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defaultThemeVersion="166925"/>
  <mc:AlternateContent xmlns:mc="http://schemas.openxmlformats.org/markup-compatibility/2006">
    <mc:Choice Requires="x15">
      <x15ac:absPath xmlns:x15ac="http://schemas.microsoft.com/office/spreadsheetml/2010/11/ac" url="https://beisgov-my.sharepoint.com/personal/joshua_cosford_beis_gov_uk/Documents/IDEA/IETF/"/>
    </mc:Choice>
  </mc:AlternateContent>
  <xr:revisionPtr revIDLastSave="210" documentId="8_{7725B1A3-63B7-482C-A765-6235373C0B4E}" xr6:coauthVersionLast="46" xr6:coauthVersionMax="46" xr10:uidLastSave="{46539A48-5E0B-4BF4-9785-1C7D29821C55}"/>
  <workbookProtection workbookAlgorithmName="SHA-512" workbookHashValue="mbLpdR33SXd6o4tuHN4LSUnJdnC/G0PJjZP+YH8qgwdLr3PAocH55NZav9NSiKzRjKLVHfKNeOfQlZfOUEvcWw==" workbookSaltValue="wdHRoJ3IoSdo6XksVG2dRg==" workbookSpinCount="100000" lockStructure="1"/>
  <bookViews>
    <workbookView xWindow="-120" yWindow="-120" windowWidth="29040" windowHeight="15840" tabRatio="949" xr2:uid="{E541DEA7-6763-46FA-A222-4B9F95586824}"/>
  </bookViews>
  <sheets>
    <sheet name="Guidance" sheetId="31" r:id="rId1"/>
    <sheet name="Version Control" sheetId="37" r:id="rId2"/>
    <sheet name="Inputs" sheetId="1" r:id="rId3"/>
    <sheet name="Outputs" sheetId="15" state="hidden" r:id="rId4"/>
    <sheet name="Control" sheetId="23" state="hidden" r:id="rId5"/>
    <sheet name="Model Map" sheetId="36" state="hidden" r:id="rId6"/>
    <sheet name="Energy Calculations" sheetId="17" state="hidden" r:id="rId7"/>
    <sheet name="CE Fuel Bill Savings" sheetId="33" state="hidden" r:id="rId8"/>
    <sheet name="CE Carbon Savings" sheetId="24" state="hidden" r:id="rId9"/>
    <sheet name="VFM Energy Benefits" sheetId="28" state="hidden" r:id="rId10"/>
    <sheet name="VFM Rebound Benefits" sheetId="34" state="hidden" r:id="rId11"/>
    <sheet name="VFM Carbon Benefits" sheetId="32" state="hidden" r:id="rId12"/>
    <sheet name="VFM Air Quality Benefits" sheetId="27" state="hidden" r:id="rId13"/>
    <sheet name="LRVCs" sheetId="11" state="hidden" r:id="rId14"/>
    <sheet name="Retail Fuel Prices" sheetId="12" state="hidden" r:id="rId15"/>
    <sheet name="Air Quality Damage Costs" sheetId="13" state="hidden" r:id="rId16"/>
    <sheet name="Carbon Prices" sheetId="14" state="hidden" r:id="rId17"/>
    <sheet name="Emissions Factors" sheetId="25" state="hidden" r:id="rId18"/>
    <sheet name="Inflation &amp; Discounting" sheetId="10" state="hidden" r:id="rId19"/>
    <sheet name="Lookups" sheetId="2" state="hidden" r:id="rId20"/>
    <sheet name="LRVC - Retail Price Ratio" sheetId="20" state="hidden" r:id="rId21"/>
    <sheet name="Bioenergy Conversion Factors" sheetId="26" state="hidden" r:id="rId22"/>
    <sheet name="GBSG Electricity Emissions" sheetId="3" state="hidden" r:id="rId23"/>
    <sheet name="GBSG Emissions Factors" sheetId="4" state="hidden" r:id="rId24"/>
    <sheet name="GBSG Carbon Prices" sheetId="5" state="hidden" r:id="rId25"/>
    <sheet name="GBSG Retail Fuel Prices" sheetId="6" state="hidden" r:id="rId26"/>
    <sheet name="GBSG LRVCs" sheetId="7" state="hidden" r:id="rId27"/>
    <sheet name="GBSG Air Quality Damage Costs" sheetId="8" state="hidden" r:id="rId28"/>
    <sheet name="GBSG GDP Deflator Index" sheetId="9" state="hidden" r:id="rId29"/>
  </sheets>
  <definedNames>
    <definedName name="Baseline_output">Inputs!$C$16</definedName>
    <definedName name="Biogas_fuels">Lookups!$F$3:$F$4</definedName>
    <definedName name="Biomass_Air_Quality_Damage_Costs">'Air Quality Damage Costs'!$F$6:$F$56</definedName>
    <definedName name="Biomass_fuels">Lookups!$E$3:$E$6</definedName>
    <definedName name="Biomass_LRVC_Range">LRVCs!$G$6:$G$56</definedName>
    <definedName name="CBWorkbookPriority" hidden="1">-717821871</definedName>
    <definedName name="Coal_Air_Quality_Damage_Costs">'Air Quality Damage Costs'!$D$6:$D$56</definedName>
    <definedName name="Coal_LRVC_Range">LRVCs!$E$6:$E$56</definedName>
    <definedName name="Coal_Retail_Prices">'Retail Fuel Prices'!$E$6:$E$56</definedName>
    <definedName name="Deflator_Year">Control!$C$5</definedName>
    <definedName name="Deployment_Year">Control!$C$10</definedName>
    <definedName name="Discount_Index">'Inflation &amp; Discounting'!$F$8:$F$60</definedName>
    <definedName name="Discount_Year">Control!$C$7</definedName>
    <definedName name="DME_LocalFile" hidden="1">"True"</definedName>
    <definedName name="Electricity_Emission_Factors">'Emissions Factors'!$G$6:$G$55</definedName>
    <definedName name="Electricity_fuels">Lookups!$G$3</definedName>
    <definedName name="Electricity_LRVC_Range">LRVCs!$C$6:$C$56</definedName>
    <definedName name="Electricity_Retail_Prices">'Retail Fuel Prices'!$C$6:$C$56</definedName>
    <definedName name="EUETS?">Inputs!$C$11</definedName>
    <definedName name="Fuel_group1">Inputs!$D$23</definedName>
    <definedName name="Fuel_group2">Inputs!$E$23</definedName>
    <definedName name="Fuel_group3">Inputs!$F$23</definedName>
    <definedName name="Fuel_group4">Inputs!$G$23</definedName>
    <definedName name="Fuel_group5">Inputs!$H$23</definedName>
    <definedName name="Fuel_type1">Inputs!$D$24</definedName>
    <definedName name="Fuel_type2">Inputs!$E$24</definedName>
    <definedName name="Fuel_type3">Inputs!$F$24</definedName>
    <definedName name="Fuel_type4">Inputs!$G$24</definedName>
    <definedName name="Fuel_type5">Inputs!$H$24</definedName>
    <definedName name="Fuel1_baseline">Inputs!$D$26</definedName>
    <definedName name="Fuel1_PI">Inputs!$D$27</definedName>
    <definedName name="Fuel2_baseline">Inputs!$E$26</definedName>
    <definedName name="Fuel2_PI">Inputs!$E$27</definedName>
    <definedName name="Fuel3_baseline">Inputs!$F$26</definedName>
    <definedName name="Fuel3_PI">Inputs!$F$27</definedName>
    <definedName name="Fuel4_baseline">Inputs!$G$26</definedName>
    <definedName name="Fuel4_PI">Inputs!$G$27</definedName>
    <definedName name="Fuel5_baseline">Inputs!$H$26</definedName>
    <definedName name="Fuel5_PI">Inputs!$H$27</definedName>
    <definedName name="Funding_Year">Control!$C$9</definedName>
    <definedName name="Gas_Air_Quality_Damage_Costs">'Air Quality Damage Costs'!$C$6:$C$56</definedName>
    <definedName name="Gas_LRVC_Range">LRVCs!$D$6:$D$56</definedName>
    <definedName name="Gas_Retail_Prices">'Retail Fuel Prices'!$D$6:$D$56</definedName>
    <definedName name="Gaseous_fuels">Lookups!$H$3:$H$5</definedName>
    <definedName name="IETF_grant">Inputs!$C$9</definedName>
    <definedName name="Liquid_fuels">Lookups!$I$3:$I$9</definedName>
    <definedName name="LRVC_Retail_Ratio">'LRVC - Retail Price Ratio'!$D$5</definedName>
    <definedName name="NonElectricity_Emissions_Factors">'Emissions Factors'!$D$6:$D$28</definedName>
    <definedName name="NonTraded_Carbon_Price_Range">'Carbon Prices'!$D$6:$D$56</definedName>
    <definedName name="Oil_Air_Quality_Damage_Costs">'Air Quality Damage Costs'!$E$6:$E$56</definedName>
    <definedName name="Oil_LRVC_Range">LRVCs!$F$6:$F$56</definedName>
    <definedName name="Oil_Retail_Prices">'Retail Fuel Prices'!$F$6:$F$56</definedName>
    <definedName name="Other_fuels">Lookups!$K$3:$K$7</definedName>
    <definedName name="Post_intervention_output">Inputs!$C$17</definedName>
    <definedName name="_xlnm.Print_Area" localSheetId="0">Guidance!$B$1:$D$30</definedName>
    <definedName name="Private_Discount_Index">'Inflation &amp; Discounting'!$K$8:$K$60</definedName>
    <definedName name="Project_lifespan">Inputs!$C$7</definedName>
    <definedName name="Project_Lifespan_Range">Lookups!$M$3:$M$38</definedName>
    <definedName name="Rebound_Rate">Control!$C$12</definedName>
    <definedName name="Solid_fuels">Lookups!$J$3:$J$9</definedName>
    <definedName name="Traded_Carbon_Price_Range">'Carbon Prices'!$C$6:$C$56</definedName>
    <definedName name="Y_N">Lookups!$E$9:$E$10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4" l="1"/>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6" i="14"/>
  <c r="T7" i="24"/>
  <c r="S7" i="24"/>
  <c r="R7" i="24"/>
  <c r="Q7" i="24"/>
  <c r="P7" i="24"/>
  <c r="Q10" i="1" a="1"/>
  <c r="Q10" i="1" s="1"/>
  <c r="J12" i="24" a="1"/>
  <c r="J12" i="24" s="1"/>
  <c r="O57" i="34" l="1" a="1"/>
  <c r="O57" i="34" s="1"/>
  <c r="N57" i="34" a="1"/>
  <c r="N57" i="34" s="1"/>
  <c r="M57" i="34" a="1"/>
  <c r="M57" i="34" s="1"/>
  <c r="B57" i="34"/>
  <c r="O56" i="34" a="1"/>
  <c r="O56" i="34" s="1"/>
  <c r="N56" i="34" a="1"/>
  <c r="N56" i="34" s="1"/>
  <c r="M56" i="34" a="1"/>
  <c r="M56" i="34" s="1"/>
  <c r="B56" i="34"/>
  <c r="O55" i="34" a="1"/>
  <c r="O55" i="34" s="1"/>
  <c r="N55" i="34" a="1"/>
  <c r="N55" i="34" s="1"/>
  <c r="M55" i="34" a="1"/>
  <c r="M55" i="34" s="1"/>
  <c r="B55" i="34"/>
  <c r="O54" i="34" a="1"/>
  <c r="O54" i="34" s="1"/>
  <c r="N54" i="34" a="1"/>
  <c r="N54" i="34" s="1"/>
  <c r="M54" i="34" a="1"/>
  <c r="M54" i="34" s="1"/>
  <c r="B54" i="34"/>
  <c r="O53" i="34" a="1"/>
  <c r="O53" i="34" s="1"/>
  <c r="N53" i="34" a="1"/>
  <c r="N53" i="34" s="1"/>
  <c r="M53" i="34" a="1"/>
  <c r="M53" i="34" s="1"/>
  <c r="B53" i="34"/>
  <c r="O52" i="34" a="1"/>
  <c r="O52" i="34" s="1"/>
  <c r="N52" i="34" a="1"/>
  <c r="N52" i="34" s="1"/>
  <c r="M52" i="34" a="1"/>
  <c r="M52" i="34" s="1"/>
  <c r="B52" i="34"/>
  <c r="O51" i="34" a="1"/>
  <c r="O51" i="34" s="1"/>
  <c r="N51" i="34"/>
  <c r="N51" i="34" a="1"/>
  <c r="M51" i="34" a="1"/>
  <c r="M51" i="34" s="1"/>
  <c r="B51" i="34"/>
  <c r="O50" i="34" a="1"/>
  <c r="O50" i="34" s="1"/>
  <c r="N50" i="34" a="1"/>
  <c r="N50" i="34" s="1"/>
  <c r="M50" i="34"/>
  <c r="M50" i="34" a="1"/>
  <c r="B50" i="34"/>
  <c r="O49" i="34" a="1"/>
  <c r="O49" i="34" s="1"/>
  <c r="N49" i="34" a="1"/>
  <c r="N49" i="34" s="1"/>
  <c r="M49" i="34" a="1"/>
  <c r="M49" i="34" s="1"/>
  <c r="B49" i="34"/>
  <c r="O48" i="34" a="1"/>
  <c r="O48" i="34" s="1"/>
  <c r="N48" i="34" a="1"/>
  <c r="N48" i="34" s="1"/>
  <c r="M48" i="34" a="1"/>
  <c r="M48" i="34" s="1"/>
  <c r="B48" i="34"/>
  <c r="O47" i="34" a="1"/>
  <c r="O47" i="34" s="1"/>
  <c r="N47" i="34" a="1"/>
  <c r="N47" i="34" s="1"/>
  <c r="M47" i="34" a="1"/>
  <c r="M47" i="34" s="1"/>
  <c r="B47" i="34"/>
  <c r="O46" i="34" a="1"/>
  <c r="O46" i="34" s="1"/>
  <c r="N46" i="34" a="1"/>
  <c r="N46" i="34" s="1"/>
  <c r="M46" i="34" a="1"/>
  <c r="M46" i="34" s="1"/>
  <c r="B46" i="34"/>
  <c r="O45" i="34" a="1"/>
  <c r="O45" i="34" s="1"/>
  <c r="N45" i="34" a="1"/>
  <c r="N45" i="34" s="1"/>
  <c r="M45" i="34" a="1"/>
  <c r="M45" i="34" s="1"/>
  <c r="B45" i="34"/>
  <c r="O44" i="34" a="1"/>
  <c r="O44" i="34" s="1"/>
  <c r="N44" i="34" a="1"/>
  <c r="N44" i="34" s="1"/>
  <c r="M44" i="34" a="1"/>
  <c r="M44" i="34" s="1"/>
  <c r="B44" i="34"/>
  <c r="O43" i="34" a="1"/>
  <c r="O43" i="34" s="1"/>
  <c r="N43" i="34" a="1"/>
  <c r="N43" i="34" s="1"/>
  <c r="M43" i="34" a="1"/>
  <c r="M43" i="34" s="1"/>
  <c r="B43" i="34"/>
  <c r="O42" i="34" a="1"/>
  <c r="O42" i="34" s="1"/>
  <c r="N42" i="34" a="1"/>
  <c r="N42" i="34" s="1"/>
  <c r="M42" i="34" a="1"/>
  <c r="M42" i="34" s="1"/>
  <c r="B42" i="34"/>
  <c r="O41" i="34" a="1"/>
  <c r="O41" i="34" s="1"/>
  <c r="N41" i="34" a="1"/>
  <c r="N41" i="34" s="1"/>
  <c r="M41" i="34" a="1"/>
  <c r="M41" i="34" s="1"/>
  <c r="B41" i="34"/>
  <c r="O40" i="34" a="1"/>
  <c r="O40" i="34" s="1"/>
  <c r="N40" i="34" a="1"/>
  <c r="N40" i="34" s="1"/>
  <c r="M40" i="34" a="1"/>
  <c r="M40" i="34" s="1"/>
  <c r="B40" i="34"/>
  <c r="O39" i="34" a="1"/>
  <c r="O39" i="34" s="1"/>
  <c r="N39" i="34" a="1"/>
  <c r="N39" i="34" s="1"/>
  <c r="M39" i="34" a="1"/>
  <c r="M39" i="34" s="1"/>
  <c r="B39" i="34"/>
  <c r="O38" i="34" a="1"/>
  <c r="O38" i="34" s="1"/>
  <c r="N38" i="34" a="1"/>
  <c r="N38" i="34" s="1"/>
  <c r="M38" i="34" a="1"/>
  <c r="M38" i="34" s="1"/>
  <c r="B38" i="34"/>
  <c r="O37" i="34" a="1"/>
  <c r="O37" i="34" s="1"/>
  <c r="N37" i="34" a="1"/>
  <c r="N37" i="34" s="1"/>
  <c r="M37" i="34" a="1"/>
  <c r="M37" i="34" s="1"/>
  <c r="B37" i="34"/>
  <c r="O36" i="34"/>
  <c r="O36" i="34" a="1"/>
  <c r="N36" i="34" a="1"/>
  <c r="N36" i="34" s="1"/>
  <c r="M36" i="34" a="1"/>
  <c r="M36" i="34" s="1"/>
  <c r="B36" i="34"/>
  <c r="O35" i="34" a="1"/>
  <c r="O35" i="34" s="1"/>
  <c r="N35" i="34"/>
  <c r="N35" i="34" a="1"/>
  <c r="M35" i="34" a="1"/>
  <c r="M35" i="34" s="1"/>
  <c r="B35" i="34"/>
  <c r="O34" i="34" a="1"/>
  <c r="O34" i="34" s="1"/>
  <c r="N34" i="34" a="1"/>
  <c r="N34" i="34" s="1"/>
  <c r="M34" i="34" a="1"/>
  <c r="M34" i="34" s="1"/>
  <c r="B34" i="34"/>
  <c r="O33" i="34" a="1"/>
  <c r="O33" i="34" s="1"/>
  <c r="N33" i="34" a="1"/>
  <c r="N33" i="34" s="1"/>
  <c r="M33" i="34" a="1"/>
  <c r="M33" i="34" s="1"/>
  <c r="B33" i="34"/>
  <c r="O32" i="34" a="1"/>
  <c r="O32" i="34" s="1"/>
  <c r="N32" i="34" a="1"/>
  <c r="N32" i="34" s="1"/>
  <c r="M32" i="34" a="1"/>
  <c r="M32" i="34" s="1"/>
  <c r="B32" i="34"/>
  <c r="O31" i="34" a="1"/>
  <c r="O31" i="34" s="1"/>
  <c r="N31" i="34" a="1"/>
  <c r="N31" i="34" s="1"/>
  <c r="M31" i="34" a="1"/>
  <c r="M31" i="34" s="1"/>
  <c r="B31" i="34"/>
  <c r="O30" i="34" a="1"/>
  <c r="O30" i="34" s="1"/>
  <c r="N30" i="34" a="1"/>
  <c r="N30" i="34" s="1"/>
  <c r="M30" i="34" a="1"/>
  <c r="M30" i="34" s="1"/>
  <c r="B30" i="34"/>
  <c r="O29" i="34" a="1"/>
  <c r="O29" i="34" s="1"/>
  <c r="N29" i="34" a="1"/>
  <c r="N29" i="34" s="1"/>
  <c r="M29" i="34" a="1"/>
  <c r="M29" i="34" s="1"/>
  <c r="B29" i="34"/>
  <c r="O28" i="34"/>
  <c r="O28" i="34" a="1"/>
  <c r="N28" i="34" a="1"/>
  <c r="N28" i="34" s="1"/>
  <c r="M28" i="34" a="1"/>
  <c r="M28" i="34" s="1"/>
  <c r="B28" i="34"/>
  <c r="O27" i="34" a="1"/>
  <c r="O27" i="34" s="1"/>
  <c r="N27" i="34" a="1"/>
  <c r="N27" i="34" s="1"/>
  <c r="M27" i="34" a="1"/>
  <c r="M27" i="34" s="1"/>
  <c r="B27" i="34"/>
  <c r="O26" i="34" a="1"/>
  <c r="O26" i="34" s="1"/>
  <c r="N26" i="34" a="1"/>
  <c r="N26" i="34" s="1"/>
  <c r="M26" i="34" a="1"/>
  <c r="M26" i="34" s="1"/>
  <c r="B26" i="34"/>
  <c r="O25" i="34" a="1"/>
  <c r="O25" i="34" s="1"/>
  <c r="N25" i="34" a="1"/>
  <c r="N25" i="34" s="1"/>
  <c r="M25" i="34" a="1"/>
  <c r="M25" i="34" s="1"/>
  <c r="B25" i="34"/>
  <c r="O24" i="34" a="1"/>
  <c r="O24" i="34" s="1"/>
  <c r="N24" i="34" a="1"/>
  <c r="N24" i="34" s="1"/>
  <c r="M24" i="34" a="1"/>
  <c r="M24" i="34" s="1"/>
  <c r="B24" i="34"/>
  <c r="O23" i="34" a="1"/>
  <c r="O23" i="34" s="1"/>
  <c r="N23" i="34" a="1"/>
  <c r="N23" i="34" s="1"/>
  <c r="M23" i="34"/>
  <c r="M23" i="34" a="1"/>
  <c r="B23" i="34"/>
  <c r="O22" i="34" a="1"/>
  <c r="O22" i="34" s="1"/>
  <c r="N22" i="34" a="1"/>
  <c r="N22" i="34" s="1"/>
  <c r="M22" i="34" a="1"/>
  <c r="M22" i="34" s="1"/>
  <c r="B22" i="34"/>
  <c r="O21" i="34" a="1"/>
  <c r="O21" i="34" s="1"/>
  <c r="N21" i="34" a="1"/>
  <c r="N21" i="34" s="1"/>
  <c r="M21" i="34" a="1"/>
  <c r="M21" i="34" s="1"/>
  <c r="B21" i="34"/>
  <c r="O20" i="34" a="1"/>
  <c r="O20" i="34" s="1"/>
  <c r="N20" i="34"/>
  <c r="N20" i="34" a="1"/>
  <c r="M20" i="34" a="1"/>
  <c r="M20" i="34" s="1"/>
  <c r="B20" i="34"/>
  <c r="O19" i="34" a="1"/>
  <c r="O19" i="34" s="1"/>
  <c r="N19" i="34" a="1"/>
  <c r="N19" i="34" s="1"/>
  <c r="M19" i="34" a="1"/>
  <c r="M19" i="34" s="1"/>
  <c r="B19" i="34"/>
  <c r="O18" i="34" a="1"/>
  <c r="O18" i="34" s="1"/>
  <c r="N18" i="34" a="1"/>
  <c r="N18" i="34" s="1"/>
  <c r="M18" i="34" a="1"/>
  <c r="M18" i="34" s="1"/>
  <c r="B18" i="34"/>
  <c r="O17" i="34" a="1"/>
  <c r="O17" i="34" s="1"/>
  <c r="N17" i="34" a="1"/>
  <c r="N17" i="34" s="1"/>
  <c r="M17" i="34" a="1"/>
  <c r="M17" i="34" s="1"/>
  <c r="B17" i="34"/>
  <c r="O16" i="34" a="1"/>
  <c r="O16" i="34" s="1"/>
  <c r="N16" i="34" a="1"/>
  <c r="N16" i="34" s="1"/>
  <c r="M16" i="34" a="1"/>
  <c r="M16" i="34" s="1"/>
  <c r="B16" i="34"/>
  <c r="O15" i="34" a="1"/>
  <c r="O15" i="34" s="1"/>
  <c r="N15" i="34" a="1"/>
  <c r="N15" i="34" s="1"/>
  <c r="M15" i="34" a="1"/>
  <c r="M15" i="34" s="1"/>
  <c r="B15" i="34"/>
  <c r="O14" i="34" a="1"/>
  <c r="O14" i="34" s="1"/>
  <c r="N14" i="34" a="1"/>
  <c r="N14" i="34" s="1"/>
  <c r="M14" i="34" a="1"/>
  <c r="M14" i="34" s="1"/>
  <c r="B14" i="34"/>
  <c r="O13" i="34" a="1"/>
  <c r="O13" i="34" s="1"/>
  <c r="N13" i="34" a="1"/>
  <c r="N13" i="34" s="1"/>
  <c r="M13" i="34" a="1"/>
  <c r="M13" i="34" s="1"/>
  <c r="B13" i="34"/>
  <c r="O12" i="34" a="1"/>
  <c r="O12" i="34" s="1"/>
  <c r="N12" i="34" a="1"/>
  <c r="N12" i="34" s="1"/>
  <c r="M12" i="34" a="1"/>
  <c r="M12" i="34" s="1"/>
  <c r="B12" i="34"/>
  <c r="O11" i="34" a="1"/>
  <c r="O11" i="34" s="1"/>
  <c r="N11" i="34" a="1"/>
  <c r="N11" i="34" s="1"/>
  <c r="M11" i="34" a="1"/>
  <c r="M11" i="34" s="1"/>
  <c r="B11" i="34"/>
  <c r="O10" i="34" a="1"/>
  <c r="O10" i="34" s="1"/>
  <c r="N10" i="34" a="1"/>
  <c r="N10" i="34" s="1"/>
  <c r="M10" i="34" a="1"/>
  <c r="M10" i="34" s="1"/>
  <c r="B10" i="34"/>
  <c r="O9" i="34" a="1"/>
  <c r="O9" i="34" s="1"/>
  <c r="N9" i="34" a="1"/>
  <c r="N9" i="34" s="1"/>
  <c r="M9" i="34" a="1"/>
  <c r="M9" i="34" s="1"/>
  <c r="B9" i="34"/>
  <c r="O8" i="34" a="1"/>
  <c r="O8" i="34" s="1"/>
  <c r="N8" i="34" a="1"/>
  <c r="N8" i="34" s="1"/>
  <c r="M8" i="34" a="1"/>
  <c r="M8" i="34" s="1"/>
  <c r="B8" i="34"/>
  <c r="AA7" i="34"/>
  <c r="Z7" i="34"/>
  <c r="Y7" i="34"/>
  <c r="X7" i="34"/>
  <c r="W7" i="34"/>
  <c r="U7" i="34"/>
  <c r="T7" i="34"/>
  <c r="S7" i="34"/>
  <c r="R7" i="34"/>
  <c r="Q7" i="34"/>
  <c r="O7" i="34"/>
  <c r="N7" i="34"/>
  <c r="M7" i="34"/>
  <c r="L7" i="34"/>
  <c r="K7" i="34"/>
  <c r="I7" i="34"/>
  <c r="H7" i="34"/>
  <c r="G7" i="34"/>
  <c r="F7" i="34"/>
  <c r="E7" i="34"/>
  <c r="M9" i="33" a="1"/>
  <c r="M9" i="33" s="1"/>
  <c r="N9" i="33" a="1"/>
  <c r="N9" i="33" s="1"/>
  <c r="O9" i="33" a="1"/>
  <c r="O9" i="33" s="1"/>
  <c r="M10" i="33" a="1"/>
  <c r="M10" i="33" s="1"/>
  <c r="N10" i="33" a="1"/>
  <c r="N10" i="33" s="1"/>
  <c r="O10" i="33" a="1"/>
  <c r="O10" i="33" s="1"/>
  <c r="M11" i="33" a="1"/>
  <c r="M11" i="33" s="1"/>
  <c r="N11" i="33" a="1"/>
  <c r="N11" i="33" s="1"/>
  <c r="O11" i="33" a="1"/>
  <c r="O11" i="33" s="1"/>
  <c r="M12" i="33" a="1"/>
  <c r="M12" i="33" s="1"/>
  <c r="N12" i="33" a="1"/>
  <c r="N12" i="33" s="1"/>
  <c r="O12" i="33" a="1"/>
  <c r="O12" i="33" s="1"/>
  <c r="M13" i="33" a="1"/>
  <c r="M13" i="33" s="1"/>
  <c r="N13" i="33" a="1"/>
  <c r="N13" i="33" s="1"/>
  <c r="O13" i="33" a="1"/>
  <c r="O13" i="33" s="1"/>
  <c r="M14" i="33" a="1"/>
  <c r="M14" i="33" s="1"/>
  <c r="N14" i="33" a="1"/>
  <c r="N14" i="33" s="1"/>
  <c r="O14" i="33" a="1"/>
  <c r="O14" i="33" s="1"/>
  <c r="M15" i="33" a="1"/>
  <c r="M15" i="33" s="1"/>
  <c r="N15" i="33" a="1"/>
  <c r="N15" i="33" s="1"/>
  <c r="O15" i="33" a="1"/>
  <c r="O15" i="33" s="1"/>
  <c r="M16" i="33" a="1"/>
  <c r="M16" i="33" s="1"/>
  <c r="N16" i="33" a="1"/>
  <c r="N16" i="33" s="1"/>
  <c r="O16" i="33" a="1"/>
  <c r="O16" i="33" s="1"/>
  <c r="M17" i="33" a="1"/>
  <c r="M17" i="33" s="1"/>
  <c r="N17" i="33" a="1"/>
  <c r="N17" i="33" s="1"/>
  <c r="O17" i="33" a="1"/>
  <c r="O17" i="33" s="1"/>
  <c r="M18" i="33" a="1"/>
  <c r="M18" i="33" s="1"/>
  <c r="N18" i="33" a="1"/>
  <c r="N18" i="33" s="1"/>
  <c r="O18" i="33" a="1"/>
  <c r="O18" i="33" s="1"/>
  <c r="M19" i="33" a="1"/>
  <c r="M19" i="33" s="1"/>
  <c r="N19" i="33" a="1"/>
  <c r="N19" i="33" s="1"/>
  <c r="O19" i="33" a="1"/>
  <c r="O19" i="33" s="1"/>
  <c r="M20" i="33" a="1"/>
  <c r="M20" i="33" s="1"/>
  <c r="N20" i="33" a="1"/>
  <c r="N20" i="33" s="1"/>
  <c r="O20" i="33" a="1"/>
  <c r="O20" i="33" s="1"/>
  <c r="M21" i="33" a="1"/>
  <c r="M21" i="33" s="1"/>
  <c r="N21" i="33" a="1"/>
  <c r="N21" i="33" s="1"/>
  <c r="O21" i="33" a="1"/>
  <c r="O21" i="33" s="1"/>
  <c r="M22" i="33" a="1"/>
  <c r="M22" i="33" s="1"/>
  <c r="N22" i="33" a="1"/>
  <c r="N22" i="33" s="1"/>
  <c r="O22" i="33" a="1"/>
  <c r="O22" i="33" s="1"/>
  <c r="M23" i="33" a="1"/>
  <c r="M23" i="33" s="1"/>
  <c r="N23" i="33" a="1"/>
  <c r="N23" i="33" s="1"/>
  <c r="O23" i="33" a="1"/>
  <c r="O23" i="33" s="1"/>
  <c r="M24" i="33" a="1"/>
  <c r="M24" i="33" s="1"/>
  <c r="N24" i="33" a="1"/>
  <c r="N24" i="33" s="1"/>
  <c r="O24" i="33" a="1"/>
  <c r="O24" i="33" s="1"/>
  <c r="M25" i="33" a="1"/>
  <c r="M25" i="33" s="1"/>
  <c r="N25" i="33" a="1"/>
  <c r="N25" i="33"/>
  <c r="O25" i="33" a="1"/>
  <c r="O25" i="33" s="1"/>
  <c r="M26" i="33" a="1"/>
  <c r="M26" i="33" s="1"/>
  <c r="N26" i="33" a="1"/>
  <c r="N26" i="33" s="1"/>
  <c r="O26" i="33" a="1"/>
  <c r="O26" i="33" s="1"/>
  <c r="M27" i="33" a="1"/>
  <c r="M27" i="33" s="1"/>
  <c r="N27" i="33" a="1"/>
  <c r="N27" i="33" s="1"/>
  <c r="O27" i="33" a="1"/>
  <c r="O27" i="33" s="1"/>
  <c r="M28" i="33" a="1"/>
  <c r="M28" i="33" s="1"/>
  <c r="N28" i="33" a="1"/>
  <c r="N28" i="33" s="1"/>
  <c r="O28" i="33" a="1"/>
  <c r="O28" i="33" s="1"/>
  <c r="M29" i="33" a="1"/>
  <c r="M29" i="33" s="1"/>
  <c r="N29" i="33" a="1"/>
  <c r="N29" i="33" s="1"/>
  <c r="O29" i="33" a="1"/>
  <c r="O29" i="33" s="1"/>
  <c r="M30" i="33" a="1"/>
  <c r="M30" i="33" s="1"/>
  <c r="N30" i="33" a="1"/>
  <c r="N30" i="33" s="1"/>
  <c r="O30" i="33" a="1"/>
  <c r="O30" i="33" s="1"/>
  <c r="M31" i="33" a="1"/>
  <c r="M31" i="33" s="1"/>
  <c r="N31" i="33" a="1"/>
  <c r="N31" i="33" s="1"/>
  <c r="O31" i="33" a="1"/>
  <c r="O31" i="33" s="1"/>
  <c r="M32" i="33" a="1"/>
  <c r="M32" i="33" s="1"/>
  <c r="N32" i="33" a="1"/>
  <c r="N32" i="33" s="1"/>
  <c r="O32" i="33" a="1"/>
  <c r="O32" i="33" s="1"/>
  <c r="M33" i="33" a="1"/>
  <c r="M33" i="33" s="1"/>
  <c r="N33" i="33" a="1"/>
  <c r="N33" i="33" s="1"/>
  <c r="O33" i="33" a="1"/>
  <c r="O33" i="33" s="1"/>
  <c r="M34" i="33" a="1"/>
  <c r="M34" i="33" s="1"/>
  <c r="N34" i="33" a="1"/>
  <c r="N34" i="33" s="1"/>
  <c r="O34" i="33" a="1"/>
  <c r="O34" i="33" s="1"/>
  <c r="M35" i="33" a="1"/>
  <c r="M35" i="33" s="1"/>
  <c r="N35" i="33" a="1"/>
  <c r="N35" i="33" s="1"/>
  <c r="O35" i="33" a="1"/>
  <c r="O35" i="33" s="1"/>
  <c r="M36" i="33" a="1"/>
  <c r="M36" i="33" s="1"/>
  <c r="N36" i="33" a="1"/>
  <c r="N36" i="33" s="1"/>
  <c r="O36" i="33" a="1"/>
  <c r="O36" i="33" s="1"/>
  <c r="M37" i="33" a="1"/>
  <c r="M37" i="33" s="1"/>
  <c r="N37" i="33" a="1"/>
  <c r="N37" i="33" s="1"/>
  <c r="O37" i="33" a="1"/>
  <c r="O37" i="33" s="1"/>
  <c r="M38" i="33" a="1"/>
  <c r="M38" i="33" s="1"/>
  <c r="N38" i="33" a="1"/>
  <c r="N38" i="33" s="1"/>
  <c r="O38" i="33" a="1"/>
  <c r="O38" i="33" s="1"/>
  <c r="M39" i="33" a="1"/>
  <c r="M39" i="33" s="1"/>
  <c r="N39" i="33" a="1"/>
  <c r="N39" i="33" s="1"/>
  <c r="O39" i="33" a="1"/>
  <c r="O39" i="33" s="1"/>
  <c r="M40" i="33" a="1"/>
  <c r="M40" i="33" s="1"/>
  <c r="N40" i="33" a="1"/>
  <c r="N40" i="33" s="1"/>
  <c r="O40" i="33" a="1"/>
  <c r="O40" i="33" s="1"/>
  <c r="M41" i="33" a="1"/>
  <c r="M41" i="33" s="1"/>
  <c r="N41" i="33" a="1"/>
  <c r="N41" i="33" s="1"/>
  <c r="O41" i="33" a="1"/>
  <c r="O41" i="33" s="1"/>
  <c r="M42" i="33" a="1"/>
  <c r="M42" i="33" s="1"/>
  <c r="N42" i="33" a="1"/>
  <c r="N42" i="33" s="1"/>
  <c r="O42" i="33" a="1"/>
  <c r="O42" i="33" s="1"/>
  <c r="M43" i="33" a="1"/>
  <c r="M43" i="33" s="1"/>
  <c r="N43" i="33" a="1"/>
  <c r="N43" i="33" s="1"/>
  <c r="O43" i="33" a="1"/>
  <c r="O43" i="33" s="1"/>
  <c r="M44" i="33" a="1"/>
  <c r="M44" i="33" s="1"/>
  <c r="N44" i="33" a="1"/>
  <c r="N44" i="33" s="1"/>
  <c r="O44" i="33" a="1"/>
  <c r="O44" i="33" s="1"/>
  <c r="M45" i="33" a="1"/>
  <c r="M45" i="33" s="1"/>
  <c r="N45" i="33" a="1"/>
  <c r="N45" i="33" s="1"/>
  <c r="O45" i="33" a="1"/>
  <c r="O45" i="33" s="1"/>
  <c r="M46" i="33" a="1"/>
  <c r="M46" i="33" s="1"/>
  <c r="N46" i="33" a="1"/>
  <c r="N46" i="33" s="1"/>
  <c r="O46" i="33" a="1"/>
  <c r="O46" i="33" s="1"/>
  <c r="M47" i="33" a="1"/>
  <c r="M47" i="33" s="1"/>
  <c r="N47" i="33" a="1"/>
  <c r="N47" i="33" s="1"/>
  <c r="O47" i="33" a="1"/>
  <c r="O47" i="33" s="1"/>
  <c r="M48" i="33" a="1"/>
  <c r="M48" i="33" s="1"/>
  <c r="N48" i="33" a="1"/>
  <c r="N48" i="33" s="1"/>
  <c r="O48" i="33" a="1"/>
  <c r="O48" i="33" s="1"/>
  <c r="M49" i="33" a="1"/>
  <c r="M49" i="33" s="1"/>
  <c r="N49" i="33" a="1"/>
  <c r="N49" i="33" s="1"/>
  <c r="O49" i="33" a="1"/>
  <c r="O49" i="33" s="1"/>
  <c r="M50" i="33" a="1"/>
  <c r="M50" i="33" s="1"/>
  <c r="N50" i="33" a="1"/>
  <c r="N50" i="33" s="1"/>
  <c r="O50" i="33" a="1"/>
  <c r="O50" i="33" s="1"/>
  <c r="M51" i="33" a="1"/>
  <c r="M51" i="33" s="1"/>
  <c r="N51" i="33" a="1"/>
  <c r="N51" i="33" s="1"/>
  <c r="O51" i="33" a="1"/>
  <c r="O51" i="33" s="1"/>
  <c r="M52" i="33" a="1"/>
  <c r="M52" i="33" s="1"/>
  <c r="N52" i="33" a="1"/>
  <c r="N52" i="33" s="1"/>
  <c r="O52" i="33" a="1"/>
  <c r="O52" i="33" s="1"/>
  <c r="M53" i="33" a="1"/>
  <c r="M53" i="33" s="1"/>
  <c r="N53" i="33" a="1"/>
  <c r="N53" i="33" s="1"/>
  <c r="O53" i="33" a="1"/>
  <c r="O53" i="33" s="1"/>
  <c r="M54" i="33" a="1"/>
  <c r="M54" i="33" s="1"/>
  <c r="N54" i="33" a="1"/>
  <c r="N54" i="33" s="1"/>
  <c r="O54" i="33" a="1"/>
  <c r="O54" i="33" s="1"/>
  <c r="M55" i="33" a="1"/>
  <c r="M55" i="33" s="1"/>
  <c r="N55" i="33" a="1"/>
  <c r="N55" i="33" s="1"/>
  <c r="O55" i="33" a="1"/>
  <c r="O55" i="33" s="1"/>
  <c r="M56" i="33" a="1"/>
  <c r="M56" i="33" s="1"/>
  <c r="N56" i="33" a="1"/>
  <c r="N56" i="33" s="1"/>
  <c r="O56" i="33" a="1"/>
  <c r="O56" i="33"/>
  <c r="M57" i="33" a="1"/>
  <c r="M57" i="33" s="1"/>
  <c r="N57" i="33" a="1"/>
  <c r="N57" i="33" s="1"/>
  <c r="O57" i="33" a="1"/>
  <c r="O57" i="33" s="1"/>
  <c r="O8" i="33" a="1"/>
  <c r="O8" i="33" s="1"/>
  <c r="N8" i="33" a="1"/>
  <c r="N8" i="33" s="1"/>
  <c r="M8" i="33" a="1"/>
  <c r="M8" i="33" s="1"/>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AA7" i="33"/>
  <c r="Z7" i="33"/>
  <c r="Y7" i="33"/>
  <c r="X7" i="33"/>
  <c r="W7" i="33"/>
  <c r="U7" i="33"/>
  <c r="T7" i="33"/>
  <c r="S7" i="33"/>
  <c r="R7" i="33"/>
  <c r="Q7" i="33"/>
  <c r="O7" i="33"/>
  <c r="N7" i="33"/>
  <c r="M7" i="33"/>
  <c r="L7" i="33"/>
  <c r="K7" i="33"/>
  <c r="I7" i="33"/>
  <c r="H7" i="33"/>
  <c r="G7" i="33"/>
  <c r="F7" i="33"/>
  <c r="E7" i="33"/>
  <c r="N57" i="32" l="1" a="1"/>
  <c r="N57" i="32" s="1"/>
  <c r="M57" i="32" a="1"/>
  <c r="M57" i="32" s="1"/>
  <c r="L57" i="32" a="1"/>
  <c r="L57" i="32" s="1"/>
  <c r="K57" i="32" a="1"/>
  <c r="K57" i="32" s="1"/>
  <c r="J57" i="32" a="1"/>
  <c r="J57" i="32" s="1"/>
  <c r="N56" i="32" a="1"/>
  <c r="N56" i="32" s="1"/>
  <c r="M56" i="32" a="1"/>
  <c r="M56" i="32" s="1"/>
  <c r="L56" i="32" a="1"/>
  <c r="L56" i="32" s="1"/>
  <c r="K56" i="32" a="1"/>
  <c r="K56" i="32" s="1"/>
  <c r="J56" i="32" a="1"/>
  <c r="J56" i="32" s="1"/>
  <c r="N55" i="32" a="1"/>
  <c r="N55" i="32" s="1"/>
  <c r="M55" i="32" a="1"/>
  <c r="M55" i="32" s="1"/>
  <c r="L55" i="32" a="1"/>
  <c r="L55" i="32" s="1"/>
  <c r="K55" i="32" a="1"/>
  <c r="K55" i="32" s="1"/>
  <c r="J55" i="32" a="1"/>
  <c r="J55" i="32" s="1"/>
  <c r="N54" i="32" a="1"/>
  <c r="N54" i="32" s="1"/>
  <c r="M54" i="32" a="1"/>
  <c r="M54" i="32" s="1"/>
  <c r="L54" i="32" a="1"/>
  <c r="L54" i="32" s="1"/>
  <c r="K54" i="32" a="1"/>
  <c r="K54" i="32" s="1"/>
  <c r="J54" i="32" a="1"/>
  <c r="J54" i="32" s="1"/>
  <c r="N53" i="32" a="1"/>
  <c r="N53" i="32" s="1"/>
  <c r="M53" i="32" a="1"/>
  <c r="M53" i="32" s="1"/>
  <c r="L53" i="32" a="1"/>
  <c r="L53" i="32" s="1"/>
  <c r="K53" i="32" a="1"/>
  <c r="K53" i="32" s="1"/>
  <c r="J53" i="32" a="1"/>
  <c r="J53" i="32" s="1"/>
  <c r="N52" i="32" a="1"/>
  <c r="N52" i="32" s="1"/>
  <c r="M52" i="32" a="1"/>
  <c r="M52" i="32" s="1"/>
  <c r="L52" i="32" a="1"/>
  <c r="L52" i="32" s="1"/>
  <c r="K52" i="32" a="1"/>
  <c r="K52" i="32" s="1"/>
  <c r="J52" i="32" a="1"/>
  <c r="J52" i="32" s="1"/>
  <c r="N51" i="32" a="1"/>
  <c r="N51" i="32" s="1"/>
  <c r="M51" i="32" a="1"/>
  <c r="M51" i="32" s="1"/>
  <c r="L51" i="32" a="1"/>
  <c r="L51" i="32" s="1"/>
  <c r="K51" i="32" a="1"/>
  <c r="K51" i="32" s="1"/>
  <c r="J51" i="32" a="1"/>
  <c r="J51" i="32" s="1"/>
  <c r="N50" i="32" a="1"/>
  <c r="N50" i="32" s="1"/>
  <c r="M50" i="32" a="1"/>
  <c r="M50" i="32" s="1"/>
  <c r="L50" i="32" a="1"/>
  <c r="L50" i="32" s="1"/>
  <c r="K50" i="32" a="1"/>
  <c r="K50" i="32" s="1"/>
  <c r="J50" i="32" a="1"/>
  <c r="J50" i="32" s="1"/>
  <c r="N49" i="32" a="1"/>
  <c r="N49" i="32" s="1"/>
  <c r="M49" i="32" a="1"/>
  <c r="M49" i="32" s="1"/>
  <c r="L49" i="32" a="1"/>
  <c r="L49" i="32" s="1"/>
  <c r="K49" i="32" a="1"/>
  <c r="K49" i="32" s="1"/>
  <c r="J49" i="32" a="1"/>
  <c r="J49" i="32" s="1"/>
  <c r="N48" i="32" a="1"/>
  <c r="N48" i="32" s="1"/>
  <c r="M48" i="32" a="1"/>
  <c r="M48" i="32" s="1"/>
  <c r="L48" i="32" a="1"/>
  <c r="L48" i="32" s="1"/>
  <c r="K48" i="32" a="1"/>
  <c r="K48" i="32" s="1"/>
  <c r="J48" i="32" a="1"/>
  <c r="J48" i="32" s="1"/>
  <c r="N47" i="32" a="1"/>
  <c r="N47" i="32" s="1"/>
  <c r="M47" i="32" a="1"/>
  <c r="M47" i="32" s="1"/>
  <c r="L47" i="32" a="1"/>
  <c r="L47" i="32" s="1"/>
  <c r="K47" i="32" a="1"/>
  <c r="K47" i="32" s="1"/>
  <c r="J47" i="32" a="1"/>
  <c r="J47" i="32" s="1"/>
  <c r="N46" i="32" a="1"/>
  <c r="N46" i="32" s="1"/>
  <c r="M46" i="32" a="1"/>
  <c r="M46" i="32" s="1"/>
  <c r="L46" i="32" a="1"/>
  <c r="L46" i="32" s="1"/>
  <c r="K46" i="32" a="1"/>
  <c r="K46" i="32" s="1"/>
  <c r="J46" i="32" a="1"/>
  <c r="J46" i="32" s="1"/>
  <c r="N45" i="32" a="1"/>
  <c r="N45" i="32" s="1"/>
  <c r="M45" i="32" a="1"/>
  <c r="M45" i="32" s="1"/>
  <c r="L45" i="32" a="1"/>
  <c r="L45" i="32" s="1"/>
  <c r="K45" i="32" a="1"/>
  <c r="K45" i="32" s="1"/>
  <c r="J45" i="32" a="1"/>
  <c r="J45" i="32" s="1"/>
  <c r="N44" i="32" a="1"/>
  <c r="N44" i="32" s="1"/>
  <c r="M44" i="32" a="1"/>
  <c r="M44" i="32" s="1"/>
  <c r="L44" i="32" a="1"/>
  <c r="L44" i="32" s="1"/>
  <c r="K44" i="32" a="1"/>
  <c r="K44" i="32" s="1"/>
  <c r="J44" i="32" a="1"/>
  <c r="J44" i="32" s="1"/>
  <c r="N43" i="32" a="1"/>
  <c r="N43" i="32" s="1"/>
  <c r="M43" i="32" a="1"/>
  <c r="M43" i="32" s="1"/>
  <c r="L43" i="32" a="1"/>
  <c r="L43" i="32" s="1"/>
  <c r="K43" i="32" a="1"/>
  <c r="K43" i="32" s="1"/>
  <c r="J43" i="32" a="1"/>
  <c r="J43" i="32" s="1"/>
  <c r="N42" i="32" a="1"/>
  <c r="N42" i="32" s="1"/>
  <c r="M42" i="32" a="1"/>
  <c r="M42" i="32" s="1"/>
  <c r="L42" i="32" a="1"/>
  <c r="L42" i="32" s="1"/>
  <c r="K42" i="32" a="1"/>
  <c r="K42" i="32" s="1"/>
  <c r="J42" i="32" a="1"/>
  <c r="J42" i="32" s="1"/>
  <c r="N41" i="32" a="1"/>
  <c r="N41" i="32" s="1"/>
  <c r="M41" i="32" a="1"/>
  <c r="M41" i="32" s="1"/>
  <c r="L41" i="32" a="1"/>
  <c r="L41" i="32" s="1"/>
  <c r="K41" i="32" a="1"/>
  <c r="K41" i="32" s="1"/>
  <c r="J41" i="32" a="1"/>
  <c r="J41" i="32" s="1"/>
  <c r="N40" i="32" a="1"/>
  <c r="N40" i="32" s="1"/>
  <c r="M40" i="32" a="1"/>
  <c r="M40" i="32" s="1"/>
  <c r="L40" i="32" a="1"/>
  <c r="L40" i="32" s="1"/>
  <c r="K40" i="32" a="1"/>
  <c r="K40" i="32" s="1"/>
  <c r="J40" i="32" a="1"/>
  <c r="J40" i="32" s="1"/>
  <c r="N39" i="32" a="1"/>
  <c r="N39" i="32" s="1"/>
  <c r="M39" i="32" a="1"/>
  <c r="M39" i="32" s="1"/>
  <c r="L39" i="32" a="1"/>
  <c r="L39" i="32" s="1"/>
  <c r="K39" i="32" a="1"/>
  <c r="K39" i="32" s="1"/>
  <c r="J39" i="32" a="1"/>
  <c r="J39" i="32" s="1"/>
  <c r="N38" i="32" a="1"/>
  <c r="N38" i="32" s="1"/>
  <c r="M38" i="32" a="1"/>
  <c r="M38" i="32" s="1"/>
  <c r="L38" i="32" a="1"/>
  <c r="L38" i="32" s="1"/>
  <c r="K38" i="32" a="1"/>
  <c r="K38" i="32" s="1"/>
  <c r="J38" i="32" a="1"/>
  <c r="J38" i="32" s="1"/>
  <c r="N37" i="32" a="1"/>
  <c r="N37" i="32" s="1"/>
  <c r="M37" i="32" a="1"/>
  <c r="M37" i="32" s="1"/>
  <c r="L37" i="32" a="1"/>
  <c r="L37" i="32" s="1"/>
  <c r="K37" i="32" a="1"/>
  <c r="K37" i="32" s="1"/>
  <c r="J37" i="32" a="1"/>
  <c r="J37" i="32" s="1"/>
  <c r="N36" i="32" a="1"/>
  <c r="N36" i="32" s="1"/>
  <c r="M36" i="32" a="1"/>
  <c r="M36" i="32" s="1"/>
  <c r="L36" i="32" a="1"/>
  <c r="L36" i="32" s="1"/>
  <c r="K36" i="32" a="1"/>
  <c r="K36" i="32" s="1"/>
  <c r="J36" i="32" a="1"/>
  <c r="J36" i="32" s="1"/>
  <c r="N35" i="32" a="1"/>
  <c r="N35" i="32" s="1"/>
  <c r="M35" i="32" a="1"/>
  <c r="M35" i="32" s="1"/>
  <c r="L35" i="32" a="1"/>
  <c r="L35" i="32" s="1"/>
  <c r="K35" i="32" a="1"/>
  <c r="K35" i="32" s="1"/>
  <c r="J35" i="32" a="1"/>
  <c r="J35" i="32" s="1"/>
  <c r="N34" i="32" a="1"/>
  <c r="N34" i="32" s="1"/>
  <c r="M34" i="32" a="1"/>
  <c r="M34" i="32" s="1"/>
  <c r="L34" i="32" a="1"/>
  <c r="L34" i="32" s="1"/>
  <c r="K34" i="32" a="1"/>
  <c r="K34" i="32" s="1"/>
  <c r="J34" i="32" a="1"/>
  <c r="J34" i="32" s="1"/>
  <c r="N33" i="32" a="1"/>
  <c r="N33" i="32" s="1"/>
  <c r="M33" i="32" a="1"/>
  <c r="M33" i="32" s="1"/>
  <c r="L33" i="32" a="1"/>
  <c r="L33" i="32" s="1"/>
  <c r="K33" i="32" a="1"/>
  <c r="K33" i="32" s="1"/>
  <c r="J33" i="32" a="1"/>
  <c r="J33" i="32" s="1"/>
  <c r="N32" i="32" a="1"/>
  <c r="N32" i="32" s="1"/>
  <c r="M32" i="32" a="1"/>
  <c r="M32" i="32" s="1"/>
  <c r="L32" i="32" a="1"/>
  <c r="L32" i="32" s="1"/>
  <c r="K32" i="32" a="1"/>
  <c r="K32" i="32" s="1"/>
  <c r="J32" i="32" a="1"/>
  <c r="J32" i="32" s="1"/>
  <c r="N31" i="32" a="1"/>
  <c r="N31" i="32" s="1"/>
  <c r="M31" i="32" a="1"/>
  <c r="M31" i="32" s="1"/>
  <c r="L31" i="32" a="1"/>
  <c r="L31" i="32" s="1"/>
  <c r="K31" i="32" a="1"/>
  <c r="K31" i="32" s="1"/>
  <c r="J31" i="32" a="1"/>
  <c r="J31" i="32" s="1"/>
  <c r="N30" i="32" a="1"/>
  <c r="N30" i="32" s="1"/>
  <c r="M30" i="32" a="1"/>
  <c r="M30" i="32" s="1"/>
  <c r="L30" i="32" a="1"/>
  <c r="L30" i="32" s="1"/>
  <c r="K30" i="32" a="1"/>
  <c r="K30" i="32" s="1"/>
  <c r="J30" i="32" a="1"/>
  <c r="J30" i="32" s="1"/>
  <c r="N29" i="32" a="1"/>
  <c r="N29" i="32" s="1"/>
  <c r="M29" i="32" a="1"/>
  <c r="M29" i="32" s="1"/>
  <c r="L29" i="32" a="1"/>
  <c r="L29" i="32" s="1"/>
  <c r="K29" i="32" a="1"/>
  <c r="K29" i="32" s="1"/>
  <c r="J29" i="32" a="1"/>
  <c r="J29" i="32" s="1"/>
  <c r="N28" i="32" a="1"/>
  <c r="N28" i="32" s="1"/>
  <c r="M28" i="32" a="1"/>
  <c r="M28" i="32" s="1"/>
  <c r="L28" i="32" a="1"/>
  <c r="L28" i="32" s="1"/>
  <c r="K28" i="32" a="1"/>
  <c r="K28" i="32" s="1"/>
  <c r="J28" i="32" a="1"/>
  <c r="J28" i="32" s="1"/>
  <c r="N27" i="32" a="1"/>
  <c r="N27" i="32" s="1"/>
  <c r="M27" i="32" a="1"/>
  <c r="M27" i="32" s="1"/>
  <c r="L27" i="32" a="1"/>
  <c r="L27" i="32" s="1"/>
  <c r="K27" i="32" a="1"/>
  <c r="K27" i="32" s="1"/>
  <c r="J27" i="32" a="1"/>
  <c r="J27" i="32" s="1"/>
  <c r="N26" i="32" a="1"/>
  <c r="N26" i="32" s="1"/>
  <c r="M26" i="32" a="1"/>
  <c r="M26" i="32" s="1"/>
  <c r="L26" i="32" a="1"/>
  <c r="L26" i="32" s="1"/>
  <c r="K26" i="32" a="1"/>
  <c r="K26" i="32" s="1"/>
  <c r="J26" i="32" a="1"/>
  <c r="J26" i="32" s="1"/>
  <c r="N25" i="32" a="1"/>
  <c r="N25" i="32" s="1"/>
  <c r="M25" i="32" a="1"/>
  <c r="M25" i="32" s="1"/>
  <c r="L25" i="32" a="1"/>
  <c r="L25" i="32" s="1"/>
  <c r="K25" i="32" a="1"/>
  <c r="K25" i="32" s="1"/>
  <c r="J25" i="32" a="1"/>
  <c r="J25" i="32" s="1"/>
  <c r="N24" i="32" a="1"/>
  <c r="N24" i="32" s="1"/>
  <c r="M24" i="32" a="1"/>
  <c r="M24" i="32" s="1"/>
  <c r="L24" i="32" a="1"/>
  <c r="L24" i="32" s="1"/>
  <c r="K24" i="32" a="1"/>
  <c r="K24" i="32" s="1"/>
  <c r="J24" i="32" a="1"/>
  <c r="J24" i="32" s="1"/>
  <c r="N23" i="32" a="1"/>
  <c r="N23" i="32" s="1"/>
  <c r="M23" i="32" a="1"/>
  <c r="M23" i="32" s="1"/>
  <c r="L23" i="32" a="1"/>
  <c r="L23" i="32" s="1"/>
  <c r="K23" i="32" a="1"/>
  <c r="K23" i="32" s="1"/>
  <c r="J23" i="32" a="1"/>
  <c r="J23" i="32" s="1"/>
  <c r="N22" i="32" a="1"/>
  <c r="N22" i="32" s="1"/>
  <c r="M22" i="32" a="1"/>
  <c r="M22" i="32" s="1"/>
  <c r="L22" i="32" a="1"/>
  <c r="L22" i="32" s="1"/>
  <c r="K22" i="32" a="1"/>
  <c r="K22" i="32" s="1"/>
  <c r="J22" i="32" a="1"/>
  <c r="J22" i="32" s="1"/>
  <c r="N21" i="32" a="1"/>
  <c r="N21" i="32" s="1"/>
  <c r="M21" i="32" a="1"/>
  <c r="M21" i="32" s="1"/>
  <c r="L21" i="32" a="1"/>
  <c r="L21" i="32" s="1"/>
  <c r="K21" i="32" a="1"/>
  <c r="K21" i="32" s="1"/>
  <c r="J21" i="32" a="1"/>
  <c r="J21" i="32" s="1"/>
  <c r="N20" i="32" a="1"/>
  <c r="N20" i="32" s="1"/>
  <c r="M20" i="32" a="1"/>
  <c r="M20" i="32" s="1"/>
  <c r="L20" i="32" a="1"/>
  <c r="L20" i="32" s="1"/>
  <c r="K20" i="32" a="1"/>
  <c r="K20" i="32" s="1"/>
  <c r="J20" i="32" a="1"/>
  <c r="J20" i="32" s="1"/>
  <c r="N19" i="32" a="1"/>
  <c r="N19" i="32" s="1"/>
  <c r="M19" i="32" a="1"/>
  <c r="M19" i="32" s="1"/>
  <c r="L19" i="32" a="1"/>
  <c r="L19" i="32" s="1"/>
  <c r="K19" i="32" a="1"/>
  <c r="K19" i="32" s="1"/>
  <c r="J19" i="32" a="1"/>
  <c r="J19" i="32" s="1"/>
  <c r="N18" i="32" a="1"/>
  <c r="N18" i="32" s="1"/>
  <c r="M18" i="32" a="1"/>
  <c r="M18" i="32" s="1"/>
  <c r="L18" i="32" a="1"/>
  <c r="L18" i="32" s="1"/>
  <c r="K18" i="32" a="1"/>
  <c r="K18" i="32" s="1"/>
  <c r="J18" i="32" a="1"/>
  <c r="J18" i="32" s="1"/>
  <c r="N17" i="32" a="1"/>
  <c r="N17" i="32" s="1"/>
  <c r="M17" i="32" a="1"/>
  <c r="M17" i="32" s="1"/>
  <c r="L17" i="32" a="1"/>
  <c r="L17" i="32" s="1"/>
  <c r="K17" i="32" a="1"/>
  <c r="K17" i="32" s="1"/>
  <c r="J17" i="32" a="1"/>
  <c r="J17" i="32" s="1"/>
  <c r="N16" i="32" a="1"/>
  <c r="N16" i="32" s="1"/>
  <c r="M16" i="32" a="1"/>
  <c r="M16" i="32" s="1"/>
  <c r="L16" i="32" a="1"/>
  <c r="L16" i="32" s="1"/>
  <c r="K16" i="32" a="1"/>
  <c r="K16" i="32" s="1"/>
  <c r="J16" i="32" a="1"/>
  <c r="J16" i="32" s="1"/>
  <c r="N15" i="32" a="1"/>
  <c r="N15" i="32" s="1"/>
  <c r="M15" i="32" a="1"/>
  <c r="M15" i="32" s="1"/>
  <c r="L15" i="32" a="1"/>
  <c r="L15" i="32" s="1"/>
  <c r="K15" i="32" a="1"/>
  <c r="K15" i="32" s="1"/>
  <c r="J15" i="32" a="1"/>
  <c r="J15" i="32" s="1"/>
  <c r="N14" i="32" a="1"/>
  <c r="N14" i="32" s="1"/>
  <c r="M14" i="32" a="1"/>
  <c r="M14" i="32" s="1"/>
  <c r="L14" i="32" a="1"/>
  <c r="L14" i="32" s="1"/>
  <c r="K14" i="32" a="1"/>
  <c r="K14" i="32" s="1"/>
  <c r="J14" i="32" a="1"/>
  <c r="J14" i="32" s="1"/>
  <c r="N13" i="32" a="1"/>
  <c r="N13" i="32" s="1"/>
  <c r="M13" i="32" a="1"/>
  <c r="M13" i="32" s="1"/>
  <c r="L13" i="32" a="1"/>
  <c r="L13" i="32" s="1"/>
  <c r="K13" i="32" a="1"/>
  <c r="K13" i="32" s="1"/>
  <c r="J13" i="32" a="1"/>
  <c r="J13" i="32" s="1"/>
  <c r="N12" i="32" a="1"/>
  <c r="N12" i="32" s="1"/>
  <c r="M12" i="32" a="1"/>
  <c r="M12" i="32" s="1"/>
  <c r="L12" i="32" a="1"/>
  <c r="L12" i="32" s="1"/>
  <c r="K12" i="32" a="1"/>
  <c r="K12" i="32" s="1"/>
  <c r="J12" i="32" a="1"/>
  <c r="J12" i="32" s="1"/>
  <c r="N11" i="32" a="1"/>
  <c r="N11" i="32" s="1"/>
  <c r="M11" i="32" a="1"/>
  <c r="M11" i="32" s="1"/>
  <c r="L11" i="32" a="1"/>
  <c r="L11" i="32" s="1"/>
  <c r="K11" i="32" a="1"/>
  <c r="K11" i="32" s="1"/>
  <c r="J11" i="32" a="1"/>
  <c r="J11" i="32" s="1"/>
  <c r="N10" i="32" a="1"/>
  <c r="N10" i="32" s="1"/>
  <c r="M10" i="32" a="1"/>
  <c r="M10" i="32" s="1"/>
  <c r="L10" i="32" a="1"/>
  <c r="L10" i="32" s="1"/>
  <c r="K10" i="32" a="1"/>
  <c r="K10" i="32" s="1"/>
  <c r="J10" i="32" a="1"/>
  <c r="J10" i="32" s="1"/>
  <c r="N9" i="32" a="1"/>
  <c r="N9" i="32" s="1"/>
  <c r="M9" i="32" a="1"/>
  <c r="M9" i="32" s="1"/>
  <c r="L9" i="32" a="1"/>
  <c r="L9" i="32" s="1"/>
  <c r="K9" i="32" a="1"/>
  <c r="K9" i="32" s="1"/>
  <c r="J9" i="32" a="1"/>
  <c r="J9" i="32" s="1"/>
  <c r="N8" i="32" a="1"/>
  <c r="N8" i="32" s="1"/>
  <c r="M8" i="32" a="1"/>
  <c r="M8" i="32" s="1"/>
  <c r="L8" i="32" a="1"/>
  <c r="L8" i="32" s="1"/>
  <c r="K8" i="32" a="1"/>
  <c r="K8" i="32" s="1"/>
  <c r="J8" i="32" a="1"/>
  <c r="J8" i="32" s="1"/>
  <c r="AF7" i="32"/>
  <c r="AE7" i="32"/>
  <c r="AD7" i="32"/>
  <c r="AC7" i="32"/>
  <c r="AB7" i="32"/>
  <c r="Z7" i="32"/>
  <c r="Y7" i="32"/>
  <c r="X7" i="32"/>
  <c r="W7" i="32"/>
  <c r="V7" i="32"/>
  <c r="T7" i="32"/>
  <c r="S7" i="32"/>
  <c r="R7" i="32"/>
  <c r="Q7" i="32"/>
  <c r="P7" i="32"/>
  <c r="N7" i="32"/>
  <c r="M7" i="32"/>
  <c r="L7" i="32"/>
  <c r="K7" i="32"/>
  <c r="J7" i="32"/>
  <c r="H7" i="32"/>
  <c r="G7" i="32"/>
  <c r="F7" i="32"/>
  <c r="E7" i="32"/>
  <c r="D7" i="32"/>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8" i="10"/>
  <c r="L60" i="10"/>
  <c r="L59" i="10"/>
  <c r="L58" i="10"/>
  <c r="L57" i="10"/>
  <c r="K57" i="10" s="1"/>
  <c r="L56" i="10"/>
  <c r="L55" i="10"/>
  <c r="L54" i="10"/>
  <c r="L53" i="10"/>
  <c r="L52" i="10"/>
  <c r="L51" i="10"/>
  <c r="L50" i="10"/>
  <c r="L49" i="10"/>
  <c r="K49" i="10" s="1"/>
  <c r="L48" i="10"/>
  <c r="L47" i="10"/>
  <c r="L46" i="10"/>
  <c r="L45" i="10"/>
  <c r="K45" i="10" s="1"/>
  <c r="L44" i="10"/>
  <c r="L43" i="10"/>
  <c r="L42" i="10"/>
  <c r="L41" i="10"/>
  <c r="K41" i="10" s="1"/>
  <c r="L40" i="10"/>
  <c r="L39" i="10"/>
  <c r="L38" i="10"/>
  <c r="L37" i="10"/>
  <c r="L36" i="10"/>
  <c r="L35" i="10"/>
  <c r="L34" i="10"/>
  <c r="L33" i="10"/>
  <c r="K33" i="10" s="1"/>
  <c r="L32" i="10"/>
  <c r="L31" i="10"/>
  <c r="L30" i="10"/>
  <c r="L29" i="10"/>
  <c r="L28" i="10"/>
  <c r="L27" i="10"/>
  <c r="L26" i="10"/>
  <c r="L25" i="10"/>
  <c r="L24" i="10"/>
  <c r="L23" i="10"/>
  <c r="L22" i="10"/>
  <c r="L21" i="10"/>
  <c r="L20" i="10"/>
  <c r="L19" i="10"/>
  <c r="L18" i="10"/>
  <c r="L17" i="10"/>
  <c r="L16" i="10"/>
  <c r="L15" i="10"/>
  <c r="L14" i="10"/>
  <c r="L13" i="10"/>
  <c r="L12" i="10"/>
  <c r="L11" i="10"/>
  <c r="L10" i="10"/>
  <c r="L9" i="10"/>
  <c r="L8" i="10"/>
  <c r="K10" i="10" l="1"/>
  <c r="K18" i="10"/>
  <c r="K26" i="10"/>
  <c r="K11" i="10"/>
  <c r="K19" i="10"/>
  <c r="K27" i="10"/>
  <c r="K35" i="10"/>
  <c r="K43" i="10"/>
  <c r="K59" i="10"/>
  <c r="K12" i="10"/>
  <c r="K20" i="10"/>
  <c r="K52" i="10"/>
  <c r="K30" i="10"/>
  <c r="K23" i="10"/>
  <c r="K38" i="10"/>
  <c r="K54" i="10"/>
  <c r="K31" i="10"/>
  <c r="K47" i="10"/>
  <c r="K22" i="10"/>
  <c r="K46" i="10"/>
  <c r="K14" i="10"/>
  <c r="K58" i="10"/>
  <c r="K50" i="10"/>
  <c r="K16" i="10"/>
  <c r="K9" i="10"/>
  <c r="K17" i="10"/>
  <c r="K25" i="10"/>
  <c r="K53" i="10"/>
  <c r="K60" i="10"/>
  <c r="K28" i="10"/>
  <c r="K21" i="10"/>
  <c r="K29" i="10"/>
  <c r="K36" i="10"/>
  <c r="K44" i="10"/>
  <c r="K32" i="10"/>
  <c r="K39" i="10"/>
  <c r="K13" i="10"/>
  <c r="K34" i="10"/>
  <c r="K48" i="10"/>
  <c r="K55" i="10"/>
  <c r="K40" i="10"/>
  <c r="K42" i="10"/>
  <c r="K56" i="10"/>
  <c r="K24" i="10"/>
  <c r="K15" i="10"/>
  <c r="K37" i="10"/>
  <c r="K51" i="10"/>
  <c r="K8" i="10"/>
  <c r="C18" i="15" l="1"/>
  <c r="N9" i="28" l="1" a="1"/>
  <c r="N9" i="28" s="1"/>
  <c r="O9" i="28" a="1"/>
  <c r="O9" i="28" s="1"/>
  <c r="N10" i="28" a="1"/>
  <c r="N10" i="28" s="1"/>
  <c r="O10" i="28" a="1"/>
  <c r="O10" i="28" s="1"/>
  <c r="N11" i="28" a="1"/>
  <c r="N11" i="28" s="1"/>
  <c r="O11" i="28" a="1"/>
  <c r="O11" i="28" s="1"/>
  <c r="N12" i="28" a="1"/>
  <c r="N12" i="28" s="1"/>
  <c r="O12" i="28" a="1"/>
  <c r="O12" i="28" s="1"/>
  <c r="N13" i="28" a="1"/>
  <c r="N13" i="28" s="1"/>
  <c r="O13" i="28" a="1"/>
  <c r="O13" i="28" s="1"/>
  <c r="N14" i="28" a="1"/>
  <c r="N14" i="28" s="1"/>
  <c r="O14" i="28" a="1"/>
  <c r="O14" i="28" s="1"/>
  <c r="N15" i="28" a="1"/>
  <c r="N15" i="28" s="1"/>
  <c r="O15" i="28" a="1"/>
  <c r="O15" i="28" s="1"/>
  <c r="N16" i="28" a="1"/>
  <c r="N16" i="28" s="1"/>
  <c r="O16" i="28" a="1"/>
  <c r="O16" i="28" s="1"/>
  <c r="N17" i="28" a="1"/>
  <c r="N17" i="28" s="1"/>
  <c r="O17" i="28" a="1"/>
  <c r="O17" i="28" s="1"/>
  <c r="N18" i="28" a="1"/>
  <c r="N18" i="28" s="1"/>
  <c r="O18" i="28" a="1"/>
  <c r="O18" i="28" s="1"/>
  <c r="N19" i="28" a="1"/>
  <c r="N19" i="28" s="1"/>
  <c r="O19" i="28" a="1"/>
  <c r="O19" i="28" s="1"/>
  <c r="N20" i="28" a="1"/>
  <c r="N20" i="28" s="1"/>
  <c r="O20" i="28" a="1"/>
  <c r="O20" i="28" s="1"/>
  <c r="N21" i="28" a="1"/>
  <c r="N21" i="28" s="1"/>
  <c r="O21" i="28" a="1"/>
  <c r="O21" i="28" s="1"/>
  <c r="N22" i="28" a="1"/>
  <c r="N22" i="28" s="1"/>
  <c r="O22" i="28" a="1"/>
  <c r="O22" i="28" s="1"/>
  <c r="N23" i="28" a="1"/>
  <c r="N23" i="28" s="1"/>
  <c r="O23" i="28" a="1"/>
  <c r="O23" i="28" s="1"/>
  <c r="N24" i="28" a="1"/>
  <c r="N24" i="28" s="1"/>
  <c r="O24" i="28" a="1"/>
  <c r="O24" i="28" s="1"/>
  <c r="N25" i="28" a="1"/>
  <c r="N25" i="28" s="1"/>
  <c r="O25" i="28" a="1"/>
  <c r="O25" i="28" s="1"/>
  <c r="N26" i="28" a="1"/>
  <c r="N26" i="28" s="1"/>
  <c r="O26" i="28" a="1"/>
  <c r="O26" i="28" s="1"/>
  <c r="N27" i="28" a="1"/>
  <c r="N27" i="28" s="1"/>
  <c r="O27" i="28" a="1"/>
  <c r="O27" i="28" s="1"/>
  <c r="N28" i="28" a="1"/>
  <c r="N28" i="28" s="1"/>
  <c r="O28" i="28" a="1"/>
  <c r="O28" i="28" s="1"/>
  <c r="N29" i="28" a="1"/>
  <c r="N29" i="28" s="1"/>
  <c r="O29" i="28" a="1"/>
  <c r="O29" i="28" s="1"/>
  <c r="N30" i="28" a="1"/>
  <c r="N30" i="28" s="1"/>
  <c r="O30" i="28" a="1"/>
  <c r="O30" i="28" s="1"/>
  <c r="N31" i="28" a="1"/>
  <c r="N31" i="28" s="1"/>
  <c r="O31" i="28" a="1"/>
  <c r="O31" i="28" s="1"/>
  <c r="N32" i="28" a="1"/>
  <c r="N32" i="28" s="1"/>
  <c r="O32" i="28" a="1"/>
  <c r="O32" i="28" s="1"/>
  <c r="N33" i="28" a="1"/>
  <c r="N33" i="28" s="1"/>
  <c r="O33" i="28" a="1"/>
  <c r="O33" i="28" s="1"/>
  <c r="N34" i="28" a="1"/>
  <c r="N34" i="28" s="1"/>
  <c r="O34" i="28" a="1"/>
  <c r="O34" i="28" s="1"/>
  <c r="N35" i="28" a="1"/>
  <c r="N35" i="28" s="1"/>
  <c r="O35" i="28" a="1"/>
  <c r="O35" i="28" s="1"/>
  <c r="N36" i="28" a="1"/>
  <c r="N36" i="28" s="1"/>
  <c r="O36" i="28" a="1"/>
  <c r="O36" i="28" s="1"/>
  <c r="N37" i="28" a="1"/>
  <c r="N37" i="28" s="1"/>
  <c r="O37" i="28" a="1"/>
  <c r="O37" i="28" s="1"/>
  <c r="N38" i="28" a="1"/>
  <c r="N38" i="28" s="1"/>
  <c r="O38" i="28" a="1"/>
  <c r="O38" i="28" s="1"/>
  <c r="N39" i="28" a="1"/>
  <c r="N39" i="28" s="1"/>
  <c r="O39" i="28" a="1"/>
  <c r="O39" i="28" s="1"/>
  <c r="N40" i="28" a="1"/>
  <c r="N40" i="28" s="1"/>
  <c r="O40" i="28" a="1"/>
  <c r="O40" i="28" s="1"/>
  <c r="N41" i="28" a="1"/>
  <c r="N41" i="28" s="1"/>
  <c r="O41" i="28" a="1"/>
  <c r="O41" i="28" s="1"/>
  <c r="N42" i="28" a="1"/>
  <c r="N42" i="28" s="1"/>
  <c r="O42" i="28" a="1"/>
  <c r="O42" i="28" s="1"/>
  <c r="N43" i="28" a="1"/>
  <c r="N43" i="28" s="1"/>
  <c r="O43" i="28" a="1"/>
  <c r="O43" i="28" s="1"/>
  <c r="N44" i="28" a="1"/>
  <c r="N44" i="28" s="1"/>
  <c r="O44" i="28" a="1"/>
  <c r="O44" i="28" s="1"/>
  <c r="N45" i="28" a="1"/>
  <c r="N45" i="28" s="1"/>
  <c r="O45" i="28" a="1"/>
  <c r="O45" i="28" s="1"/>
  <c r="N46" i="28" a="1"/>
  <c r="N46" i="28" s="1"/>
  <c r="O46" i="28" a="1"/>
  <c r="O46" i="28" s="1"/>
  <c r="N47" i="28" a="1"/>
  <c r="N47" i="28" s="1"/>
  <c r="O47" i="28" a="1"/>
  <c r="O47" i="28" s="1"/>
  <c r="N48" i="28" a="1"/>
  <c r="N48" i="28" s="1"/>
  <c r="O48" i="28" a="1"/>
  <c r="O48" i="28" s="1"/>
  <c r="N49" i="28" a="1"/>
  <c r="N49" i="28" s="1"/>
  <c r="O49" i="28" a="1"/>
  <c r="O49" i="28" s="1"/>
  <c r="N50" i="28" a="1"/>
  <c r="N50" i="28" s="1"/>
  <c r="O50" i="28" a="1"/>
  <c r="O50" i="28" s="1"/>
  <c r="N51" i="28" a="1"/>
  <c r="N51" i="28" s="1"/>
  <c r="O51" i="28" a="1"/>
  <c r="O51" i="28" s="1"/>
  <c r="N52" i="28" a="1"/>
  <c r="N52" i="28" s="1"/>
  <c r="O52" i="28" a="1"/>
  <c r="O52" i="28" s="1"/>
  <c r="N53" i="28" a="1"/>
  <c r="N53" i="28" s="1"/>
  <c r="O53" i="28" a="1"/>
  <c r="O53" i="28" s="1"/>
  <c r="N54" i="28" a="1"/>
  <c r="N54" i="28" s="1"/>
  <c r="O54" i="28" a="1"/>
  <c r="O54" i="28" s="1"/>
  <c r="N55" i="28" a="1"/>
  <c r="N55" i="28" s="1"/>
  <c r="O55" i="28" a="1"/>
  <c r="O55" i="28" s="1"/>
  <c r="N56" i="28" a="1"/>
  <c r="N56" i="28" s="1"/>
  <c r="O56" i="28" a="1"/>
  <c r="O56" i="28" s="1"/>
  <c r="N57" i="28" a="1"/>
  <c r="N57" i="28" s="1"/>
  <c r="O57" i="28" a="1"/>
  <c r="O57" i="28" s="1"/>
  <c r="O8" i="28" a="1"/>
  <c r="O8" i="28" s="1"/>
  <c r="N8" i="28" a="1"/>
  <c r="N8" i="28" s="1"/>
  <c r="J8" i="24" a="1"/>
  <c r="J8" i="24" s="1"/>
  <c r="Z7" i="27"/>
  <c r="Y7" i="27"/>
  <c r="X7" i="27"/>
  <c r="W7" i="27"/>
  <c r="V7" i="27"/>
  <c r="B57" i="28"/>
  <c r="B56" i="28"/>
  <c r="B55" i="28"/>
  <c r="B54" i="28"/>
  <c r="B53" i="28"/>
  <c r="B52" i="28"/>
  <c r="B51" i="28"/>
  <c r="B50" i="28"/>
  <c r="B49" i="28"/>
  <c r="B48" i="28"/>
  <c r="B47" i="28"/>
  <c r="B46" i="28"/>
  <c r="B45" i="28"/>
  <c r="B44" i="28"/>
  <c r="B43" i="28"/>
  <c r="B42" i="28"/>
  <c r="B41" i="28"/>
  <c r="B40" i="28"/>
  <c r="B39" i="28"/>
  <c r="B38" i="28"/>
  <c r="B37" i="28"/>
  <c r="B36" i="28"/>
  <c r="B35" i="28"/>
  <c r="B34" i="28"/>
  <c r="B33" i="28"/>
  <c r="B32" i="28"/>
  <c r="B31" i="28"/>
  <c r="B30" i="28"/>
  <c r="B29" i="28"/>
  <c r="B28" i="28"/>
  <c r="B27" i="28"/>
  <c r="B26" i="28"/>
  <c r="B25" i="28"/>
  <c r="B24" i="28"/>
  <c r="B23" i="28"/>
  <c r="B22" i="28"/>
  <c r="B21" i="28"/>
  <c r="B20" i="28"/>
  <c r="B19" i="28"/>
  <c r="B18" i="28"/>
  <c r="B17" i="28"/>
  <c r="B16" i="28"/>
  <c r="B15" i="28"/>
  <c r="B14" i="28"/>
  <c r="B13" i="28"/>
  <c r="B12" i="28"/>
  <c r="B11" i="28"/>
  <c r="B10" i="28"/>
  <c r="B9" i="28"/>
  <c r="B8" i="28"/>
  <c r="AA7" i="28"/>
  <c r="Z7" i="28"/>
  <c r="Y7" i="28"/>
  <c r="X7" i="28"/>
  <c r="W7" i="28"/>
  <c r="U7" i="28"/>
  <c r="T7" i="28"/>
  <c r="S7" i="28"/>
  <c r="R7" i="28"/>
  <c r="Q7" i="28"/>
  <c r="O7" i="28"/>
  <c r="N7" i="28"/>
  <c r="M7" i="28"/>
  <c r="L7" i="28"/>
  <c r="K7" i="28"/>
  <c r="I7" i="28"/>
  <c r="H7" i="28"/>
  <c r="G7" i="28"/>
  <c r="F7" i="28"/>
  <c r="E7" i="28"/>
  <c r="M9" i="27" l="1" a="1"/>
  <c r="M9" i="27" s="1"/>
  <c r="N9" i="27" a="1"/>
  <c r="N9" i="27" s="1"/>
  <c r="M10" i="27" a="1"/>
  <c r="M10" i="27" s="1"/>
  <c r="N10" i="27" a="1"/>
  <c r="N10" i="27" s="1"/>
  <c r="M11" i="27" a="1"/>
  <c r="M11" i="27" s="1"/>
  <c r="N11" i="27" a="1"/>
  <c r="N11" i="27" s="1"/>
  <c r="M12" i="27" a="1"/>
  <c r="M12" i="27" s="1"/>
  <c r="N12" i="27" a="1"/>
  <c r="N12" i="27" s="1"/>
  <c r="M13" i="27" a="1"/>
  <c r="M13" i="27" s="1"/>
  <c r="N13" i="27" a="1"/>
  <c r="N13" i="27" s="1"/>
  <c r="M14" i="27" a="1"/>
  <c r="M14" i="27" s="1"/>
  <c r="N14" i="27" a="1"/>
  <c r="N14" i="27" s="1"/>
  <c r="M15" i="27" a="1"/>
  <c r="M15" i="27" s="1"/>
  <c r="N15" i="27" a="1"/>
  <c r="N15" i="27" s="1"/>
  <c r="M16" i="27" a="1"/>
  <c r="M16" i="27" s="1"/>
  <c r="N16" i="27" a="1"/>
  <c r="N16" i="27" s="1"/>
  <c r="M17" i="27" a="1"/>
  <c r="M17" i="27" s="1"/>
  <c r="N17" i="27" a="1"/>
  <c r="N17" i="27" s="1"/>
  <c r="M18" i="27" a="1"/>
  <c r="M18" i="27" s="1"/>
  <c r="N18" i="27" a="1"/>
  <c r="N18" i="27" s="1"/>
  <c r="M19" i="27" a="1"/>
  <c r="M19" i="27" s="1"/>
  <c r="N19" i="27" a="1"/>
  <c r="N19" i="27" s="1"/>
  <c r="M20" i="27" a="1"/>
  <c r="M20" i="27" s="1"/>
  <c r="N20" i="27" a="1"/>
  <c r="N20" i="27" s="1"/>
  <c r="M21" i="27" a="1"/>
  <c r="M21" i="27" s="1"/>
  <c r="N21" i="27" a="1"/>
  <c r="N21" i="27" s="1"/>
  <c r="M22" i="27" a="1"/>
  <c r="M22" i="27" s="1"/>
  <c r="N22" i="27" a="1"/>
  <c r="N22" i="27" s="1"/>
  <c r="M23" i="27" a="1"/>
  <c r="M23" i="27" s="1"/>
  <c r="N23" i="27" a="1"/>
  <c r="N23" i="27" s="1"/>
  <c r="M24" i="27" a="1"/>
  <c r="M24" i="27" s="1"/>
  <c r="N24" i="27" a="1"/>
  <c r="N24" i="27" s="1"/>
  <c r="M25" i="27" a="1"/>
  <c r="M25" i="27" s="1"/>
  <c r="N25" i="27" a="1"/>
  <c r="N25" i="27" s="1"/>
  <c r="M26" i="27" a="1"/>
  <c r="M26" i="27" s="1"/>
  <c r="N26" i="27" a="1"/>
  <c r="N26" i="27" s="1"/>
  <c r="M27" i="27" a="1"/>
  <c r="M27" i="27" s="1"/>
  <c r="N27" i="27" a="1"/>
  <c r="N27" i="27" s="1"/>
  <c r="M28" i="27" a="1"/>
  <c r="M28" i="27" s="1"/>
  <c r="N28" i="27" a="1"/>
  <c r="N28" i="27" s="1"/>
  <c r="M29" i="27" a="1"/>
  <c r="M29" i="27" s="1"/>
  <c r="N29" i="27" a="1"/>
  <c r="N29" i="27" s="1"/>
  <c r="M30" i="27" a="1"/>
  <c r="M30" i="27" s="1"/>
  <c r="N30" i="27" a="1"/>
  <c r="N30" i="27" s="1"/>
  <c r="M31" i="27" a="1"/>
  <c r="M31" i="27" s="1"/>
  <c r="N31" i="27" a="1"/>
  <c r="N31" i="27" s="1"/>
  <c r="M32" i="27" a="1"/>
  <c r="M32" i="27" s="1"/>
  <c r="N32" i="27" a="1"/>
  <c r="N32" i="27" s="1"/>
  <c r="M33" i="27" a="1"/>
  <c r="M33" i="27" s="1"/>
  <c r="N33" i="27" a="1"/>
  <c r="N33" i="27" s="1"/>
  <c r="M34" i="27" a="1"/>
  <c r="M34" i="27" s="1"/>
  <c r="N34" i="27" a="1"/>
  <c r="N34" i="27" s="1"/>
  <c r="M35" i="27" a="1"/>
  <c r="M35" i="27" s="1"/>
  <c r="N35" i="27" a="1"/>
  <c r="N35" i="27" s="1"/>
  <c r="M36" i="27" a="1"/>
  <c r="M36" i="27" s="1"/>
  <c r="N36" i="27" a="1"/>
  <c r="N36" i="27" s="1"/>
  <c r="M37" i="27" a="1"/>
  <c r="M37" i="27" s="1"/>
  <c r="N37" i="27" a="1"/>
  <c r="N37" i="27" s="1"/>
  <c r="M38" i="27" a="1"/>
  <c r="M38" i="27" s="1"/>
  <c r="N38" i="27" a="1"/>
  <c r="N38" i="27" s="1"/>
  <c r="M39" i="27" a="1"/>
  <c r="M39" i="27" s="1"/>
  <c r="N39" i="27" a="1"/>
  <c r="N39" i="27" s="1"/>
  <c r="M40" i="27" a="1"/>
  <c r="M40" i="27" s="1"/>
  <c r="N40" i="27" a="1"/>
  <c r="N40" i="27" s="1"/>
  <c r="M41" i="27" a="1"/>
  <c r="M41" i="27" s="1"/>
  <c r="N41" i="27" a="1"/>
  <c r="N41" i="27" s="1"/>
  <c r="M42" i="27" a="1"/>
  <c r="M42" i="27" s="1"/>
  <c r="N42" i="27" a="1"/>
  <c r="N42" i="27" s="1"/>
  <c r="M43" i="27" a="1"/>
  <c r="M43" i="27" s="1"/>
  <c r="N43" i="27" a="1"/>
  <c r="N43" i="27" s="1"/>
  <c r="M44" i="27" a="1"/>
  <c r="M44" i="27" s="1"/>
  <c r="N44" i="27" a="1"/>
  <c r="N44" i="27" s="1"/>
  <c r="M45" i="27" a="1"/>
  <c r="M45" i="27" s="1"/>
  <c r="N45" i="27" a="1"/>
  <c r="N45" i="27" s="1"/>
  <c r="M46" i="27" a="1"/>
  <c r="M46" i="27" s="1"/>
  <c r="N46" i="27" a="1"/>
  <c r="N46" i="27" s="1"/>
  <c r="M47" i="27" a="1"/>
  <c r="M47" i="27" s="1"/>
  <c r="N47" i="27" a="1"/>
  <c r="N47" i="27" s="1"/>
  <c r="M48" i="27" a="1"/>
  <c r="M48" i="27" s="1"/>
  <c r="N48" i="27" a="1"/>
  <c r="N48" i="27" s="1"/>
  <c r="M49" i="27" a="1"/>
  <c r="M49" i="27" s="1"/>
  <c r="N49" i="27" a="1"/>
  <c r="N49" i="27" s="1"/>
  <c r="M50" i="27" a="1"/>
  <c r="M50" i="27" s="1"/>
  <c r="N50" i="27" a="1"/>
  <c r="N50" i="27" s="1"/>
  <c r="M51" i="27" a="1"/>
  <c r="M51" i="27" s="1"/>
  <c r="N51" i="27" a="1"/>
  <c r="N51" i="27" s="1"/>
  <c r="M52" i="27" a="1"/>
  <c r="M52" i="27" s="1"/>
  <c r="N52" i="27" a="1"/>
  <c r="N52" i="27" s="1"/>
  <c r="M53" i="27" a="1"/>
  <c r="M53" i="27" s="1"/>
  <c r="N53" i="27" a="1"/>
  <c r="N53" i="27" s="1"/>
  <c r="M54" i="27" a="1"/>
  <c r="M54" i="27" s="1"/>
  <c r="N54" i="27" a="1"/>
  <c r="N54" i="27" s="1"/>
  <c r="M55" i="27" a="1"/>
  <c r="M55" i="27" s="1"/>
  <c r="N55" i="27" a="1"/>
  <c r="N55" i="27" s="1"/>
  <c r="M56" i="27" a="1"/>
  <c r="M56" i="27" s="1"/>
  <c r="N56" i="27" a="1"/>
  <c r="N56" i="27" s="1"/>
  <c r="M57" i="27" a="1"/>
  <c r="M57" i="27" s="1"/>
  <c r="N57" i="27" a="1"/>
  <c r="N57" i="27" s="1"/>
  <c r="N8" i="27" a="1"/>
  <c r="N8" i="27" s="1"/>
  <c r="M8" i="27" a="1"/>
  <c r="M8" i="27" s="1"/>
  <c r="T7" i="27"/>
  <c r="S7" i="27"/>
  <c r="R7" i="27"/>
  <c r="Q7" i="27"/>
  <c r="P7" i="27"/>
  <c r="N7" i="27"/>
  <c r="M7" i="27"/>
  <c r="L7" i="27"/>
  <c r="K7" i="27"/>
  <c r="J7" i="27"/>
  <c r="H7" i="27"/>
  <c r="G7" i="27"/>
  <c r="F7" i="27"/>
  <c r="E7" i="27"/>
  <c r="D7" i="27"/>
  <c r="J9" i="24" a="1"/>
  <c r="J9" i="24" s="1"/>
  <c r="K9" i="24" a="1"/>
  <c r="K9" i="24" s="1"/>
  <c r="L9" i="24" a="1"/>
  <c r="L9" i="24" s="1"/>
  <c r="M9" i="24" a="1"/>
  <c r="M9" i="24" s="1"/>
  <c r="N9" i="24" a="1"/>
  <c r="N9" i="24" s="1"/>
  <c r="J10" i="24" a="1"/>
  <c r="J10" i="24" s="1"/>
  <c r="K10" i="24" a="1"/>
  <c r="K10" i="24" s="1"/>
  <c r="L10" i="24" a="1"/>
  <c r="L10" i="24" s="1"/>
  <c r="M10" i="24" a="1"/>
  <c r="M10" i="24" s="1"/>
  <c r="N10" i="24" a="1"/>
  <c r="N10" i="24" s="1"/>
  <c r="J11" i="24" a="1"/>
  <c r="J11" i="24" s="1"/>
  <c r="K11" i="24" a="1"/>
  <c r="K11" i="24" s="1"/>
  <c r="L11" i="24" a="1"/>
  <c r="L11" i="24" s="1"/>
  <c r="M11" i="24" a="1"/>
  <c r="M11" i="24" s="1"/>
  <c r="N11" i="24" a="1"/>
  <c r="N11" i="24" s="1"/>
  <c r="K12" i="24" a="1"/>
  <c r="K12" i="24" s="1"/>
  <c r="L12" i="24" a="1"/>
  <c r="L12" i="24" s="1"/>
  <c r="M12" i="24" a="1"/>
  <c r="M12" i="24" s="1"/>
  <c r="N12" i="24" a="1"/>
  <c r="N12" i="24" s="1"/>
  <c r="J13" i="24" a="1"/>
  <c r="J13" i="24" s="1"/>
  <c r="K13" i="24" a="1"/>
  <c r="K13" i="24" s="1"/>
  <c r="L13" i="24" a="1"/>
  <c r="L13" i="24" s="1"/>
  <c r="M13" i="24" a="1"/>
  <c r="M13" i="24" s="1"/>
  <c r="N13" i="24" a="1"/>
  <c r="N13" i="24" s="1"/>
  <c r="J14" i="24" a="1"/>
  <c r="J14" i="24" s="1"/>
  <c r="K14" i="24" a="1"/>
  <c r="K14" i="24" s="1"/>
  <c r="L14" i="24" a="1"/>
  <c r="L14" i="24" s="1"/>
  <c r="M14" i="24" a="1"/>
  <c r="M14" i="24" s="1"/>
  <c r="N14" i="24" a="1"/>
  <c r="N14" i="24" s="1"/>
  <c r="J15" i="24" a="1"/>
  <c r="J15" i="24" s="1"/>
  <c r="K15" i="24" a="1"/>
  <c r="K15" i="24" s="1"/>
  <c r="L15" i="24" a="1"/>
  <c r="L15" i="24" s="1"/>
  <c r="M15" i="24" a="1"/>
  <c r="M15" i="24" s="1"/>
  <c r="N15" i="24" a="1"/>
  <c r="N15" i="24" s="1"/>
  <c r="J16" i="24" a="1"/>
  <c r="J16" i="24" s="1"/>
  <c r="K16" i="24" a="1"/>
  <c r="K16" i="24" s="1"/>
  <c r="L16" i="24" a="1"/>
  <c r="L16" i="24" s="1"/>
  <c r="M16" i="24" a="1"/>
  <c r="M16" i="24" s="1"/>
  <c r="N16" i="24" a="1"/>
  <c r="N16" i="24" s="1"/>
  <c r="J17" i="24" a="1"/>
  <c r="J17" i="24" s="1"/>
  <c r="K17" i="24" a="1"/>
  <c r="K17" i="24" s="1"/>
  <c r="L17" i="24" a="1"/>
  <c r="L17" i="24" s="1"/>
  <c r="M17" i="24" a="1"/>
  <c r="M17" i="24" s="1"/>
  <c r="N17" i="24" a="1"/>
  <c r="N17" i="24" s="1"/>
  <c r="J18" i="24" a="1"/>
  <c r="J18" i="24" s="1"/>
  <c r="K18" i="24" a="1"/>
  <c r="K18" i="24" s="1"/>
  <c r="L18" i="24" a="1"/>
  <c r="L18" i="24" s="1"/>
  <c r="M18" i="24" a="1"/>
  <c r="M18" i="24" s="1"/>
  <c r="N18" i="24" a="1"/>
  <c r="N18" i="24" s="1"/>
  <c r="J19" i="24" a="1"/>
  <c r="J19" i="24" s="1"/>
  <c r="K19" i="24" a="1"/>
  <c r="K19" i="24" s="1"/>
  <c r="L19" i="24" a="1"/>
  <c r="L19" i="24" s="1"/>
  <c r="M19" i="24" a="1"/>
  <c r="M19" i="24" s="1"/>
  <c r="N19" i="24" a="1"/>
  <c r="N19" i="24" s="1"/>
  <c r="J20" i="24" a="1"/>
  <c r="J20" i="24" s="1"/>
  <c r="K20" i="24" a="1"/>
  <c r="K20" i="24" s="1"/>
  <c r="L20" i="24" a="1"/>
  <c r="L20" i="24" s="1"/>
  <c r="M20" i="24" a="1"/>
  <c r="M20" i="24" s="1"/>
  <c r="N20" i="24" a="1"/>
  <c r="N20" i="24" s="1"/>
  <c r="J21" i="24" a="1"/>
  <c r="J21" i="24" s="1"/>
  <c r="K21" i="24" a="1"/>
  <c r="K21" i="24" s="1"/>
  <c r="L21" i="24" a="1"/>
  <c r="L21" i="24" s="1"/>
  <c r="M21" i="24" a="1"/>
  <c r="M21" i="24" s="1"/>
  <c r="N21" i="24" a="1"/>
  <c r="N21" i="24" s="1"/>
  <c r="J22" i="24" a="1"/>
  <c r="J22" i="24" s="1"/>
  <c r="K22" i="24" a="1"/>
  <c r="K22" i="24" s="1"/>
  <c r="L22" i="24" a="1"/>
  <c r="L22" i="24" s="1"/>
  <c r="M22" i="24" a="1"/>
  <c r="M22" i="24" s="1"/>
  <c r="N22" i="24" a="1"/>
  <c r="N22" i="24" s="1"/>
  <c r="J23" i="24" a="1"/>
  <c r="J23" i="24" s="1"/>
  <c r="K23" i="24" a="1"/>
  <c r="K23" i="24" s="1"/>
  <c r="L23" i="24" a="1"/>
  <c r="L23" i="24" s="1"/>
  <c r="M23" i="24" a="1"/>
  <c r="M23" i="24" s="1"/>
  <c r="N23" i="24" a="1"/>
  <c r="N23" i="24" s="1"/>
  <c r="J24" i="24" a="1"/>
  <c r="J24" i="24" s="1"/>
  <c r="K24" i="24" a="1"/>
  <c r="K24" i="24" s="1"/>
  <c r="L24" i="24" a="1"/>
  <c r="L24" i="24" s="1"/>
  <c r="M24" i="24" a="1"/>
  <c r="M24" i="24" s="1"/>
  <c r="N24" i="24" a="1"/>
  <c r="N24" i="24" s="1"/>
  <c r="J25" i="24" a="1"/>
  <c r="J25" i="24" s="1"/>
  <c r="K25" i="24" a="1"/>
  <c r="K25" i="24" s="1"/>
  <c r="L25" i="24" a="1"/>
  <c r="L25" i="24" s="1"/>
  <c r="M25" i="24" a="1"/>
  <c r="M25" i="24" s="1"/>
  <c r="N25" i="24" a="1"/>
  <c r="N25" i="24" s="1"/>
  <c r="J26" i="24" a="1"/>
  <c r="J26" i="24" s="1"/>
  <c r="K26" i="24" a="1"/>
  <c r="K26" i="24" s="1"/>
  <c r="L26" i="24" a="1"/>
  <c r="L26" i="24" s="1"/>
  <c r="M26" i="24" a="1"/>
  <c r="M26" i="24" s="1"/>
  <c r="N26" i="24" a="1"/>
  <c r="N26" i="24" s="1"/>
  <c r="J27" i="24" a="1"/>
  <c r="J27" i="24" s="1"/>
  <c r="K27" i="24" a="1"/>
  <c r="K27" i="24" s="1"/>
  <c r="L27" i="24" a="1"/>
  <c r="L27" i="24" s="1"/>
  <c r="M27" i="24" a="1"/>
  <c r="M27" i="24" s="1"/>
  <c r="N27" i="24" a="1"/>
  <c r="N27" i="24" s="1"/>
  <c r="J28" i="24" a="1"/>
  <c r="J28" i="24" s="1"/>
  <c r="K28" i="24" a="1"/>
  <c r="K28" i="24" s="1"/>
  <c r="L28" i="24" a="1"/>
  <c r="L28" i="24" s="1"/>
  <c r="M28" i="24" a="1"/>
  <c r="M28" i="24" s="1"/>
  <c r="N28" i="24" a="1"/>
  <c r="N28" i="24" s="1"/>
  <c r="J29" i="24" a="1"/>
  <c r="J29" i="24" s="1"/>
  <c r="K29" i="24" a="1"/>
  <c r="K29" i="24" s="1"/>
  <c r="L29" i="24" a="1"/>
  <c r="L29" i="24" s="1"/>
  <c r="M29" i="24" a="1"/>
  <c r="M29" i="24" s="1"/>
  <c r="N29" i="24" a="1"/>
  <c r="N29" i="24" s="1"/>
  <c r="J30" i="24" a="1"/>
  <c r="J30" i="24" s="1"/>
  <c r="K30" i="24" a="1"/>
  <c r="K30" i="24" s="1"/>
  <c r="L30" i="24" a="1"/>
  <c r="L30" i="24" s="1"/>
  <c r="M30" i="24" a="1"/>
  <c r="M30" i="24" s="1"/>
  <c r="N30" i="24" a="1"/>
  <c r="N30" i="24" s="1"/>
  <c r="J31" i="24" a="1"/>
  <c r="J31" i="24" s="1"/>
  <c r="K31" i="24" a="1"/>
  <c r="K31" i="24" s="1"/>
  <c r="L31" i="24" a="1"/>
  <c r="L31" i="24" s="1"/>
  <c r="M31" i="24" a="1"/>
  <c r="M31" i="24" s="1"/>
  <c r="N31" i="24" a="1"/>
  <c r="N31" i="24" s="1"/>
  <c r="J32" i="24" a="1"/>
  <c r="J32" i="24" s="1"/>
  <c r="K32" i="24" a="1"/>
  <c r="K32" i="24" s="1"/>
  <c r="L32" i="24" a="1"/>
  <c r="L32" i="24" s="1"/>
  <c r="M32" i="24" a="1"/>
  <c r="M32" i="24" s="1"/>
  <c r="N32" i="24" a="1"/>
  <c r="N32" i="24" s="1"/>
  <c r="J33" i="24" a="1"/>
  <c r="J33" i="24" s="1"/>
  <c r="K33" i="24" a="1"/>
  <c r="K33" i="24" s="1"/>
  <c r="L33" i="24" a="1"/>
  <c r="L33" i="24" s="1"/>
  <c r="M33" i="24" a="1"/>
  <c r="M33" i="24" s="1"/>
  <c r="N33" i="24" a="1"/>
  <c r="N33" i="24" s="1"/>
  <c r="J34" i="24" a="1"/>
  <c r="J34" i="24" s="1"/>
  <c r="K34" i="24" a="1"/>
  <c r="K34" i="24" s="1"/>
  <c r="L34" i="24" a="1"/>
  <c r="L34" i="24" s="1"/>
  <c r="M34" i="24" a="1"/>
  <c r="M34" i="24" s="1"/>
  <c r="N34" i="24" a="1"/>
  <c r="N34" i="24" s="1"/>
  <c r="J35" i="24" a="1"/>
  <c r="J35" i="24" s="1"/>
  <c r="K35" i="24" a="1"/>
  <c r="K35" i="24" s="1"/>
  <c r="L35" i="24" a="1"/>
  <c r="L35" i="24" s="1"/>
  <c r="M35" i="24" a="1"/>
  <c r="M35" i="24" s="1"/>
  <c r="N35" i="24" a="1"/>
  <c r="N35" i="24" s="1"/>
  <c r="J36" i="24" a="1"/>
  <c r="J36" i="24" s="1"/>
  <c r="K36" i="24" a="1"/>
  <c r="K36" i="24" s="1"/>
  <c r="L36" i="24" a="1"/>
  <c r="L36" i="24" s="1"/>
  <c r="M36" i="24" a="1"/>
  <c r="M36" i="24" s="1"/>
  <c r="N36" i="24" a="1"/>
  <c r="N36" i="24" s="1"/>
  <c r="J37" i="24" a="1"/>
  <c r="J37" i="24" s="1"/>
  <c r="K37" i="24" a="1"/>
  <c r="K37" i="24" s="1"/>
  <c r="L37" i="24" a="1"/>
  <c r="L37" i="24" s="1"/>
  <c r="M37" i="24" a="1"/>
  <c r="M37" i="24" s="1"/>
  <c r="N37" i="24" a="1"/>
  <c r="N37" i="24" s="1"/>
  <c r="J38" i="24" a="1"/>
  <c r="J38" i="24" s="1"/>
  <c r="K38" i="24" a="1"/>
  <c r="K38" i="24" s="1"/>
  <c r="L38" i="24" a="1"/>
  <c r="L38" i="24" s="1"/>
  <c r="M38" i="24" a="1"/>
  <c r="M38" i="24" s="1"/>
  <c r="N38" i="24" a="1"/>
  <c r="N38" i="24" s="1"/>
  <c r="J39" i="24" a="1"/>
  <c r="J39" i="24" s="1"/>
  <c r="K39" i="24" a="1"/>
  <c r="K39" i="24" s="1"/>
  <c r="L39" i="24" a="1"/>
  <c r="L39" i="24" s="1"/>
  <c r="M39" i="24" a="1"/>
  <c r="M39" i="24" s="1"/>
  <c r="N39" i="24" a="1"/>
  <c r="N39" i="24" s="1"/>
  <c r="J40" i="24" a="1"/>
  <c r="J40" i="24" s="1"/>
  <c r="K40" i="24" a="1"/>
  <c r="K40" i="24" s="1"/>
  <c r="L40" i="24" a="1"/>
  <c r="L40" i="24" s="1"/>
  <c r="M40" i="24" a="1"/>
  <c r="M40" i="24" s="1"/>
  <c r="N40" i="24" a="1"/>
  <c r="N40" i="24" s="1"/>
  <c r="J41" i="24" a="1"/>
  <c r="J41" i="24" s="1"/>
  <c r="K41" i="24" a="1"/>
  <c r="K41" i="24" s="1"/>
  <c r="L41" i="24" a="1"/>
  <c r="L41" i="24" s="1"/>
  <c r="M41" i="24" a="1"/>
  <c r="M41" i="24" s="1"/>
  <c r="N41" i="24" a="1"/>
  <c r="N41" i="24" s="1"/>
  <c r="J42" i="24" a="1"/>
  <c r="J42" i="24" s="1"/>
  <c r="K42" i="24" a="1"/>
  <c r="K42" i="24" s="1"/>
  <c r="L42" i="24" a="1"/>
  <c r="L42" i="24" s="1"/>
  <c r="M42" i="24" a="1"/>
  <c r="M42" i="24" s="1"/>
  <c r="N42" i="24" a="1"/>
  <c r="N42" i="24" s="1"/>
  <c r="J43" i="24" a="1"/>
  <c r="J43" i="24" s="1"/>
  <c r="K43" i="24" a="1"/>
  <c r="K43" i="24" s="1"/>
  <c r="L43" i="24" a="1"/>
  <c r="L43" i="24" s="1"/>
  <c r="M43" i="24" a="1"/>
  <c r="M43" i="24" s="1"/>
  <c r="N43" i="24" a="1"/>
  <c r="N43" i="24" s="1"/>
  <c r="J44" i="24" a="1"/>
  <c r="J44" i="24" s="1"/>
  <c r="K44" i="24" a="1"/>
  <c r="K44" i="24" s="1"/>
  <c r="L44" i="24" a="1"/>
  <c r="L44" i="24" s="1"/>
  <c r="M44" i="24" a="1"/>
  <c r="M44" i="24" s="1"/>
  <c r="N44" i="24" a="1"/>
  <c r="N44" i="24" s="1"/>
  <c r="J45" i="24" a="1"/>
  <c r="J45" i="24" s="1"/>
  <c r="K45" i="24" a="1"/>
  <c r="K45" i="24" s="1"/>
  <c r="L45" i="24" a="1"/>
  <c r="L45" i="24" s="1"/>
  <c r="M45" i="24" a="1"/>
  <c r="M45" i="24" s="1"/>
  <c r="N45" i="24" a="1"/>
  <c r="N45" i="24" s="1"/>
  <c r="J46" i="24" a="1"/>
  <c r="J46" i="24" s="1"/>
  <c r="K46" i="24" a="1"/>
  <c r="K46" i="24" s="1"/>
  <c r="L46" i="24" a="1"/>
  <c r="L46" i="24" s="1"/>
  <c r="M46" i="24" a="1"/>
  <c r="M46" i="24" s="1"/>
  <c r="N46" i="24" a="1"/>
  <c r="N46" i="24" s="1"/>
  <c r="J47" i="24" a="1"/>
  <c r="J47" i="24" s="1"/>
  <c r="K47" i="24" a="1"/>
  <c r="K47" i="24" s="1"/>
  <c r="L47" i="24" a="1"/>
  <c r="L47" i="24" s="1"/>
  <c r="M47" i="24" a="1"/>
  <c r="M47" i="24" s="1"/>
  <c r="N47" i="24" a="1"/>
  <c r="N47" i="24" s="1"/>
  <c r="J48" i="24" a="1"/>
  <c r="J48" i="24" s="1"/>
  <c r="K48" i="24" a="1"/>
  <c r="K48" i="24" s="1"/>
  <c r="L48" i="24" a="1"/>
  <c r="L48" i="24" s="1"/>
  <c r="M48" i="24" a="1"/>
  <c r="M48" i="24" s="1"/>
  <c r="N48" i="24" a="1"/>
  <c r="N48" i="24" s="1"/>
  <c r="J49" i="24" a="1"/>
  <c r="J49" i="24" s="1"/>
  <c r="K49" i="24" a="1"/>
  <c r="K49" i="24" s="1"/>
  <c r="L49" i="24" a="1"/>
  <c r="L49" i="24" s="1"/>
  <c r="M49" i="24" a="1"/>
  <c r="M49" i="24" s="1"/>
  <c r="N49" i="24" a="1"/>
  <c r="N49" i="24" s="1"/>
  <c r="J50" i="24" a="1"/>
  <c r="J50" i="24" s="1"/>
  <c r="K50" i="24" a="1"/>
  <c r="K50" i="24" s="1"/>
  <c r="L50" i="24" a="1"/>
  <c r="L50" i="24" s="1"/>
  <c r="M50" i="24" a="1"/>
  <c r="M50" i="24" s="1"/>
  <c r="N50" i="24" a="1"/>
  <c r="N50" i="24" s="1"/>
  <c r="J51" i="24" a="1"/>
  <c r="J51" i="24" s="1"/>
  <c r="K51" i="24" a="1"/>
  <c r="K51" i="24" s="1"/>
  <c r="L51" i="24" a="1"/>
  <c r="L51" i="24" s="1"/>
  <c r="M51" i="24" a="1"/>
  <c r="M51" i="24" s="1"/>
  <c r="N51" i="24" a="1"/>
  <c r="N51" i="24" s="1"/>
  <c r="J52" i="24" a="1"/>
  <c r="J52" i="24" s="1"/>
  <c r="K52" i="24" a="1"/>
  <c r="K52" i="24" s="1"/>
  <c r="L52" i="24" a="1"/>
  <c r="L52" i="24" s="1"/>
  <c r="M52" i="24" a="1"/>
  <c r="M52" i="24" s="1"/>
  <c r="N52" i="24" a="1"/>
  <c r="N52" i="24" s="1"/>
  <c r="J53" i="24" a="1"/>
  <c r="J53" i="24" s="1"/>
  <c r="K53" i="24" a="1"/>
  <c r="K53" i="24" s="1"/>
  <c r="L53" i="24" a="1"/>
  <c r="L53" i="24" s="1"/>
  <c r="M53" i="24" a="1"/>
  <c r="M53" i="24" s="1"/>
  <c r="N53" i="24" a="1"/>
  <c r="N53" i="24" s="1"/>
  <c r="J54" i="24" a="1"/>
  <c r="J54" i="24" s="1"/>
  <c r="K54" i="24" a="1"/>
  <c r="K54" i="24" s="1"/>
  <c r="L54" i="24" a="1"/>
  <c r="L54" i="24" s="1"/>
  <c r="M54" i="24" a="1"/>
  <c r="M54" i="24" s="1"/>
  <c r="N54" i="24" a="1"/>
  <c r="N54" i="24" s="1"/>
  <c r="J55" i="24" a="1"/>
  <c r="J55" i="24" s="1"/>
  <c r="K55" i="24" a="1"/>
  <c r="K55" i="24" s="1"/>
  <c r="L55" i="24" a="1"/>
  <c r="L55" i="24" s="1"/>
  <c r="M55" i="24" a="1"/>
  <c r="M55" i="24" s="1"/>
  <c r="N55" i="24" a="1"/>
  <c r="N55" i="24" s="1"/>
  <c r="J56" i="24" a="1"/>
  <c r="J56" i="24" s="1"/>
  <c r="K56" i="24" a="1"/>
  <c r="K56" i="24" s="1"/>
  <c r="L56" i="24" a="1"/>
  <c r="L56" i="24" s="1"/>
  <c r="M56" i="24" a="1"/>
  <c r="M56" i="24" s="1"/>
  <c r="N56" i="24" a="1"/>
  <c r="N56" i="24" s="1"/>
  <c r="J57" i="24" a="1"/>
  <c r="J57" i="24" s="1"/>
  <c r="K57" i="24" a="1"/>
  <c r="K57" i="24" s="1"/>
  <c r="L57" i="24" a="1"/>
  <c r="L57" i="24" s="1"/>
  <c r="M57" i="24" a="1"/>
  <c r="M57" i="24" s="1"/>
  <c r="N57" i="24" a="1"/>
  <c r="N57" i="24" s="1"/>
  <c r="N8" i="24" a="1"/>
  <c r="N8" i="24" s="1"/>
  <c r="M8" i="24" a="1"/>
  <c r="M8" i="24" s="1"/>
  <c r="L8" i="24" a="1"/>
  <c r="L8" i="24" s="1"/>
  <c r="K8" i="24" a="1"/>
  <c r="K8" i="24" s="1"/>
  <c r="N7" i="24"/>
  <c r="M7" i="24"/>
  <c r="L7" i="24"/>
  <c r="K7" i="24"/>
  <c r="J7" i="24"/>
  <c r="D28" i="25"/>
  <c r="D27" i="25"/>
  <c r="D26" i="25"/>
  <c r="D25" i="25"/>
  <c r="D24" i="25"/>
  <c r="D23" i="25"/>
  <c r="D7" i="25" l="1"/>
  <c r="D8" i="25"/>
  <c r="D9" i="25"/>
  <c r="D10" i="25"/>
  <c r="D11" i="25"/>
  <c r="D12" i="25"/>
  <c r="D13" i="25"/>
  <c r="D14" i="25"/>
  <c r="D15" i="25"/>
  <c r="D16" i="25"/>
  <c r="D17" i="25"/>
  <c r="D18" i="25"/>
  <c r="D19" i="25"/>
  <c r="D20" i="25"/>
  <c r="D21" i="25"/>
  <c r="D22" i="25"/>
  <c r="D6" i="25"/>
  <c r="G7" i="25"/>
  <c r="G8" i="25"/>
  <c r="G9" i="25"/>
  <c r="G10" i="25"/>
  <c r="G11" i="25"/>
  <c r="G12" i="25"/>
  <c r="G13" i="25"/>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6" i="25"/>
  <c r="Z7" i="24"/>
  <c r="Y7" i="24"/>
  <c r="X7" i="24"/>
  <c r="W7" i="24"/>
  <c r="V7" i="24"/>
  <c r="H7" i="24"/>
  <c r="G7" i="24"/>
  <c r="F7" i="24"/>
  <c r="E7" i="24"/>
  <c r="D7" i="24"/>
  <c r="D5" i="20"/>
  <c r="H38" i="20"/>
  <c r="K38" i="20"/>
  <c r="N38" i="20"/>
  <c r="E38" i="20"/>
  <c r="C9" i="20"/>
  <c r="D9" i="20"/>
  <c r="E9" i="20"/>
  <c r="F9" i="20"/>
  <c r="H9" i="20" s="1"/>
  <c r="G9" i="20"/>
  <c r="I9" i="20"/>
  <c r="J9" i="20"/>
  <c r="K9" i="20" s="1"/>
  <c r="L9" i="20"/>
  <c r="M9" i="20"/>
  <c r="N9" i="20"/>
  <c r="C10" i="20"/>
  <c r="E10" i="20" s="1"/>
  <c r="D10" i="20"/>
  <c r="F10" i="20"/>
  <c r="H10" i="20" s="1"/>
  <c r="G10" i="20"/>
  <c r="I10" i="20"/>
  <c r="K10" i="20" s="1"/>
  <c r="J10" i="20"/>
  <c r="L10" i="20"/>
  <c r="N10" i="20" s="1"/>
  <c r="M10" i="20"/>
  <c r="C11" i="20"/>
  <c r="D11" i="20"/>
  <c r="E11" i="20"/>
  <c r="F11" i="20"/>
  <c r="G11" i="20"/>
  <c r="H11" i="20"/>
  <c r="I11" i="20"/>
  <c r="J11" i="20"/>
  <c r="K11" i="20" s="1"/>
  <c r="L11" i="20"/>
  <c r="M11" i="20"/>
  <c r="N11" i="20"/>
  <c r="C12" i="20"/>
  <c r="E12" i="20" s="1"/>
  <c r="D12" i="20"/>
  <c r="F12" i="20"/>
  <c r="H12" i="20" s="1"/>
  <c r="G12" i="20"/>
  <c r="I12" i="20"/>
  <c r="J12" i="20"/>
  <c r="K12" i="20"/>
  <c r="L12" i="20"/>
  <c r="N12" i="20" s="1"/>
  <c r="M12" i="20"/>
  <c r="C13" i="20"/>
  <c r="D13" i="20"/>
  <c r="E13" i="20"/>
  <c r="F13" i="20"/>
  <c r="G13" i="20"/>
  <c r="H13" i="20"/>
  <c r="I13" i="20"/>
  <c r="J13" i="20"/>
  <c r="K13" i="20" s="1"/>
  <c r="L13" i="20"/>
  <c r="M13" i="20"/>
  <c r="N13" i="20"/>
  <c r="C14" i="20"/>
  <c r="E14" i="20" s="1"/>
  <c r="D14" i="20"/>
  <c r="F14" i="20"/>
  <c r="H14" i="20" s="1"/>
  <c r="G14" i="20"/>
  <c r="I14" i="20"/>
  <c r="J14" i="20"/>
  <c r="K14" i="20"/>
  <c r="L14" i="20"/>
  <c r="N14" i="20" s="1"/>
  <c r="M14" i="20"/>
  <c r="C15" i="20"/>
  <c r="D15" i="20"/>
  <c r="E15" i="20"/>
  <c r="F15" i="20"/>
  <c r="G15" i="20"/>
  <c r="H15" i="20"/>
  <c r="I15" i="20"/>
  <c r="J15" i="20"/>
  <c r="K15" i="20" s="1"/>
  <c r="L15" i="20"/>
  <c r="M15" i="20"/>
  <c r="N15" i="20"/>
  <c r="C16" i="20"/>
  <c r="E16" i="20" s="1"/>
  <c r="D16" i="20"/>
  <c r="F16" i="20"/>
  <c r="H16" i="20" s="1"/>
  <c r="G16" i="20"/>
  <c r="I16" i="20"/>
  <c r="J16" i="20"/>
  <c r="K16" i="20"/>
  <c r="L16" i="20"/>
  <c r="N16" i="20" s="1"/>
  <c r="M16" i="20"/>
  <c r="C17" i="20"/>
  <c r="D17" i="20"/>
  <c r="E17" i="20"/>
  <c r="F17" i="20"/>
  <c r="G17" i="20"/>
  <c r="H17" i="20"/>
  <c r="I17" i="20"/>
  <c r="J17" i="20"/>
  <c r="K17" i="20" s="1"/>
  <c r="L17" i="20"/>
  <c r="M17" i="20"/>
  <c r="N17" i="20"/>
  <c r="C18" i="20"/>
  <c r="E18" i="20" s="1"/>
  <c r="D18" i="20"/>
  <c r="F18" i="20"/>
  <c r="H18" i="20" s="1"/>
  <c r="G18" i="20"/>
  <c r="I18" i="20"/>
  <c r="J18" i="20"/>
  <c r="K18" i="20"/>
  <c r="L18" i="20"/>
  <c r="N18" i="20" s="1"/>
  <c r="M18" i="20"/>
  <c r="C19" i="20"/>
  <c r="E19" i="20" s="1"/>
  <c r="D19" i="20"/>
  <c r="F19" i="20"/>
  <c r="G19" i="20"/>
  <c r="H19" i="20"/>
  <c r="I19" i="20"/>
  <c r="J19" i="20"/>
  <c r="K19" i="20" s="1"/>
  <c r="L19" i="20"/>
  <c r="M19" i="20"/>
  <c r="N19" i="20"/>
  <c r="C20" i="20"/>
  <c r="E20" i="20" s="1"/>
  <c r="D20" i="20"/>
  <c r="F20" i="20"/>
  <c r="H20" i="20" s="1"/>
  <c r="G20" i="20"/>
  <c r="I20" i="20"/>
  <c r="J20" i="20"/>
  <c r="K20" i="20"/>
  <c r="L20" i="20"/>
  <c r="N20" i="20" s="1"/>
  <c r="M20" i="20"/>
  <c r="C21" i="20"/>
  <c r="E21" i="20" s="1"/>
  <c r="D21" i="20"/>
  <c r="F21" i="20"/>
  <c r="G21" i="20"/>
  <c r="H21" i="20"/>
  <c r="I21" i="20"/>
  <c r="J21" i="20"/>
  <c r="K21" i="20" s="1"/>
  <c r="L21" i="20"/>
  <c r="M21" i="20"/>
  <c r="N21" i="20"/>
  <c r="C22" i="20"/>
  <c r="E22" i="20" s="1"/>
  <c r="D22" i="20"/>
  <c r="F22" i="20"/>
  <c r="H22" i="20" s="1"/>
  <c r="G22" i="20"/>
  <c r="I22" i="20"/>
  <c r="J22" i="20"/>
  <c r="K22" i="20"/>
  <c r="L22" i="20"/>
  <c r="N22" i="20" s="1"/>
  <c r="M22" i="20"/>
  <c r="C23" i="20"/>
  <c r="E23" i="20" s="1"/>
  <c r="D23" i="20"/>
  <c r="F23" i="20"/>
  <c r="G23" i="20"/>
  <c r="H23" i="20"/>
  <c r="I23" i="20"/>
  <c r="J23" i="20"/>
  <c r="K23" i="20" s="1"/>
  <c r="L23" i="20"/>
  <c r="M23" i="20"/>
  <c r="N23" i="20"/>
  <c r="C24" i="20"/>
  <c r="E24" i="20" s="1"/>
  <c r="D24" i="20"/>
  <c r="F24" i="20"/>
  <c r="H24" i="20" s="1"/>
  <c r="G24" i="20"/>
  <c r="I24" i="20"/>
  <c r="J24" i="20"/>
  <c r="K24" i="20"/>
  <c r="L24" i="20"/>
  <c r="N24" i="20" s="1"/>
  <c r="M24" i="20"/>
  <c r="C25" i="20"/>
  <c r="E25" i="20" s="1"/>
  <c r="D25" i="20"/>
  <c r="F25" i="20"/>
  <c r="G25" i="20"/>
  <c r="H25" i="20"/>
  <c r="I25" i="20"/>
  <c r="J25" i="20"/>
  <c r="K25" i="20" s="1"/>
  <c r="L25" i="20"/>
  <c r="M25" i="20"/>
  <c r="N25" i="20"/>
  <c r="C26" i="20"/>
  <c r="E26" i="20" s="1"/>
  <c r="D26" i="20"/>
  <c r="F26" i="20"/>
  <c r="H26" i="20" s="1"/>
  <c r="G26" i="20"/>
  <c r="I26" i="20"/>
  <c r="J26" i="20"/>
  <c r="K26" i="20"/>
  <c r="L26" i="20"/>
  <c r="N26" i="20" s="1"/>
  <c r="M26" i="20"/>
  <c r="C27" i="20"/>
  <c r="E27" i="20" s="1"/>
  <c r="D27" i="20"/>
  <c r="F27" i="20"/>
  <c r="G27" i="20"/>
  <c r="H27" i="20"/>
  <c r="I27" i="20"/>
  <c r="J27" i="20"/>
  <c r="K27" i="20" s="1"/>
  <c r="L27" i="20"/>
  <c r="M27" i="20"/>
  <c r="N27" i="20"/>
  <c r="C28" i="20"/>
  <c r="E28" i="20" s="1"/>
  <c r="D28" i="20"/>
  <c r="F28" i="20"/>
  <c r="H28" i="20" s="1"/>
  <c r="G28" i="20"/>
  <c r="I28" i="20"/>
  <c r="J28" i="20"/>
  <c r="K28" i="20"/>
  <c r="L28" i="20"/>
  <c r="N28" i="20" s="1"/>
  <c r="M28" i="20"/>
  <c r="C29" i="20"/>
  <c r="E29" i="20" s="1"/>
  <c r="D29" i="20"/>
  <c r="F29" i="20"/>
  <c r="G29" i="20"/>
  <c r="H29" i="20"/>
  <c r="I29" i="20"/>
  <c r="J29" i="20"/>
  <c r="K29" i="20" s="1"/>
  <c r="L29" i="20"/>
  <c r="M29" i="20"/>
  <c r="N29" i="20"/>
  <c r="C30" i="20"/>
  <c r="E30" i="20" s="1"/>
  <c r="D30" i="20"/>
  <c r="F30" i="20"/>
  <c r="H30" i="20" s="1"/>
  <c r="G30" i="20"/>
  <c r="I30" i="20"/>
  <c r="J30" i="20"/>
  <c r="K30" i="20"/>
  <c r="L30" i="20"/>
  <c r="N30" i="20" s="1"/>
  <c r="M30" i="20"/>
  <c r="C31" i="20"/>
  <c r="E31" i="20" s="1"/>
  <c r="D31" i="20"/>
  <c r="F31" i="20"/>
  <c r="G31" i="20"/>
  <c r="H31" i="20"/>
  <c r="I31" i="20"/>
  <c r="J31" i="20"/>
  <c r="K31" i="20" s="1"/>
  <c r="L31" i="20"/>
  <c r="M31" i="20"/>
  <c r="N31" i="20"/>
  <c r="C32" i="20"/>
  <c r="E32" i="20" s="1"/>
  <c r="D32" i="20"/>
  <c r="F32" i="20"/>
  <c r="H32" i="20" s="1"/>
  <c r="G32" i="20"/>
  <c r="I32" i="20"/>
  <c r="J32" i="20"/>
  <c r="K32" i="20"/>
  <c r="L32" i="20"/>
  <c r="N32" i="20" s="1"/>
  <c r="M32" i="20"/>
  <c r="C33" i="20"/>
  <c r="E33" i="20" s="1"/>
  <c r="D33" i="20"/>
  <c r="F33" i="20"/>
  <c r="G33" i="20"/>
  <c r="H33" i="20"/>
  <c r="I33" i="20"/>
  <c r="J33" i="20"/>
  <c r="K33" i="20" s="1"/>
  <c r="L33" i="20"/>
  <c r="M33" i="20"/>
  <c r="N33" i="20"/>
  <c r="C34" i="20"/>
  <c r="E34" i="20" s="1"/>
  <c r="D34" i="20"/>
  <c r="F34" i="20"/>
  <c r="H34" i="20" s="1"/>
  <c r="G34" i="20"/>
  <c r="I34" i="20"/>
  <c r="J34" i="20"/>
  <c r="K34" i="20"/>
  <c r="L34" i="20"/>
  <c r="N34" i="20" s="1"/>
  <c r="M34" i="20"/>
  <c r="C35" i="20"/>
  <c r="E35" i="20" s="1"/>
  <c r="D35" i="20"/>
  <c r="F35" i="20"/>
  <c r="G35" i="20"/>
  <c r="H35" i="20"/>
  <c r="I35" i="20"/>
  <c r="J35" i="20"/>
  <c r="K35" i="20" s="1"/>
  <c r="L35" i="20"/>
  <c r="M35" i="20"/>
  <c r="N35" i="20"/>
  <c r="C36" i="20"/>
  <c r="E36" i="20" s="1"/>
  <c r="D36" i="20"/>
  <c r="F36" i="20"/>
  <c r="H36" i="20" s="1"/>
  <c r="G36" i="20"/>
  <c r="I36" i="20"/>
  <c r="J36" i="20"/>
  <c r="K36" i="20"/>
  <c r="L36" i="20"/>
  <c r="N36" i="20" s="1"/>
  <c r="M36" i="20"/>
  <c r="C37" i="20"/>
  <c r="E37" i="20" s="1"/>
  <c r="D37" i="20"/>
  <c r="F37" i="20"/>
  <c r="G37" i="20"/>
  <c r="H37" i="20"/>
  <c r="I37" i="20"/>
  <c r="J37" i="20"/>
  <c r="K37" i="20" s="1"/>
  <c r="L37" i="20"/>
  <c r="M37" i="20"/>
  <c r="N37" i="20"/>
  <c r="N8" i="20"/>
  <c r="K8" i="20"/>
  <c r="H8" i="20"/>
  <c r="E8" i="20"/>
  <c r="M8" i="20"/>
  <c r="L8" i="20"/>
  <c r="J8" i="20"/>
  <c r="I8" i="20"/>
  <c r="G8" i="20"/>
  <c r="F8" i="20"/>
  <c r="D8" i="20"/>
  <c r="C8" i="20"/>
  <c r="AM7" i="17" l="1"/>
  <c r="AL7" i="17"/>
  <c r="AK7" i="17"/>
  <c r="AJ7" i="17"/>
  <c r="AI7" i="17"/>
  <c r="AG7" i="17"/>
  <c r="AF7" i="17"/>
  <c r="AE7" i="17"/>
  <c r="AD7" i="17"/>
  <c r="AC7" i="17"/>
  <c r="AA7" i="17"/>
  <c r="Z7" i="17"/>
  <c r="Y7" i="17"/>
  <c r="X7" i="17"/>
  <c r="W7" i="17"/>
  <c r="U7" i="17"/>
  <c r="T7" i="17"/>
  <c r="S7" i="17"/>
  <c r="R7" i="17"/>
  <c r="Q7" i="17"/>
  <c r="O7" i="17"/>
  <c r="N7" i="17"/>
  <c r="M7" i="17"/>
  <c r="L7" i="17"/>
  <c r="K7" i="17"/>
  <c r="I7" i="17"/>
  <c r="H7" i="17"/>
  <c r="G7" i="17"/>
  <c r="F7" i="17"/>
  <c r="E7" i="17"/>
  <c r="B9" i="17"/>
  <c r="H9" i="17" s="1"/>
  <c r="N9" i="17" s="1"/>
  <c r="B10" i="17"/>
  <c r="E10" i="17" s="1"/>
  <c r="B11" i="17"/>
  <c r="E11" i="17" s="1"/>
  <c r="K11" i="17" s="1"/>
  <c r="B12" i="17"/>
  <c r="U12" i="17" s="1"/>
  <c r="B13" i="17"/>
  <c r="S13" i="17" s="1"/>
  <c r="B14" i="17"/>
  <c r="R14" i="17" s="1"/>
  <c r="B15" i="17"/>
  <c r="G15" i="17" s="1"/>
  <c r="M15" i="17" s="1"/>
  <c r="B16" i="17"/>
  <c r="E16" i="17" s="1"/>
  <c r="K16" i="17" s="1"/>
  <c r="B17" i="17"/>
  <c r="B18" i="17"/>
  <c r="H18" i="17" s="1"/>
  <c r="N18" i="17" s="1"/>
  <c r="B19" i="17"/>
  <c r="Q19" i="17" s="1"/>
  <c r="B20" i="17"/>
  <c r="Q20" i="17" s="1"/>
  <c r="B21" i="17"/>
  <c r="G21" i="17" s="1"/>
  <c r="M21" i="17" s="1"/>
  <c r="B22" i="17"/>
  <c r="F22" i="17" s="1"/>
  <c r="L22" i="17" s="1"/>
  <c r="B23" i="17"/>
  <c r="U23" i="17" s="1"/>
  <c r="B24" i="17"/>
  <c r="Q24" i="17" s="1"/>
  <c r="B25" i="17"/>
  <c r="B26" i="17"/>
  <c r="S26" i="17" s="1"/>
  <c r="B27" i="17"/>
  <c r="F27" i="17" s="1"/>
  <c r="L27" i="17" s="1"/>
  <c r="B28" i="17"/>
  <c r="U28" i="17" s="1"/>
  <c r="B29" i="17"/>
  <c r="S29" i="17" s="1"/>
  <c r="B30" i="17"/>
  <c r="F30" i="17" s="1"/>
  <c r="L30" i="17" s="1"/>
  <c r="B31" i="17"/>
  <c r="Q31" i="17" s="1"/>
  <c r="B32" i="17"/>
  <c r="I32" i="17" s="1"/>
  <c r="O32" i="17" s="1"/>
  <c r="B33" i="17"/>
  <c r="E33" i="17" s="1"/>
  <c r="K33" i="17" s="1"/>
  <c r="B34" i="17"/>
  <c r="B35" i="17"/>
  <c r="Q35" i="17" s="1"/>
  <c r="B36" i="17"/>
  <c r="E36" i="17" s="1"/>
  <c r="K36" i="17" s="1"/>
  <c r="B37" i="17"/>
  <c r="E37" i="17" s="1"/>
  <c r="K37" i="17" s="1"/>
  <c r="B38" i="17"/>
  <c r="H38" i="17" s="1"/>
  <c r="N38" i="17" s="1"/>
  <c r="B39" i="17"/>
  <c r="U39" i="17" s="1"/>
  <c r="B40" i="17"/>
  <c r="Q40" i="17" s="1"/>
  <c r="B41" i="17"/>
  <c r="G41" i="17" s="1"/>
  <c r="M41" i="17" s="1"/>
  <c r="B42" i="17"/>
  <c r="R42" i="17" s="1"/>
  <c r="B43" i="17"/>
  <c r="G43" i="17" s="1"/>
  <c r="M43" i="17" s="1"/>
  <c r="B44" i="17"/>
  <c r="R44" i="17" s="1"/>
  <c r="B45" i="17"/>
  <c r="G45" i="17" s="1"/>
  <c r="M45" i="17" s="1"/>
  <c r="B46" i="17"/>
  <c r="Q46" i="17" s="1"/>
  <c r="B47" i="17"/>
  <c r="S47" i="17" s="1"/>
  <c r="B48" i="17"/>
  <c r="T48" i="17" s="1"/>
  <c r="B49" i="17"/>
  <c r="G49" i="17" s="1"/>
  <c r="M49" i="17" s="1"/>
  <c r="B50" i="17"/>
  <c r="E50" i="17" s="1"/>
  <c r="K50" i="17" s="1"/>
  <c r="B51" i="17"/>
  <c r="S51" i="17" s="1"/>
  <c r="B52" i="17"/>
  <c r="R52" i="17" s="1"/>
  <c r="B53" i="17"/>
  <c r="G53" i="17" s="1"/>
  <c r="M53" i="17" s="1"/>
  <c r="B54" i="17"/>
  <c r="T54" i="17" s="1"/>
  <c r="B55" i="17"/>
  <c r="S55" i="17" s="1"/>
  <c r="B56" i="17"/>
  <c r="R56" i="17" s="1"/>
  <c r="B57" i="17"/>
  <c r="T57" i="17" s="1"/>
  <c r="B8" i="17"/>
  <c r="R8" i="17" s="1"/>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8" i="10"/>
  <c r="C8" i="12" s="1"/>
  <c r="C10" i="23"/>
  <c r="U48" i="17" l="1"/>
  <c r="S21" i="17"/>
  <c r="Y21" i="17" s="1"/>
  <c r="E51" i="17"/>
  <c r="K51" i="17" s="1"/>
  <c r="G37" i="17"/>
  <c r="M37" i="17" s="1"/>
  <c r="F35" i="17"/>
  <c r="L35" i="17" s="1"/>
  <c r="I13" i="17"/>
  <c r="O13" i="17" s="1"/>
  <c r="R46" i="17"/>
  <c r="Q15" i="17"/>
  <c r="I47" i="17"/>
  <c r="O47" i="17" s="1"/>
  <c r="I11" i="17"/>
  <c r="O11" i="17" s="1"/>
  <c r="U43" i="17"/>
  <c r="U11" i="17"/>
  <c r="F46" i="17"/>
  <c r="L46" i="17" s="1"/>
  <c r="E31" i="17"/>
  <c r="K31" i="17" s="1"/>
  <c r="W31" i="17" s="1"/>
  <c r="T40" i="17"/>
  <c r="G57" i="17"/>
  <c r="M57" i="17" s="1"/>
  <c r="H44" i="17"/>
  <c r="N44" i="17" s="1"/>
  <c r="I28" i="17"/>
  <c r="O28" i="17" s="1"/>
  <c r="AA28" i="17" s="1"/>
  <c r="S37" i="17"/>
  <c r="I55" i="17"/>
  <c r="O55" i="17" s="1"/>
  <c r="E43" i="17"/>
  <c r="K43" i="17" s="1"/>
  <c r="H24" i="17"/>
  <c r="N24" i="17" s="1"/>
  <c r="T55" i="17"/>
  <c r="F54" i="17"/>
  <c r="L54" i="17" s="1"/>
  <c r="G22" i="17"/>
  <c r="M22" i="17" s="1"/>
  <c r="S53" i="17"/>
  <c r="Y53" i="17" s="1"/>
  <c r="U27" i="17"/>
  <c r="H52" i="17"/>
  <c r="N52" i="17" s="1"/>
  <c r="G39" i="17"/>
  <c r="M39" i="17" s="1"/>
  <c r="F20" i="17"/>
  <c r="L20" i="17" s="1"/>
  <c r="R51" i="17"/>
  <c r="T24" i="17"/>
  <c r="Q57" i="17"/>
  <c r="U57" i="17"/>
  <c r="Q49" i="17"/>
  <c r="U49" i="17"/>
  <c r="Q41" i="17"/>
  <c r="R41" i="17"/>
  <c r="U41" i="17"/>
  <c r="F41" i="17"/>
  <c r="L41" i="17" s="1"/>
  <c r="Q33" i="17"/>
  <c r="W33" i="17" s="1"/>
  <c r="R33" i="17"/>
  <c r="U33" i="17"/>
  <c r="F33" i="17"/>
  <c r="L33" i="17" s="1"/>
  <c r="Q25" i="17"/>
  <c r="R25" i="17"/>
  <c r="U25" i="17"/>
  <c r="F25" i="17"/>
  <c r="L25" i="17" s="1"/>
  <c r="Q17" i="17"/>
  <c r="R17" i="17"/>
  <c r="U17" i="17"/>
  <c r="F17" i="17"/>
  <c r="L17" i="17" s="1"/>
  <c r="Q9" i="17"/>
  <c r="R9" i="17"/>
  <c r="U9" i="17"/>
  <c r="F9" i="17"/>
  <c r="L9" i="17" s="1"/>
  <c r="F57" i="17"/>
  <c r="L57" i="17" s="1"/>
  <c r="H55" i="17"/>
  <c r="N55" i="17" s="1"/>
  <c r="E54" i="17"/>
  <c r="K54" i="17" s="1"/>
  <c r="G52" i="17"/>
  <c r="M52" i="17" s="1"/>
  <c r="I50" i="17"/>
  <c r="O50" i="17" s="1"/>
  <c r="F49" i="17"/>
  <c r="L49" i="17" s="1"/>
  <c r="H47" i="17"/>
  <c r="N47" i="17" s="1"/>
  <c r="E46" i="17"/>
  <c r="K46" i="17" s="1"/>
  <c r="W46" i="17" s="1"/>
  <c r="G44" i="17"/>
  <c r="M44" i="17" s="1"/>
  <c r="I42" i="17"/>
  <c r="O42" i="17" s="1"/>
  <c r="E41" i="17"/>
  <c r="K41" i="17" s="1"/>
  <c r="F39" i="17"/>
  <c r="L39" i="17" s="1"/>
  <c r="E35" i="17"/>
  <c r="K35" i="17" s="1"/>
  <c r="W35" i="17" s="1"/>
  <c r="H30" i="17"/>
  <c r="N30" i="17" s="1"/>
  <c r="H28" i="17"/>
  <c r="N28" i="17" s="1"/>
  <c r="G26" i="17"/>
  <c r="M26" i="17" s="1"/>
  <c r="Y26" i="17" s="1"/>
  <c r="F24" i="17"/>
  <c r="L24" i="17" s="1"/>
  <c r="E20" i="17"/>
  <c r="K20" i="17" s="1"/>
  <c r="W20" i="17" s="1"/>
  <c r="I17" i="17"/>
  <c r="O17" i="17" s="1"/>
  <c r="AA17" i="17" s="1"/>
  <c r="I15" i="17"/>
  <c r="O15" i="17" s="1"/>
  <c r="H13" i="17"/>
  <c r="N13" i="17" s="1"/>
  <c r="G11" i="17"/>
  <c r="M11" i="17" s="1"/>
  <c r="G9" i="17"/>
  <c r="M9" i="17" s="1"/>
  <c r="S57" i="17"/>
  <c r="R55" i="17"/>
  <c r="R53" i="17"/>
  <c r="Q51" i="17"/>
  <c r="R43" i="17"/>
  <c r="U36" i="17"/>
  <c r="T33" i="17"/>
  <c r="S30" i="17"/>
  <c r="R27" i="17"/>
  <c r="X27" i="17" s="1"/>
  <c r="U20" i="17"/>
  <c r="T17" i="17"/>
  <c r="S14" i="17"/>
  <c r="R11" i="17"/>
  <c r="T34" i="17"/>
  <c r="E34" i="17"/>
  <c r="K34" i="17" s="1"/>
  <c r="U34" i="17"/>
  <c r="I34" i="17"/>
  <c r="O34" i="17" s="1"/>
  <c r="Q34" i="17"/>
  <c r="R48" i="17"/>
  <c r="S48" i="17"/>
  <c r="R40" i="17"/>
  <c r="S40" i="17"/>
  <c r="G32" i="17"/>
  <c r="M32" i="17" s="1"/>
  <c r="R32" i="17"/>
  <c r="S32" i="17"/>
  <c r="G24" i="17"/>
  <c r="M24" i="17" s="1"/>
  <c r="R24" i="17"/>
  <c r="S24" i="17"/>
  <c r="G16" i="17"/>
  <c r="M16" i="17" s="1"/>
  <c r="R16" i="17"/>
  <c r="S16" i="17"/>
  <c r="F8" i="17"/>
  <c r="L8" i="17" s="1"/>
  <c r="X8" i="17" s="1"/>
  <c r="E57" i="17"/>
  <c r="K57" i="17" s="1"/>
  <c r="G55" i="17"/>
  <c r="M55" i="17" s="1"/>
  <c r="Y55" i="17" s="1"/>
  <c r="I53" i="17"/>
  <c r="O53" i="17" s="1"/>
  <c r="F52" i="17"/>
  <c r="L52" i="17" s="1"/>
  <c r="X52" i="17" s="1"/>
  <c r="H50" i="17"/>
  <c r="N50" i="17" s="1"/>
  <c r="E49" i="17"/>
  <c r="K49" i="17" s="1"/>
  <c r="G47" i="17"/>
  <c r="M47" i="17" s="1"/>
  <c r="Y47" i="17" s="1"/>
  <c r="I45" i="17"/>
  <c r="O45" i="17" s="1"/>
  <c r="F44" i="17"/>
  <c r="L44" i="17" s="1"/>
  <c r="X44" i="17" s="1"/>
  <c r="H42" i="17"/>
  <c r="N42" i="17" s="1"/>
  <c r="I40" i="17"/>
  <c r="O40" i="17" s="1"/>
  <c r="E39" i="17"/>
  <c r="K39" i="17" s="1"/>
  <c r="I36" i="17"/>
  <c r="O36" i="17" s="1"/>
  <c r="H34" i="17"/>
  <c r="N34" i="17" s="1"/>
  <c r="Z34" i="17" s="1"/>
  <c r="H32" i="17"/>
  <c r="N32" i="17" s="1"/>
  <c r="G30" i="17"/>
  <c r="M30" i="17" s="1"/>
  <c r="F28" i="17"/>
  <c r="L28" i="17" s="1"/>
  <c r="F26" i="17"/>
  <c r="L26" i="17" s="1"/>
  <c r="E24" i="17"/>
  <c r="K24" i="17" s="1"/>
  <c r="W24" i="17" s="1"/>
  <c r="I21" i="17"/>
  <c r="O21" i="17" s="1"/>
  <c r="I19" i="17"/>
  <c r="O19" i="17" s="1"/>
  <c r="H17" i="17"/>
  <c r="N17" i="17" s="1"/>
  <c r="G13" i="17"/>
  <c r="M13" i="17" s="1"/>
  <c r="Y13" i="17" s="1"/>
  <c r="F11" i="17"/>
  <c r="L11" i="17" s="1"/>
  <c r="E9" i="17"/>
  <c r="K9" i="17" s="1"/>
  <c r="R57" i="17"/>
  <c r="Q55" i="17"/>
  <c r="U52" i="17"/>
  <c r="U50" i="17"/>
  <c r="Q48" i="17"/>
  <c r="T45" i="17"/>
  <c r="Q43" i="17"/>
  <c r="T36" i="17"/>
  <c r="S33" i="17"/>
  <c r="R30" i="17"/>
  <c r="X30" i="17" s="1"/>
  <c r="Q27" i="17"/>
  <c r="T20" i="17"/>
  <c r="S17" i="17"/>
  <c r="Q11" i="17"/>
  <c r="W11" i="17" s="1"/>
  <c r="T10" i="17"/>
  <c r="K10" i="17"/>
  <c r="U10" i="17"/>
  <c r="I10" i="17"/>
  <c r="O10" i="17" s="1"/>
  <c r="Q10" i="17"/>
  <c r="H26" i="17"/>
  <c r="N26" i="17" s="1"/>
  <c r="R34" i="17"/>
  <c r="S39" i="17"/>
  <c r="T39" i="17"/>
  <c r="H39" i="17"/>
  <c r="N39" i="17" s="1"/>
  <c r="S31" i="17"/>
  <c r="T31" i="17"/>
  <c r="H31" i="17"/>
  <c r="N31" i="17" s="1"/>
  <c r="S23" i="17"/>
  <c r="T23" i="17"/>
  <c r="H23" i="17"/>
  <c r="N23" i="17" s="1"/>
  <c r="S15" i="17"/>
  <c r="Y15" i="17" s="1"/>
  <c r="T15" i="17"/>
  <c r="H15" i="17"/>
  <c r="N15" i="17" s="1"/>
  <c r="G8" i="17"/>
  <c r="M8" i="17" s="1"/>
  <c r="I56" i="17"/>
  <c r="O56" i="17" s="1"/>
  <c r="F55" i="17"/>
  <c r="L55" i="17" s="1"/>
  <c r="H53" i="17"/>
  <c r="N53" i="17" s="1"/>
  <c r="E52" i="17"/>
  <c r="K52" i="17" s="1"/>
  <c r="G50" i="17"/>
  <c r="M50" i="17" s="1"/>
  <c r="I48" i="17"/>
  <c r="O48" i="17" s="1"/>
  <c r="F47" i="17"/>
  <c r="L47" i="17" s="1"/>
  <c r="H45" i="17"/>
  <c r="N45" i="17" s="1"/>
  <c r="E44" i="17"/>
  <c r="K44" i="17" s="1"/>
  <c r="G42" i="17"/>
  <c r="M42" i="17" s="1"/>
  <c r="H40" i="17"/>
  <c r="N40" i="17" s="1"/>
  <c r="H36" i="17"/>
  <c r="N36" i="17" s="1"/>
  <c r="G34" i="17"/>
  <c r="M34" i="17" s="1"/>
  <c r="F32" i="17"/>
  <c r="L32" i="17" s="1"/>
  <c r="E28" i="17"/>
  <c r="K28" i="17" s="1"/>
  <c r="I25" i="17"/>
  <c r="O25" i="17" s="1"/>
  <c r="I23" i="17"/>
  <c r="O23" i="17" s="1"/>
  <c r="AA23" i="17" s="1"/>
  <c r="H21" i="17"/>
  <c r="N21" i="17" s="1"/>
  <c r="G19" i="17"/>
  <c r="M19" i="17" s="1"/>
  <c r="G17" i="17"/>
  <c r="M17" i="17" s="1"/>
  <c r="F15" i="17"/>
  <c r="L15" i="17" s="1"/>
  <c r="E13" i="17"/>
  <c r="K13" i="17" s="1"/>
  <c r="E8" i="17"/>
  <c r="K8" i="17" s="1"/>
  <c r="U56" i="17"/>
  <c r="U54" i="17"/>
  <c r="T52" i="17"/>
  <c r="Z52" i="17" s="1"/>
  <c r="S50" i="17"/>
  <c r="U47" i="17"/>
  <c r="S45" i="17"/>
  <c r="Y45" i="17" s="1"/>
  <c r="S42" i="17"/>
  <c r="R39" i="17"/>
  <c r="Q36" i="17"/>
  <c r="W36" i="17" s="1"/>
  <c r="U32" i="17"/>
  <c r="AA32" i="17" s="1"/>
  <c r="T29" i="17"/>
  <c r="R23" i="17"/>
  <c r="U16" i="17"/>
  <c r="T13" i="17"/>
  <c r="S10" i="17"/>
  <c r="T26" i="17"/>
  <c r="E26" i="17"/>
  <c r="K26" i="17" s="1"/>
  <c r="U26" i="17"/>
  <c r="I26" i="17"/>
  <c r="O26" i="17" s="1"/>
  <c r="Q26" i="17"/>
  <c r="T46" i="17"/>
  <c r="U46" i="17"/>
  <c r="I38" i="17"/>
  <c r="O38" i="17" s="1"/>
  <c r="Q38" i="17"/>
  <c r="T38" i="17"/>
  <c r="Z38" i="17" s="1"/>
  <c r="E38" i="17"/>
  <c r="K38" i="17" s="1"/>
  <c r="U38" i="17"/>
  <c r="I30" i="17"/>
  <c r="O30" i="17" s="1"/>
  <c r="Q30" i="17"/>
  <c r="T30" i="17"/>
  <c r="E30" i="17"/>
  <c r="K30" i="17" s="1"/>
  <c r="U30" i="17"/>
  <c r="I22" i="17"/>
  <c r="O22" i="17" s="1"/>
  <c r="Q22" i="17"/>
  <c r="T22" i="17"/>
  <c r="E22" i="17"/>
  <c r="K22" i="17" s="1"/>
  <c r="U22" i="17"/>
  <c r="I14" i="17"/>
  <c r="O14" i="17" s="1"/>
  <c r="Q14" i="17"/>
  <c r="T14" i="17"/>
  <c r="E14" i="17"/>
  <c r="K14" i="17" s="1"/>
  <c r="U14" i="17"/>
  <c r="H8" i="17"/>
  <c r="N8" i="17" s="1"/>
  <c r="H56" i="17"/>
  <c r="N56" i="17" s="1"/>
  <c r="E55" i="17"/>
  <c r="K55" i="17" s="1"/>
  <c r="I51" i="17"/>
  <c r="O51" i="17" s="1"/>
  <c r="F50" i="17"/>
  <c r="L50" i="17" s="1"/>
  <c r="H48" i="17"/>
  <c r="N48" i="17" s="1"/>
  <c r="Z48" i="17" s="1"/>
  <c r="E47" i="17"/>
  <c r="K47" i="17" s="1"/>
  <c r="I43" i="17"/>
  <c r="O43" i="17" s="1"/>
  <c r="F42" i="17"/>
  <c r="L42" i="17" s="1"/>
  <c r="X42" i="17" s="1"/>
  <c r="G40" i="17"/>
  <c r="M40" i="17" s="1"/>
  <c r="Y40" i="17" s="1"/>
  <c r="G38" i="17"/>
  <c r="M38" i="17" s="1"/>
  <c r="F36" i="17"/>
  <c r="L36" i="17" s="1"/>
  <c r="F34" i="17"/>
  <c r="L34" i="17" s="1"/>
  <c r="E32" i="17"/>
  <c r="K32" i="17" s="1"/>
  <c r="I29" i="17"/>
  <c r="O29" i="17" s="1"/>
  <c r="I27" i="17"/>
  <c r="O27" i="17" s="1"/>
  <c r="H25" i="17"/>
  <c r="N25" i="17" s="1"/>
  <c r="G23" i="17"/>
  <c r="M23" i="17" s="1"/>
  <c r="F19" i="17"/>
  <c r="L19" i="17" s="1"/>
  <c r="E17" i="17"/>
  <c r="K17" i="17" s="1"/>
  <c r="E15" i="17"/>
  <c r="K15" i="17" s="1"/>
  <c r="I12" i="17"/>
  <c r="O12" i="17" s="1"/>
  <c r="AA12" i="17" s="1"/>
  <c r="H10" i="17"/>
  <c r="N10" i="17" s="1"/>
  <c r="Q8" i="17"/>
  <c r="T56" i="17"/>
  <c r="S54" i="17"/>
  <c r="S52" i="17"/>
  <c r="R50" i="17"/>
  <c r="T47" i="17"/>
  <c r="U44" i="17"/>
  <c r="Q39" i="17"/>
  <c r="U35" i="17"/>
  <c r="T32" i="17"/>
  <c r="R26" i="17"/>
  <c r="Q23" i="17"/>
  <c r="U19" i="17"/>
  <c r="T16" i="17"/>
  <c r="R10" i="17"/>
  <c r="T42" i="17"/>
  <c r="U42" i="17"/>
  <c r="Q42" i="17"/>
  <c r="U53" i="17"/>
  <c r="Q53" i="17"/>
  <c r="U45" i="17"/>
  <c r="Q45" i="17"/>
  <c r="R45" i="17"/>
  <c r="U37" i="17"/>
  <c r="F37" i="17"/>
  <c r="L37" i="17" s="1"/>
  <c r="Q37" i="17"/>
  <c r="W37" i="17" s="1"/>
  <c r="R37" i="17"/>
  <c r="U29" i="17"/>
  <c r="F29" i="17"/>
  <c r="L29" i="17" s="1"/>
  <c r="Q29" i="17"/>
  <c r="R29" i="17"/>
  <c r="U21" i="17"/>
  <c r="F21" i="17"/>
  <c r="L21" i="17" s="1"/>
  <c r="Q21" i="17"/>
  <c r="R21" i="17"/>
  <c r="U13" i="17"/>
  <c r="AA13" i="17" s="1"/>
  <c r="F13" i="17"/>
  <c r="L13" i="17" s="1"/>
  <c r="Q13" i="17"/>
  <c r="R13" i="17"/>
  <c r="I8" i="17"/>
  <c r="O8" i="17" s="1"/>
  <c r="G56" i="17"/>
  <c r="M56" i="17" s="1"/>
  <c r="I54" i="17"/>
  <c r="O54" i="17" s="1"/>
  <c r="F53" i="17"/>
  <c r="L53" i="17" s="1"/>
  <c r="H51" i="17"/>
  <c r="N51" i="17" s="1"/>
  <c r="G48" i="17"/>
  <c r="M48" i="17" s="1"/>
  <c r="I46" i="17"/>
  <c r="O46" i="17" s="1"/>
  <c r="F45" i="17"/>
  <c r="L45" i="17" s="1"/>
  <c r="H43" i="17"/>
  <c r="N43" i="17" s="1"/>
  <c r="E42" i="17"/>
  <c r="K42" i="17" s="1"/>
  <c r="F40" i="17"/>
  <c r="L40" i="17" s="1"/>
  <c r="X40" i="17" s="1"/>
  <c r="F38" i="17"/>
  <c r="L38" i="17" s="1"/>
  <c r="I33" i="17"/>
  <c r="O33" i="17" s="1"/>
  <c r="I31" i="17"/>
  <c r="O31" i="17" s="1"/>
  <c r="H29" i="17"/>
  <c r="N29" i="17" s="1"/>
  <c r="G27" i="17"/>
  <c r="M27" i="17" s="1"/>
  <c r="G25" i="17"/>
  <c r="M25" i="17" s="1"/>
  <c r="F23" i="17"/>
  <c r="L23" i="17" s="1"/>
  <c r="E21" i="17"/>
  <c r="K21" i="17" s="1"/>
  <c r="E19" i="17"/>
  <c r="K19" i="17" s="1"/>
  <c r="W19" i="17" s="1"/>
  <c r="I16" i="17"/>
  <c r="O16" i="17" s="1"/>
  <c r="AA16" i="17" s="1"/>
  <c r="H14" i="17"/>
  <c r="N14" i="17" s="1"/>
  <c r="H12" i="17"/>
  <c r="N12" i="17" s="1"/>
  <c r="G10" i="17"/>
  <c r="M10" i="17" s="1"/>
  <c r="S8" i="17"/>
  <c r="S56" i="17"/>
  <c r="R54" i="17"/>
  <c r="Q52" i="17"/>
  <c r="T49" i="17"/>
  <c r="R47" i="17"/>
  <c r="T44" i="17"/>
  <c r="T41" i="17"/>
  <c r="S38" i="17"/>
  <c r="R35" i="17"/>
  <c r="Q32" i="17"/>
  <c r="T25" i="17"/>
  <c r="S22" i="17"/>
  <c r="R19" i="17"/>
  <c r="Q16" i="17"/>
  <c r="W16" i="17" s="1"/>
  <c r="T9" i="17"/>
  <c r="Z9" i="17" s="1"/>
  <c r="T50" i="17"/>
  <c r="Q50" i="17"/>
  <c r="W50" i="17" s="1"/>
  <c r="F18" i="17"/>
  <c r="L18" i="17" s="1"/>
  <c r="R18" i="17"/>
  <c r="R36" i="17"/>
  <c r="S36" i="17"/>
  <c r="G36" i="17"/>
  <c r="M36" i="17" s="1"/>
  <c r="R28" i="17"/>
  <c r="S28" i="17"/>
  <c r="G28" i="17"/>
  <c r="M28" i="17" s="1"/>
  <c r="R20" i="17"/>
  <c r="S20" i="17"/>
  <c r="G20" i="17"/>
  <c r="M20" i="17" s="1"/>
  <c r="R12" i="17"/>
  <c r="S12" i="17"/>
  <c r="G12" i="17"/>
  <c r="M12" i="17" s="1"/>
  <c r="I57" i="17"/>
  <c r="O57" i="17" s="1"/>
  <c r="AA57" i="17" s="1"/>
  <c r="F56" i="17"/>
  <c r="L56" i="17" s="1"/>
  <c r="X56" i="17" s="1"/>
  <c r="H54" i="17"/>
  <c r="N54" i="17" s="1"/>
  <c r="Z54" i="17" s="1"/>
  <c r="E53" i="17"/>
  <c r="K53" i="17" s="1"/>
  <c r="G51" i="17"/>
  <c r="M51" i="17" s="1"/>
  <c r="Y51" i="17" s="1"/>
  <c r="I49" i="17"/>
  <c r="O49" i="17" s="1"/>
  <c r="F48" i="17"/>
  <c r="L48" i="17" s="1"/>
  <c r="H46" i="17"/>
  <c r="N46" i="17" s="1"/>
  <c r="E45" i="17"/>
  <c r="K45" i="17" s="1"/>
  <c r="I41" i="17"/>
  <c r="O41" i="17" s="1"/>
  <c r="E40" i="17"/>
  <c r="K40" i="17" s="1"/>
  <c r="W40" i="17" s="1"/>
  <c r="I37" i="17"/>
  <c r="O37" i="17" s="1"/>
  <c r="I35" i="17"/>
  <c r="O35" i="17" s="1"/>
  <c r="H33" i="17"/>
  <c r="N33" i="17" s="1"/>
  <c r="G31" i="17"/>
  <c r="M31" i="17" s="1"/>
  <c r="G29" i="17"/>
  <c r="M29" i="17" s="1"/>
  <c r="Y29" i="17" s="1"/>
  <c r="E25" i="17"/>
  <c r="K25" i="17" s="1"/>
  <c r="E23" i="17"/>
  <c r="K23" i="17" s="1"/>
  <c r="I20" i="17"/>
  <c r="O20" i="17" s="1"/>
  <c r="H16" i="17"/>
  <c r="N16" i="17" s="1"/>
  <c r="G14" i="17"/>
  <c r="M14" i="17" s="1"/>
  <c r="F12" i="17"/>
  <c r="L12" i="17" s="1"/>
  <c r="F10" i="17"/>
  <c r="L10" i="17" s="1"/>
  <c r="T8" i="17"/>
  <c r="Q56" i="17"/>
  <c r="Q54" i="17"/>
  <c r="U51" i="17"/>
  <c r="S49" i="17"/>
  <c r="Y49" i="17" s="1"/>
  <c r="Q47" i="17"/>
  <c r="S44" i="17"/>
  <c r="S41" i="17"/>
  <c r="Y41" i="17" s="1"/>
  <c r="R38" i="17"/>
  <c r="U31" i="17"/>
  <c r="T28" i="17"/>
  <c r="S25" i="17"/>
  <c r="R22" i="17"/>
  <c r="X22" i="17" s="1"/>
  <c r="U15" i="17"/>
  <c r="T12" i="17"/>
  <c r="S9" i="17"/>
  <c r="T18" i="17"/>
  <c r="Z18" i="17" s="1"/>
  <c r="E18" i="17"/>
  <c r="K18" i="17" s="1"/>
  <c r="U18" i="17"/>
  <c r="I18" i="17"/>
  <c r="O18" i="17" s="1"/>
  <c r="Q18" i="17"/>
  <c r="S43" i="17"/>
  <c r="Y43" i="17" s="1"/>
  <c r="T43" i="17"/>
  <c r="H35" i="17"/>
  <c r="N35" i="17" s="1"/>
  <c r="S35" i="17"/>
  <c r="T35" i="17"/>
  <c r="H27" i="17"/>
  <c r="N27" i="17" s="1"/>
  <c r="S27" i="17"/>
  <c r="T27" i="17"/>
  <c r="H19" i="17"/>
  <c r="N19" i="17" s="1"/>
  <c r="S19" i="17"/>
  <c r="T19" i="17"/>
  <c r="H11" i="17"/>
  <c r="N11" i="17" s="1"/>
  <c r="S11" i="17"/>
  <c r="T11" i="17"/>
  <c r="H57" i="17"/>
  <c r="N57" i="17" s="1"/>
  <c r="Z57" i="17" s="1"/>
  <c r="E56" i="17"/>
  <c r="K56" i="17" s="1"/>
  <c r="G54" i="17"/>
  <c r="M54" i="17" s="1"/>
  <c r="I52" i="17"/>
  <c r="O52" i="17" s="1"/>
  <c r="F51" i="17"/>
  <c r="L51" i="17" s="1"/>
  <c r="H49" i="17"/>
  <c r="N49" i="17" s="1"/>
  <c r="E48" i="17"/>
  <c r="K48" i="17" s="1"/>
  <c r="G46" i="17"/>
  <c r="M46" i="17" s="1"/>
  <c r="I44" i="17"/>
  <c r="O44" i="17" s="1"/>
  <c r="F43" i="17"/>
  <c r="L43" i="17" s="1"/>
  <c r="H41" i="17"/>
  <c r="N41" i="17" s="1"/>
  <c r="I39" i="17"/>
  <c r="O39" i="17" s="1"/>
  <c r="AA39" i="17" s="1"/>
  <c r="H37" i="17"/>
  <c r="N37" i="17" s="1"/>
  <c r="G35" i="17"/>
  <c r="M35" i="17" s="1"/>
  <c r="G33" i="17"/>
  <c r="M33" i="17" s="1"/>
  <c r="F31" i="17"/>
  <c r="L31" i="17" s="1"/>
  <c r="E29" i="17"/>
  <c r="K29" i="17" s="1"/>
  <c r="E27" i="17"/>
  <c r="K27" i="17" s="1"/>
  <c r="I24" i="17"/>
  <c r="O24" i="17" s="1"/>
  <c r="H22" i="17"/>
  <c r="N22" i="17" s="1"/>
  <c r="H20" i="17"/>
  <c r="N20" i="17" s="1"/>
  <c r="Z20" i="17" s="1"/>
  <c r="G18" i="17"/>
  <c r="M18" i="17" s="1"/>
  <c r="F16" i="17"/>
  <c r="L16" i="17" s="1"/>
  <c r="F14" i="17"/>
  <c r="L14" i="17" s="1"/>
  <c r="X14" i="17" s="1"/>
  <c r="E12" i="17"/>
  <c r="K12" i="17" s="1"/>
  <c r="I9" i="17"/>
  <c r="O9" i="17" s="1"/>
  <c r="U8" i="17"/>
  <c r="U55" i="17"/>
  <c r="T53" i="17"/>
  <c r="T51" i="17"/>
  <c r="R49" i="17"/>
  <c r="S46" i="17"/>
  <c r="Q44" i="17"/>
  <c r="U40" i="17"/>
  <c r="T37" i="17"/>
  <c r="S34" i="17"/>
  <c r="R31" i="17"/>
  <c r="Q28" i="17"/>
  <c r="U24" i="17"/>
  <c r="T21" i="17"/>
  <c r="S18" i="17"/>
  <c r="R15" i="17"/>
  <c r="Q12" i="17"/>
  <c r="W51" i="17" l="1"/>
  <c r="AC51" i="17" s="1"/>
  <c r="E51" i="34" s="1"/>
  <c r="X12" i="17"/>
  <c r="E12" i="24" s="1"/>
  <c r="AA55" i="17"/>
  <c r="H55" i="24" s="1"/>
  <c r="G20" i="24"/>
  <c r="AF20" i="17"/>
  <c r="H20" i="34" s="1"/>
  <c r="F26" i="24"/>
  <c r="AE26" i="17"/>
  <c r="G26" i="34" s="1"/>
  <c r="F43" i="24"/>
  <c r="AE43" i="17"/>
  <c r="G43" i="34" s="1"/>
  <c r="F51" i="24"/>
  <c r="AE51" i="17"/>
  <c r="G51" i="34" s="1"/>
  <c r="H16" i="24"/>
  <c r="AG16" i="17"/>
  <c r="I16" i="34" s="1"/>
  <c r="H13" i="24"/>
  <c r="AG13" i="17"/>
  <c r="I13" i="34" s="1"/>
  <c r="D11" i="24"/>
  <c r="AC11" i="17"/>
  <c r="E11" i="34" s="1"/>
  <c r="F13" i="24"/>
  <c r="AE13" i="17"/>
  <c r="G13" i="34" s="1"/>
  <c r="F47" i="24"/>
  <c r="AE47" i="17"/>
  <c r="G47" i="34" s="1"/>
  <c r="D31" i="24"/>
  <c r="AC31" i="17"/>
  <c r="E31" i="34" s="1"/>
  <c r="D19" i="24"/>
  <c r="AC19" i="17"/>
  <c r="E19" i="34" s="1"/>
  <c r="F40" i="24"/>
  <c r="AE40" i="17"/>
  <c r="G40" i="34" s="1"/>
  <c r="G34" i="24"/>
  <c r="AF34" i="17"/>
  <c r="H34" i="34" s="1"/>
  <c r="D35" i="24"/>
  <c r="AC35" i="17"/>
  <c r="E35" i="34" s="1"/>
  <c r="E44" i="24"/>
  <c r="AD44" i="17"/>
  <c r="F44" i="34" s="1"/>
  <c r="D46" i="24"/>
  <c r="AC46" i="17"/>
  <c r="E46" i="34" s="1"/>
  <c r="H39" i="24"/>
  <c r="AG39" i="17"/>
  <c r="I39" i="34" s="1"/>
  <c r="G57" i="24"/>
  <c r="AF57" i="17"/>
  <c r="H57" i="34" s="1"/>
  <c r="D40" i="24"/>
  <c r="AC40" i="17"/>
  <c r="E40" i="34" s="1"/>
  <c r="G54" i="24"/>
  <c r="AF54" i="17"/>
  <c r="H54" i="34" s="1"/>
  <c r="E40" i="24"/>
  <c r="AD40" i="17"/>
  <c r="F40" i="34" s="1"/>
  <c r="D37" i="24"/>
  <c r="AC37" i="17"/>
  <c r="E37" i="34" s="1"/>
  <c r="E42" i="24"/>
  <c r="AD42" i="17"/>
  <c r="F42" i="34" s="1"/>
  <c r="G52" i="24"/>
  <c r="AF52" i="17"/>
  <c r="H52" i="34" s="1"/>
  <c r="D16" i="24"/>
  <c r="AC16" i="17"/>
  <c r="E16" i="34" s="1"/>
  <c r="E22" i="24"/>
  <c r="AD22" i="17"/>
  <c r="F22" i="34" s="1"/>
  <c r="E56" i="24"/>
  <c r="AD56" i="17"/>
  <c r="F56" i="34" s="1"/>
  <c r="D50" i="24"/>
  <c r="AC50" i="17"/>
  <c r="E50" i="34" s="1"/>
  <c r="H32" i="24"/>
  <c r="AG32" i="17"/>
  <c r="I32" i="34" s="1"/>
  <c r="H23" i="24"/>
  <c r="AG23" i="17"/>
  <c r="I23" i="34" s="1"/>
  <c r="E52" i="24"/>
  <c r="AD52" i="17"/>
  <c r="F52" i="34" s="1"/>
  <c r="H17" i="24"/>
  <c r="AG17" i="17"/>
  <c r="I17" i="34" s="1"/>
  <c r="F45" i="24"/>
  <c r="AE45" i="17"/>
  <c r="G45" i="34" s="1"/>
  <c r="E8" i="24"/>
  <c r="AD8" i="17"/>
  <c r="F8" i="34" s="1"/>
  <c r="F49" i="24"/>
  <c r="AE49" i="17"/>
  <c r="G49" i="34" s="1"/>
  <c r="H57" i="24"/>
  <c r="AG57" i="17"/>
  <c r="I57" i="34" s="1"/>
  <c r="G38" i="24"/>
  <c r="AF38" i="17"/>
  <c r="H38" i="34" s="1"/>
  <c r="D36" i="24"/>
  <c r="AC36" i="17"/>
  <c r="E36" i="34" s="1"/>
  <c r="E30" i="24"/>
  <c r="AD30" i="17"/>
  <c r="F30" i="34" s="1"/>
  <c r="D24" i="24"/>
  <c r="AC24" i="17"/>
  <c r="E24" i="34" s="1"/>
  <c r="D20" i="24"/>
  <c r="AC20" i="17"/>
  <c r="E20" i="34" s="1"/>
  <c r="F53" i="24"/>
  <c r="AE53" i="17"/>
  <c r="G53" i="34" s="1"/>
  <c r="H28" i="24"/>
  <c r="AG28" i="17"/>
  <c r="I28" i="34" s="1"/>
  <c r="F21" i="24"/>
  <c r="AE21" i="17"/>
  <c r="G21" i="34" s="1"/>
  <c r="F41" i="24"/>
  <c r="AE41" i="17"/>
  <c r="G41" i="34" s="1"/>
  <c r="E27" i="24"/>
  <c r="AD27" i="17"/>
  <c r="F27" i="34" s="1"/>
  <c r="F15" i="24"/>
  <c r="AE15" i="17"/>
  <c r="G15" i="34" s="1"/>
  <c r="E14" i="24"/>
  <c r="AD14" i="17"/>
  <c r="F14" i="34" s="1"/>
  <c r="G18" i="24"/>
  <c r="AF18" i="17"/>
  <c r="H18" i="34" s="1"/>
  <c r="F29" i="24"/>
  <c r="AE29" i="17"/>
  <c r="G29" i="34" s="1"/>
  <c r="G9" i="24"/>
  <c r="AF9" i="17"/>
  <c r="H9" i="34" s="1"/>
  <c r="H12" i="24"/>
  <c r="AG12" i="17"/>
  <c r="I12" i="34" s="1"/>
  <c r="G48" i="24"/>
  <c r="AF48" i="17"/>
  <c r="H48" i="34" s="1"/>
  <c r="F55" i="24"/>
  <c r="AE55" i="17"/>
  <c r="G55" i="34" s="1"/>
  <c r="D33" i="24"/>
  <c r="AC33" i="17"/>
  <c r="E33" i="34" s="1"/>
  <c r="X43" i="17"/>
  <c r="F43" i="33" s="1"/>
  <c r="E16" i="33"/>
  <c r="E46" i="33"/>
  <c r="G45" i="33"/>
  <c r="S45" i="33" s="1"/>
  <c r="Y45" i="33" s="1"/>
  <c r="G15" i="33"/>
  <c r="S15" i="33" s="1"/>
  <c r="Y15" i="33" s="1"/>
  <c r="F8" i="33"/>
  <c r="G26" i="33"/>
  <c r="S26" i="33" s="1"/>
  <c r="Y26" i="33" s="1"/>
  <c r="G43" i="33"/>
  <c r="S43" i="33" s="1"/>
  <c r="Y43" i="33" s="1"/>
  <c r="G51" i="33"/>
  <c r="S51" i="33" s="1"/>
  <c r="Y51" i="33" s="1"/>
  <c r="I16" i="33"/>
  <c r="U16" i="33" s="1"/>
  <c r="AA16" i="33" s="1"/>
  <c r="I13" i="33"/>
  <c r="U13" i="33" s="1"/>
  <c r="AA13" i="33" s="1"/>
  <c r="E11" i="33"/>
  <c r="G13" i="33"/>
  <c r="S13" i="33" s="1"/>
  <c r="Y13" i="33" s="1"/>
  <c r="G47" i="33"/>
  <c r="S47" i="33" s="1"/>
  <c r="Y47" i="33" s="1"/>
  <c r="E31" i="33"/>
  <c r="F27" i="33"/>
  <c r="I39" i="33"/>
  <c r="U39" i="33" s="1"/>
  <c r="AA39" i="33" s="1"/>
  <c r="F22" i="33"/>
  <c r="G49" i="33"/>
  <c r="S49" i="33" s="1"/>
  <c r="Y49" i="33" s="1"/>
  <c r="E19" i="33"/>
  <c r="G40" i="33"/>
  <c r="S40" i="33" s="1"/>
  <c r="Y40" i="33" s="1"/>
  <c r="H34" i="33"/>
  <c r="T34" i="33" s="1"/>
  <c r="Z34" i="33" s="1"/>
  <c r="E35" i="33"/>
  <c r="F44" i="33"/>
  <c r="AA44" i="17"/>
  <c r="H57" i="33"/>
  <c r="T57" i="33" s="1"/>
  <c r="Z57" i="33" s="1"/>
  <c r="E40" i="33"/>
  <c r="H54" i="33"/>
  <c r="T54" i="33" s="1"/>
  <c r="Z54" i="33" s="1"/>
  <c r="F40" i="33"/>
  <c r="E37" i="33"/>
  <c r="F42" i="33"/>
  <c r="H52" i="33"/>
  <c r="T52" i="33" s="1"/>
  <c r="Z52" i="33" s="1"/>
  <c r="I32" i="33"/>
  <c r="U32" i="33" s="1"/>
  <c r="AA32" i="33" s="1"/>
  <c r="I23" i="33"/>
  <c r="U23" i="33" s="1"/>
  <c r="AA23" i="33" s="1"/>
  <c r="F52" i="33"/>
  <c r="I17" i="33"/>
  <c r="U17" i="33" s="1"/>
  <c r="AA17" i="33" s="1"/>
  <c r="H20" i="33"/>
  <c r="T20" i="33" s="1"/>
  <c r="Z20" i="33" s="1"/>
  <c r="G41" i="33"/>
  <c r="S41" i="33" s="1"/>
  <c r="Y41" i="33" s="1"/>
  <c r="F14" i="33"/>
  <c r="F56" i="33"/>
  <c r="E50" i="33"/>
  <c r="I57" i="33"/>
  <c r="U57" i="33" s="1"/>
  <c r="AA57" i="33" s="1"/>
  <c r="H38" i="33"/>
  <c r="T38" i="33" s="1"/>
  <c r="Z38" i="33" s="1"/>
  <c r="E36" i="33"/>
  <c r="F30" i="33"/>
  <c r="E24" i="33"/>
  <c r="E20" i="33"/>
  <c r="G53" i="33"/>
  <c r="S53" i="33" s="1"/>
  <c r="Y53" i="33" s="1"/>
  <c r="I28" i="33"/>
  <c r="U28" i="33" s="1"/>
  <c r="AA28" i="33" s="1"/>
  <c r="G21" i="33"/>
  <c r="S21" i="33" s="1"/>
  <c r="Y21" i="33" s="1"/>
  <c r="H18" i="33"/>
  <c r="T18" i="33" s="1"/>
  <c r="Z18" i="33" s="1"/>
  <c r="G29" i="33"/>
  <c r="S29" i="33" s="1"/>
  <c r="Y29" i="33" s="1"/>
  <c r="H9" i="33"/>
  <c r="T9" i="33" s="1"/>
  <c r="Z9" i="33" s="1"/>
  <c r="I12" i="33"/>
  <c r="U12" i="33" s="1"/>
  <c r="AA12" i="33" s="1"/>
  <c r="H48" i="33"/>
  <c r="T48" i="33" s="1"/>
  <c r="Z48" i="33" s="1"/>
  <c r="G55" i="33"/>
  <c r="S55" i="33" s="1"/>
  <c r="Y55" i="33" s="1"/>
  <c r="E33" i="33"/>
  <c r="X16" i="17"/>
  <c r="Y33" i="17"/>
  <c r="Z22" i="17"/>
  <c r="AA49" i="17"/>
  <c r="Z14" i="17"/>
  <c r="W43" i="17"/>
  <c r="Z41" i="17"/>
  <c r="X20" i="17"/>
  <c r="X45" i="17"/>
  <c r="X55" i="17"/>
  <c r="X35" i="17"/>
  <c r="AA47" i="17"/>
  <c r="Y22" i="17"/>
  <c r="Y54" i="17"/>
  <c r="Y39" i="17"/>
  <c r="X23" i="17"/>
  <c r="AA37" i="17"/>
  <c r="X10" i="17"/>
  <c r="Y31" i="17"/>
  <c r="X48" i="17"/>
  <c r="X34" i="17"/>
  <c r="X11" i="17"/>
  <c r="X53" i="17"/>
  <c r="Y17" i="17"/>
  <c r="W38" i="17"/>
  <c r="Y30" i="17"/>
  <c r="Y35" i="17"/>
  <c r="W41" i="17"/>
  <c r="W21" i="17"/>
  <c r="W25" i="17"/>
  <c r="W48" i="17"/>
  <c r="W9" i="17"/>
  <c r="AA9" i="17"/>
  <c r="Z40" i="17"/>
  <c r="AA41" i="17"/>
  <c r="Z10" i="17"/>
  <c r="AA25" i="17"/>
  <c r="Z55" i="17"/>
  <c r="AA46" i="17"/>
  <c r="AA38" i="17"/>
  <c r="X32" i="17"/>
  <c r="W53" i="17"/>
  <c r="Y57" i="17"/>
  <c r="W23" i="17"/>
  <c r="Z49" i="17"/>
  <c r="Z46" i="17"/>
  <c r="Z44" i="17"/>
  <c r="X50" i="17"/>
  <c r="W30" i="17"/>
  <c r="AA48" i="17"/>
  <c r="Z39" i="17"/>
  <c r="AA34" i="17"/>
  <c r="Z33" i="17"/>
  <c r="AA10" i="17"/>
  <c r="Z37" i="17"/>
  <c r="X51" i="17"/>
  <c r="W15" i="17"/>
  <c r="AA52" i="17"/>
  <c r="Y48" i="17"/>
  <c r="X13" i="17"/>
  <c r="X29" i="17"/>
  <c r="Y14" i="17"/>
  <c r="AA33" i="17"/>
  <c r="Y37" i="17"/>
  <c r="W27" i="17"/>
  <c r="AA30" i="17"/>
  <c r="W49" i="17"/>
  <c r="X54" i="17"/>
  <c r="AA54" i="17"/>
  <c r="AA26" i="17"/>
  <c r="AA11" i="17"/>
  <c r="Y20" i="17"/>
  <c r="Z36" i="17"/>
  <c r="Y32" i="17"/>
  <c r="W12" i="17"/>
  <c r="W29" i="17"/>
  <c r="X18" i="17"/>
  <c r="Z21" i="17"/>
  <c r="Y42" i="17"/>
  <c r="AA36" i="17"/>
  <c r="X31" i="17"/>
  <c r="Z27" i="17"/>
  <c r="AA27" i="17"/>
  <c r="AA43" i="17"/>
  <c r="Z31" i="17"/>
  <c r="Z24" i="17"/>
  <c r="W18" i="17"/>
  <c r="W45" i="17"/>
  <c r="AA22" i="17"/>
  <c r="X46" i="17"/>
  <c r="Y10" i="17"/>
  <c r="Z15" i="17"/>
  <c r="X26" i="17"/>
  <c r="Z42" i="17"/>
  <c r="Y24" i="17"/>
  <c r="X24" i="17"/>
  <c r="Y44" i="17"/>
  <c r="X57" i="17"/>
  <c r="Y18" i="17"/>
  <c r="Z11" i="17"/>
  <c r="Y12" i="17"/>
  <c r="Z51" i="17"/>
  <c r="AA29" i="17"/>
  <c r="W47" i="17"/>
  <c r="W14" i="17"/>
  <c r="W44" i="17"/>
  <c r="AA56" i="17"/>
  <c r="X28" i="17"/>
  <c r="W57" i="17"/>
  <c r="X9" i="17"/>
  <c r="X25" i="17"/>
  <c r="X41" i="17"/>
  <c r="AA31" i="17"/>
  <c r="Z35" i="17"/>
  <c r="Y36" i="17"/>
  <c r="X38" i="17"/>
  <c r="W32" i="17"/>
  <c r="W26" i="17"/>
  <c r="Z45" i="17"/>
  <c r="Y8" i="17"/>
  <c r="Z26" i="17"/>
  <c r="AA45" i="17"/>
  <c r="Y9" i="17"/>
  <c r="Z28" i="17"/>
  <c r="Z47" i="17"/>
  <c r="W8" i="17"/>
  <c r="W28" i="17"/>
  <c r="X47" i="17"/>
  <c r="Z32" i="17"/>
  <c r="W34" i="17"/>
  <c r="Y11" i="17"/>
  <c r="Z30" i="17"/>
  <c r="X49" i="17"/>
  <c r="AA24" i="17"/>
  <c r="Z19" i="17"/>
  <c r="AA35" i="17"/>
  <c r="W42" i="17"/>
  <c r="Y56" i="17"/>
  <c r="X21" i="17"/>
  <c r="X37" i="17"/>
  <c r="W17" i="17"/>
  <c r="X36" i="17"/>
  <c r="AA51" i="17"/>
  <c r="AA14" i="17"/>
  <c r="W13" i="17"/>
  <c r="Z17" i="17"/>
  <c r="Z13" i="17"/>
  <c r="AA50" i="17"/>
  <c r="W56" i="17"/>
  <c r="Z16" i="17"/>
  <c r="Y25" i="17"/>
  <c r="Z43" i="17"/>
  <c r="AA8" i="17"/>
  <c r="X19" i="17"/>
  <c r="Y38" i="17"/>
  <c r="W55" i="17"/>
  <c r="X15" i="17"/>
  <c r="Y34" i="17"/>
  <c r="Y50" i="17"/>
  <c r="AA19" i="17"/>
  <c r="Z50" i="17"/>
  <c r="Y16" i="17"/>
  <c r="AA15" i="17"/>
  <c r="X39" i="17"/>
  <c r="Y52" i="17"/>
  <c r="X17" i="17"/>
  <c r="X33" i="17"/>
  <c r="AA18" i="17"/>
  <c r="AA20" i="17"/>
  <c r="Y27" i="17"/>
  <c r="Y23" i="17"/>
  <c r="Z56" i="17"/>
  <c r="W22" i="17"/>
  <c r="W52" i="17"/>
  <c r="Z23" i="17"/>
  <c r="W10" i="17"/>
  <c r="AA21" i="17"/>
  <c r="W39" i="17"/>
  <c r="W54" i="17"/>
  <c r="Y46" i="17"/>
  <c r="Y28" i="17"/>
  <c r="Z12" i="17"/>
  <c r="Z29" i="17"/>
  <c r="Z25" i="17"/>
  <c r="Z8" i="17"/>
  <c r="Y19" i="17"/>
  <c r="Z53" i="17"/>
  <c r="AA40" i="17"/>
  <c r="AA53" i="17"/>
  <c r="AA42" i="17"/>
  <c r="AL52" i="17" l="1"/>
  <c r="G52" i="32" s="1"/>
  <c r="S52" i="32" s="1"/>
  <c r="AM16" i="17"/>
  <c r="I16" i="28" s="1"/>
  <c r="U16" i="28" s="1"/>
  <c r="D51" i="24"/>
  <c r="P51" i="24" s="1"/>
  <c r="V51" i="24" s="1"/>
  <c r="E51" i="33"/>
  <c r="AK49" i="17"/>
  <c r="F49" i="32" s="1"/>
  <c r="R49" i="32" s="1"/>
  <c r="P19" i="24"/>
  <c r="V19" i="24" s="1"/>
  <c r="Q27" i="24"/>
  <c r="W27" i="24" s="1"/>
  <c r="Q8" i="24"/>
  <c r="W8" i="24" s="1"/>
  <c r="Q56" i="24"/>
  <c r="W56" i="24" s="1"/>
  <c r="P11" i="24"/>
  <c r="V11" i="24" s="1"/>
  <c r="R43" i="24"/>
  <c r="X43" i="24" s="1"/>
  <c r="R55" i="24"/>
  <c r="X55" i="24" s="1"/>
  <c r="P36" i="24"/>
  <c r="V36" i="24" s="1"/>
  <c r="Q44" i="24"/>
  <c r="W44" i="24" s="1"/>
  <c r="S48" i="24"/>
  <c r="Y48" i="24" s="1"/>
  <c r="R41" i="24"/>
  <c r="X41" i="24" s="1"/>
  <c r="P20" i="24"/>
  <c r="V20" i="24" s="1"/>
  <c r="R45" i="24"/>
  <c r="X45" i="24" s="1"/>
  <c r="T23" i="24"/>
  <c r="Z23" i="24" s="1"/>
  <c r="Q22" i="24"/>
  <c r="W22" i="24" s="1"/>
  <c r="P37" i="24"/>
  <c r="V37" i="24" s="1"/>
  <c r="S57" i="24"/>
  <c r="Y57" i="24" s="1"/>
  <c r="P35" i="24"/>
  <c r="V35" i="24" s="1"/>
  <c r="P31" i="24"/>
  <c r="V31" i="24" s="1"/>
  <c r="T13" i="24"/>
  <c r="Z13" i="24" s="1"/>
  <c r="R26" i="24"/>
  <c r="X26" i="24" s="1"/>
  <c r="R53" i="24"/>
  <c r="X53" i="24" s="1"/>
  <c r="Q42" i="24"/>
  <c r="W42" i="24" s="1"/>
  <c r="S18" i="24"/>
  <c r="Y18" i="24" s="1"/>
  <c r="S38" i="24"/>
  <c r="Y38" i="24" s="1"/>
  <c r="T12" i="24"/>
  <c r="Z12" i="24" s="1"/>
  <c r="Q14" i="24"/>
  <c r="W14" i="24" s="1"/>
  <c r="R21" i="24"/>
  <c r="X21" i="24" s="1"/>
  <c r="P24" i="24"/>
  <c r="V24" i="24" s="1"/>
  <c r="T57" i="24"/>
  <c r="Z57" i="24" s="1"/>
  <c r="T17" i="24"/>
  <c r="Z17" i="24" s="1"/>
  <c r="T32" i="24"/>
  <c r="Z32" i="24" s="1"/>
  <c r="P16" i="24"/>
  <c r="V16" i="24" s="1"/>
  <c r="Q40" i="24"/>
  <c r="W40" i="24" s="1"/>
  <c r="T39" i="24"/>
  <c r="Z39" i="24" s="1"/>
  <c r="S34" i="24"/>
  <c r="Y34" i="24" s="1"/>
  <c r="R47" i="24"/>
  <c r="X47" i="24" s="1"/>
  <c r="T16" i="24"/>
  <c r="Z16" i="24" s="1"/>
  <c r="S20" i="24"/>
  <c r="Y20" i="24" s="1"/>
  <c r="T55" i="24"/>
  <c r="Z55" i="24" s="1"/>
  <c r="R29" i="24"/>
  <c r="X29" i="24" s="1"/>
  <c r="Q52" i="24"/>
  <c r="W52" i="24" s="1"/>
  <c r="P40" i="24"/>
  <c r="V40" i="24" s="1"/>
  <c r="P33" i="24"/>
  <c r="V33" i="24" s="1"/>
  <c r="S9" i="24"/>
  <c r="Y9" i="24" s="1"/>
  <c r="R15" i="24"/>
  <c r="X15" i="24" s="1"/>
  <c r="T28" i="24"/>
  <c r="Z28" i="24" s="1"/>
  <c r="Q30" i="24"/>
  <c r="W30" i="24" s="1"/>
  <c r="R49" i="24"/>
  <c r="X49" i="24" s="1"/>
  <c r="P50" i="24"/>
  <c r="V50" i="24" s="1"/>
  <c r="S52" i="24"/>
  <c r="Y52" i="24" s="1"/>
  <c r="S54" i="24"/>
  <c r="Y54" i="24" s="1"/>
  <c r="P46" i="24"/>
  <c r="V46" i="24" s="1"/>
  <c r="R40" i="24"/>
  <c r="X40" i="24" s="1"/>
  <c r="R13" i="24"/>
  <c r="X13" i="24" s="1"/>
  <c r="R51" i="24"/>
  <c r="X51" i="24" s="1"/>
  <c r="Q12" i="24"/>
  <c r="W12" i="24" s="1"/>
  <c r="AK26" i="17"/>
  <c r="F26" i="32" s="1"/>
  <c r="R26" i="32" s="1"/>
  <c r="AI50" i="17"/>
  <c r="D50" i="32" s="1"/>
  <c r="P50" i="32" s="1"/>
  <c r="AK13" i="17"/>
  <c r="F13" i="27" s="1"/>
  <c r="AK15" i="17"/>
  <c r="G15" i="28" s="1"/>
  <c r="AK40" i="17"/>
  <c r="F40" i="32" s="1"/>
  <c r="R40" i="32" s="1"/>
  <c r="AI46" i="17"/>
  <c r="D46" i="32" s="1"/>
  <c r="P46" i="32" s="1"/>
  <c r="AL9" i="17"/>
  <c r="G9" i="27" s="1"/>
  <c r="S9" i="27" s="1"/>
  <c r="AK55" i="17"/>
  <c r="F55" i="27" s="1"/>
  <c r="AJ44" i="17"/>
  <c r="E44" i="32" s="1"/>
  <c r="Q44" i="32" s="1"/>
  <c r="AK53" i="17"/>
  <c r="F53" i="32" s="1"/>
  <c r="R53" i="32" s="1"/>
  <c r="F12" i="33"/>
  <c r="AD12" i="17"/>
  <c r="F12" i="34" s="1"/>
  <c r="AJ30" i="17"/>
  <c r="E30" i="27" s="1"/>
  <c r="AG55" i="17"/>
  <c r="I55" i="34" s="1"/>
  <c r="I55" i="33"/>
  <c r="U55" i="33" s="1"/>
  <c r="AA55" i="33" s="1"/>
  <c r="AK29" i="17"/>
  <c r="F29" i="32" s="1"/>
  <c r="R29" i="32" s="1"/>
  <c r="AK51" i="17"/>
  <c r="F51" i="32" s="1"/>
  <c r="R51" i="32" s="1"/>
  <c r="AJ8" i="17"/>
  <c r="E8" i="32" s="1"/>
  <c r="Q8" i="32" s="1"/>
  <c r="AJ27" i="17"/>
  <c r="E27" i="32" s="1"/>
  <c r="Q27" i="32" s="1"/>
  <c r="AJ56" i="17"/>
  <c r="F56" i="28" s="1"/>
  <c r="AL20" i="17"/>
  <c r="G20" i="32" s="1"/>
  <c r="S20" i="32" s="1"/>
  <c r="AI33" i="17"/>
  <c r="D33" i="27" s="1"/>
  <c r="AI36" i="17"/>
  <c r="D36" i="32" s="1"/>
  <c r="P36" i="32" s="1"/>
  <c r="AI40" i="17"/>
  <c r="E40" i="28" s="1"/>
  <c r="AL18" i="17"/>
  <c r="G18" i="32" s="1"/>
  <c r="S18" i="32" s="1"/>
  <c r="AM28" i="17"/>
  <c r="H28" i="32" s="1"/>
  <c r="T28" i="32" s="1"/>
  <c r="AI35" i="17"/>
  <c r="E35" i="28" s="1"/>
  <c r="AJ12" i="17"/>
  <c r="E12" i="27" s="1"/>
  <c r="AI11" i="17"/>
  <c r="E11" i="28" s="1"/>
  <c r="AL57" i="17"/>
  <c r="G57" i="27" s="1"/>
  <c r="S57" i="27" s="1"/>
  <c r="AL48" i="17"/>
  <c r="G48" i="27" s="1"/>
  <c r="S48" i="27" s="1"/>
  <c r="AI37" i="17"/>
  <c r="D37" i="32" s="1"/>
  <c r="P37" i="32" s="1"/>
  <c r="D54" i="24"/>
  <c r="AC54" i="17"/>
  <c r="E54" i="34" s="1"/>
  <c r="G13" i="24"/>
  <c r="AF13" i="17"/>
  <c r="H13" i="34" s="1"/>
  <c r="D14" i="24"/>
  <c r="AC14" i="17"/>
  <c r="E14" i="34" s="1"/>
  <c r="G36" i="24"/>
  <c r="AF36" i="17"/>
  <c r="H36" i="34" s="1"/>
  <c r="E10" i="24"/>
  <c r="AD10" i="17"/>
  <c r="F10" i="34" s="1"/>
  <c r="G53" i="24"/>
  <c r="AF53" i="17"/>
  <c r="H53" i="34" s="1"/>
  <c r="D52" i="24"/>
  <c r="AC52" i="17"/>
  <c r="E52" i="34" s="1"/>
  <c r="H15" i="24"/>
  <c r="AG15" i="17"/>
  <c r="I15" i="34" s="1"/>
  <c r="H50" i="24"/>
  <c r="AG50" i="17"/>
  <c r="I50" i="34" s="1"/>
  <c r="G19" i="24"/>
  <c r="AF19" i="17"/>
  <c r="H19" i="34" s="1"/>
  <c r="H56" i="24"/>
  <c r="AG56" i="17"/>
  <c r="I56" i="34" s="1"/>
  <c r="F10" i="24"/>
  <c r="AE10" i="17"/>
  <c r="G10" i="34" s="1"/>
  <c r="D12" i="24"/>
  <c r="AC12" i="17"/>
  <c r="E12" i="34" s="1"/>
  <c r="E13" i="24"/>
  <c r="AD13" i="17"/>
  <c r="F13" i="34" s="1"/>
  <c r="H34" i="24"/>
  <c r="AG34" i="17"/>
  <c r="I34" i="34" s="1"/>
  <c r="D23" i="24"/>
  <c r="AC23" i="17"/>
  <c r="E23" i="34" s="1"/>
  <c r="G10" i="24"/>
  <c r="AF10" i="17"/>
  <c r="H10" i="34" s="1"/>
  <c r="D41" i="24"/>
  <c r="AC41" i="17"/>
  <c r="E41" i="34" s="1"/>
  <c r="H47" i="24"/>
  <c r="AG47" i="17"/>
  <c r="I47" i="34" s="1"/>
  <c r="H49" i="24"/>
  <c r="AG49" i="17"/>
  <c r="I49" i="34" s="1"/>
  <c r="G50" i="24"/>
  <c r="AF50" i="17"/>
  <c r="H50" i="34" s="1"/>
  <c r="F36" i="24"/>
  <c r="AE36" i="17"/>
  <c r="G36" i="34" s="1"/>
  <c r="H48" i="24"/>
  <c r="AG48" i="17"/>
  <c r="I48" i="34" s="1"/>
  <c r="F46" i="24"/>
  <c r="AE46" i="17"/>
  <c r="G46" i="34" s="1"/>
  <c r="H20" i="24"/>
  <c r="AG20" i="17"/>
  <c r="I20" i="34" s="1"/>
  <c r="F38" i="24"/>
  <c r="AE38" i="17"/>
  <c r="G38" i="34" s="1"/>
  <c r="E36" i="24"/>
  <c r="AD36" i="17"/>
  <c r="F36" i="34" s="1"/>
  <c r="E47" i="24"/>
  <c r="AD47" i="17"/>
  <c r="F47" i="34" s="1"/>
  <c r="AM12" i="17"/>
  <c r="H12" i="32" s="1"/>
  <c r="T12" i="32" s="1"/>
  <c r="E41" i="24"/>
  <c r="AD41" i="17"/>
  <c r="F41" i="34" s="1"/>
  <c r="H27" i="24"/>
  <c r="AG27" i="17"/>
  <c r="I27" i="34" s="1"/>
  <c r="E54" i="24"/>
  <c r="AD54" i="17"/>
  <c r="F54" i="34" s="1"/>
  <c r="E48" i="24"/>
  <c r="AD48" i="17"/>
  <c r="F48" i="34" s="1"/>
  <c r="F19" i="24"/>
  <c r="AE19" i="17"/>
  <c r="G19" i="34" s="1"/>
  <c r="AJ14" i="17"/>
  <c r="E14" i="32" s="1"/>
  <c r="Q14" i="32" s="1"/>
  <c r="D22" i="24"/>
  <c r="AC22" i="17"/>
  <c r="E22" i="34" s="1"/>
  <c r="H18" i="24"/>
  <c r="AG18" i="17"/>
  <c r="I18" i="34" s="1"/>
  <c r="F16" i="24"/>
  <c r="AE16" i="17"/>
  <c r="G16" i="34" s="1"/>
  <c r="E19" i="24"/>
  <c r="AD19" i="17"/>
  <c r="F19" i="34" s="1"/>
  <c r="D17" i="24"/>
  <c r="AC17" i="17"/>
  <c r="E17" i="34" s="1"/>
  <c r="H24" i="24"/>
  <c r="AG24" i="17"/>
  <c r="I24" i="34" s="1"/>
  <c r="D28" i="24"/>
  <c r="AC28" i="17"/>
  <c r="E28" i="34" s="1"/>
  <c r="H45" i="24"/>
  <c r="AG45" i="17"/>
  <c r="I45" i="34" s="1"/>
  <c r="E38" i="24"/>
  <c r="AD38" i="17"/>
  <c r="F38" i="34" s="1"/>
  <c r="E25" i="24"/>
  <c r="AD25" i="17"/>
  <c r="F25" i="34" s="1"/>
  <c r="D44" i="24"/>
  <c r="AC44" i="17"/>
  <c r="E44" i="34" s="1"/>
  <c r="G11" i="24"/>
  <c r="AF11" i="17"/>
  <c r="H11" i="34" s="1"/>
  <c r="E57" i="24"/>
  <c r="AD57" i="17"/>
  <c r="F57" i="34" s="1"/>
  <c r="E46" i="24"/>
  <c r="AD46" i="17"/>
  <c r="F46" i="34" s="1"/>
  <c r="G27" i="24"/>
  <c r="AF27" i="17"/>
  <c r="H27" i="34" s="1"/>
  <c r="F32" i="24"/>
  <c r="AE32" i="17"/>
  <c r="G32" i="34" s="1"/>
  <c r="D49" i="24"/>
  <c r="AC49" i="17"/>
  <c r="E49" i="34" s="1"/>
  <c r="F48" i="24"/>
  <c r="AE48" i="17"/>
  <c r="G48" i="34" s="1"/>
  <c r="G39" i="24"/>
  <c r="AF39" i="17"/>
  <c r="H39" i="34" s="1"/>
  <c r="F57" i="24"/>
  <c r="AE57" i="17"/>
  <c r="G57" i="34" s="1"/>
  <c r="H41" i="24"/>
  <c r="AG41" i="17"/>
  <c r="I41" i="34" s="1"/>
  <c r="F35" i="24"/>
  <c r="AE35" i="17"/>
  <c r="G35" i="34" s="1"/>
  <c r="F31" i="24"/>
  <c r="AE31" i="17"/>
  <c r="G31" i="34" s="1"/>
  <c r="E35" i="24"/>
  <c r="AD35" i="17"/>
  <c r="F35" i="34" s="1"/>
  <c r="G22" i="24"/>
  <c r="AF22" i="17"/>
  <c r="H22" i="34" s="1"/>
  <c r="H8" i="24"/>
  <c r="AG8" i="17"/>
  <c r="I8" i="34" s="1"/>
  <c r="E9" i="24"/>
  <c r="AD9" i="17"/>
  <c r="F9" i="34" s="1"/>
  <c r="E31" i="24"/>
  <c r="AD31" i="17"/>
  <c r="F31" i="34" s="1"/>
  <c r="G40" i="24"/>
  <c r="AF40" i="17"/>
  <c r="H40" i="34" s="1"/>
  <c r="F33" i="24"/>
  <c r="AE33" i="17"/>
  <c r="G33" i="34" s="1"/>
  <c r="G25" i="24"/>
  <c r="AF25" i="17"/>
  <c r="H25" i="34" s="1"/>
  <c r="AM17" i="17"/>
  <c r="I17" i="28" s="1"/>
  <c r="U17" i="28" s="1"/>
  <c r="AM57" i="17"/>
  <c r="I57" i="28" s="1"/>
  <c r="U57" i="28" s="1"/>
  <c r="H19" i="24"/>
  <c r="AG19" i="17"/>
  <c r="I19" i="34" s="1"/>
  <c r="G43" i="24"/>
  <c r="AF43" i="17"/>
  <c r="H43" i="34" s="1"/>
  <c r="AL34" i="17"/>
  <c r="H34" i="28" s="1"/>
  <c r="T34" i="28" s="1"/>
  <c r="E21" i="24"/>
  <c r="AD21" i="17"/>
  <c r="F21" i="34" s="1"/>
  <c r="G30" i="24"/>
  <c r="AF30" i="17"/>
  <c r="H30" i="34" s="1"/>
  <c r="AJ40" i="17"/>
  <c r="E40" i="27" s="1"/>
  <c r="F8" i="24"/>
  <c r="AE8" i="17"/>
  <c r="G8" i="34" s="1"/>
  <c r="G35" i="24"/>
  <c r="AF35" i="17"/>
  <c r="H35" i="34" s="1"/>
  <c r="D47" i="24"/>
  <c r="AC47" i="17"/>
  <c r="E47" i="34" s="1"/>
  <c r="AM32" i="17"/>
  <c r="I32" i="28" s="1"/>
  <c r="U32" i="28" s="1"/>
  <c r="E24" i="24"/>
  <c r="AD24" i="17"/>
  <c r="F24" i="34" s="1"/>
  <c r="D45" i="24"/>
  <c r="AC45" i="17"/>
  <c r="E45" i="34" s="1"/>
  <c r="H36" i="24"/>
  <c r="AG36" i="17"/>
  <c r="I36" i="34" s="1"/>
  <c r="F20" i="24"/>
  <c r="AE20" i="17"/>
  <c r="G20" i="34" s="1"/>
  <c r="D27" i="24"/>
  <c r="AC27" i="17"/>
  <c r="E27" i="34" s="1"/>
  <c r="D15" i="24"/>
  <c r="AC15" i="17"/>
  <c r="E15" i="34" s="1"/>
  <c r="D30" i="24"/>
  <c r="AC30" i="17"/>
  <c r="E30" i="34" s="1"/>
  <c r="E32" i="24"/>
  <c r="AD32" i="17"/>
  <c r="F32" i="34" s="1"/>
  <c r="H9" i="24"/>
  <c r="AG9" i="17"/>
  <c r="I9" i="34" s="1"/>
  <c r="D38" i="24"/>
  <c r="AC38" i="17"/>
  <c r="E38" i="34" s="1"/>
  <c r="H37" i="24"/>
  <c r="AG37" i="17"/>
  <c r="I37" i="34" s="1"/>
  <c r="E45" i="24"/>
  <c r="AD45" i="17"/>
  <c r="E16" i="24"/>
  <c r="AD16" i="17"/>
  <c r="F16" i="34" s="1"/>
  <c r="AI31" i="17"/>
  <c r="D31" i="32" s="1"/>
  <c r="P31" i="32" s="1"/>
  <c r="E43" i="24"/>
  <c r="AD43" i="17"/>
  <c r="G26" i="24"/>
  <c r="AF26" i="17"/>
  <c r="H26" i="34" s="1"/>
  <c r="H22" i="24"/>
  <c r="AG22" i="17"/>
  <c r="I22" i="34" s="1"/>
  <c r="F30" i="24"/>
  <c r="AE30" i="17"/>
  <c r="G30" i="34" s="1"/>
  <c r="E33" i="24"/>
  <c r="AD33" i="17"/>
  <c r="F33" i="34" s="1"/>
  <c r="F56" i="24"/>
  <c r="AE56" i="17"/>
  <c r="G56" i="34" s="1"/>
  <c r="F11" i="24"/>
  <c r="AE11" i="17"/>
  <c r="G11" i="34" s="1"/>
  <c r="G45" i="24"/>
  <c r="AF45" i="17"/>
  <c r="H45" i="34" s="1"/>
  <c r="H29" i="24"/>
  <c r="AG29" i="17"/>
  <c r="I29" i="34" s="1"/>
  <c r="F24" i="24"/>
  <c r="AE24" i="17"/>
  <c r="G24" i="34" s="1"/>
  <c r="D18" i="24"/>
  <c r="AC18" i="17"/>
  <c r="E18" i="34" s="1"/>
  <c r="F42" i="24"/>
  <c r="AE42" i="17"/>
  <c r="G42" i="34" s="1"/>
  <c r="H11" i="24"/>
  <c r="AG11" i="17"/>
  <c r="I11" i="34" s="1"/>
  <c r="F37" i="24"/>
  <c r="AE37" i="17"/>
  <c r="G37" i="34" s="1"/>
  <c r="E51" i="24"/>
  <c r="AD51" i="17"/>
  <c r="F51" i="34" s="1"/>
  <c r="E50" i="24"/>
  <c r="AD50" i="17"/>
  <c r="F50" i="34" s="1"/>
  <c r="H38" i="24"/>
  <c r="AG38" i="17"/>
  <c r="I38" i="34" s="1"/>
  <c r="D9" i="24"/>
  <c r="AC9" i="17"/>
  <c r="E9" i="34" s="1"/>
  <c r="F17" i="24"/>
  <c r="AE17" i="17"/>
  <c r="G17" i="34" s="1"/>
  <c r="E23" i="24"/>
  <c r="AD23" i="17"/>
  <c r="F23" i="34" s="1"/>
  <c r="E20" i="24"/>
  <c r="AD20" i="17"/>
  <c r="F20" i="34" s="1"/>
  <c r="AK21" i="17"/>
  <c r="G21" i="28" s="1"/>
  <c r="G56" i="24"/>
  <c r="AF56" i="17"/>
  <c r="H56" i="34" s="1"/>
  <c r="E49" i="24"/>
  <c r="AD49" i="17"/>
  <c r="F49" i="34" s="1"/>
  <c r="H52" i="24"/>
  <c r="AG52" i="17"/>
  <c r="I52" i="34" s="1"/>
  <c r="G29" i="24"/>
  <c r="AF29" i="17"/>
  <c r="H29" i="34" s="1"/>
  <c r="F50" i="24"/>
  <c r="AE50" i="17"/>
  <c r="G50" i="34" s="1"/>
  <c r="G12" i="24"/>
  <c r="AF12" i="17"/>
  <c r="H12" i="34" s="1"/>
  <c r="F34" i="24"/>
  <c r="AE34" i="17"/>
  <c r="G34" i="34" s="1"/>
  <c r="D34" i="24"/>
  <c r="AC34" i="17"/>
  <c r="E34" i="34" s="1"/>
  <c r="AM13" i="17"/>
  <c r="H13" i="32" s="1"/>
  <c r="T13" i="32" s="1"/>
  <c r="G51" i="24"/>
  <c r="AF51" i="17"/>
  <c r="H51" i="34" s="1"/>
  <c r="G42" i="24"/>
  <c r="AF42" i="17"/>
  <c r="H42" i="34" s="1"/>
  <c r="G24" i="24"/>
  <c r="AF24" i="17"/>
  <c r="H24" i="34" s="1"/>
  <c r="G21" i="24"/>
  <c r="AF21" i="17"/>
  <c r="H21" i="34" s="1"/>
  <c r="H33" i="24"/>
  <c r="AG33" i="17"/>
  <c r="I33" i="34" s="1"/>
  <c r="G37" i="24"/>
  <c r="AF37" i="17"/>
  <c r="H37" i="34" s="1"/>
  <c r="G44" i="24"/>
  <c r="AF44" i="17"/>
  <c r="H44" i="34" s="1"/>
  <c r="H46" i="24"/>
  <c r="AG46" i="17"/>
  <c r="I46" i="34" s="1"/>
  <c r="D48" i="24"/>
  <c r="AC48" i="17"/>
  <c r="E48" i="34" s="1"/>
  <c r="E53" i="24"/>
  <c r="AD53" i="17"/>
  <c r="F53" i="34" s="1"/>
  <c r="F39" i="24"/>
  <c r="AE39" i="17"/>
  <c r="G39" i="34" s="1"/>
  <c r="G41" i="24"/>
  <c r="AF41" i="17"/>
  <c r="H41" i="34" s="1"/>
  <c r="D8" i="24"/>
  <c r="AC8" i="17"/>
  <c r="E8" i="34" s="1"/>
  <c r="F44" i="24"/>
  <c r="AE44" i="17"/>
  <c r="G44" i="34" s="1"/>
  <c r="D53" i="24"/>
  <c r="AC53" i="17"/>
  <c r="E53" i="34" s="1"/>
  <c r="D39" i="24"/>
  <c r="AC39" i="17"/>
  <c r="E39" i="34" s="1"/>
  <c r="F25" i="24"/>
  <c r="AE25" i="17"/>
  <c r="G25" i="34" s="1"/>
  <c r="G16" i="24"/>
  <c r="AF16" i="17"/>
  <c r="H16" i="34" s="1"/>
  <c r="D42" i="24"/>
  <c r="AC42" i="17"/>
  <c r="E42" i="34" s="1"/>
  <c r="G47" i="24"/>
  <c r="AF47" i="17"/>
  <c r="H47" i="34" s="1"/>
  <c r="D26" i="24"/>
  <c r="AC26" i="17"/>
  <c r="E26" i="34" s="1"/>
  <c r="D57" i="24"/>
  <c r="AC57" i="17"/>
  <c r="E57" i="34" s="1"/>
  <c r="H53" i="24"/>
  <c r="AG53" i="17"/>
  <c r="I53" i="34" s="1"/>
  <c r="F28" i="24"/>
  <c r="AE28" i="17"/>
  <c r="G28" i="34" s="1"/>
  <c r="D10" i="24"/>
  <c r="AC10" i="17"/>
  <c r="E10" i="34" s="1"/>
  <c r="F27" i="24"/>
  <c r="AE27" i="17"/>
  <c r="G27" i="34" s="1"/>
  <c r="F52" i="24"/>
  <c r="AE52" i="17"/>
  <c r="G52" i="34" s="1"/>
  <c r="E15" i="24"/>
  <c r="AD15" i="17"/>
  <c r="F15" i="34" s="1"/>
  <c r="D56" i="24"/>
  <c r="AC56" i="17"/>
  <c r="E56" i="34" s="1"/>
  <c r="H14" i="24"/>
  <c r="AG14" i="17"/>
  <c r="I14" i="34" s="1"/>
  <c r="G32" i="24"/>
  <c r="AF32" i="17"/>
  <c r="H32" i="34" s="1"/>
  <c r="G28" i="24"/>
  <c r="AF28" i="17"/>
  <c r="H28" i="34" s="1"/>
  <c r="E26" i="24"/>
  <c r="AD26" i="17"/>
  <c r="F26" i="34" s="1"/>
  <c r="G31" i="24"/>
  <c r="AF31" i="17"/>
  <c r="H31" i="34" s="1"/>
  <c r="E18" i="24"/>
  <c r="AD18" i="17"/>
  <c r="F18" i="34" s="1"/>
  <c r="H26" i="24"/>
  <c r="AG26" i="17"/>
  <c r="I26" i="34" s="1"/>
  <c r="F14" i="24"/>
  <c r="AE14" i="17"/>
  <c r="G14" i="34" s="1"/>
  <c r="H10" i="24"/>
  <c r="AG10" i="17"/>
  <c r="I10" i="34" s="1"/>
  <c r="G46" i="24"/>
  <c r="AF46" i="17"/>
  <c r="H46" i="34" s="1"/>
  <c r="G55" i="24"/>
  <c r="AF55" i="17"/>
  <c r="H55" i="34" s="1"/>
  <c r="D25" i="24"/>
  <c r="AC25" i="17"/>
  <c r="E25" i="34" s="1"/>
  <c r="E11" i="24"/>
  <c r="AD11" i="17"/>
  <c r="F11" i="34" s="1"/>
  <c r="F54" i="24"/>
  <c r="AE54" i="17"/>
  <c r="G54" i="34" s="1"/>
  <c r="D43" i="24"/>
  <c r="AC43" i="17"/>
  <c r="G8" i="24"/>
  <c r="AF8" i="17"/>
  <c r="H8" i="34" s="1"/>
  <c r="E37" i="24"/>
  <c r="AD37" i="17"/>
  <c r="F37" i="34" s="1"/>
  <c r="F18" i="24"/>
  <c r="AE18" i="17"/>
  <c r="G18" i="34" s="1"/>
  <c r="H30" i="24"/>
  <c r="AG30" i="17"/>
  <c r="I30" i="34" s="1"/>
  <c r="E55" i="24"/>
  <c r="AD55" i="17"/>
  <c r="F55" i="34" s="1"/>
  <c r="F23" i="24"/>
  <c r="AE23" i="17"/>
  <c r="G23" i="34" s="1"/>
  <c r="G17" i="24"/>
  <c r="AF17" i="17"/>
  <c r="H17" i="34" s="1"/>
  <c r="H42" i="24"/>
  <c r="AG42" i="17"/>
  <c r="I42" i="34" s="1"/>
  <c r="H21" i="24"/>
  <c r="AG21" i="17"/>
  <c r="I21" i="34" s="1"/>
  <c r="E17" i="24"/>
  <c r="AD17" i="17"/>
  <c r="F17" i="34" s="1"/>
  <c r="D13" i="24"/>
  <c r="AC13" i="17"/>
  <c r="E13" i="34" s="1"/>
  <c r="H40" i="24"/>
  <c r="AG40" i="17"/>
  <c r="I40" i="34" s="1"/>
  <c r="G23" i="24"/>
  <c r="AF23" i="17"/>
  <c r="H23" i="34" s="1"/>
  <c r="E39" i="24"/>
  <c r="AD39" i="17"/>
  <c r="F39" i="34" s="1"/>
  <c r="D55" i="24"/>
  <c r="AC55" i="17"/>
  <c r="E55" i="34" s="1"/>
  <c r="H51" i="24"/>
  <c r="AG51" i="17"/>
  <c r="I51" i="34" s="1"/>
  <c r="H35" i="24"/>
  <c r="AG35" i="17"/>
  <c r="I35" i="34" s="1"/>
  <c r="F9" i="24"/>
  <c r="AE9" i="17"/>
  <c r="G9" i="34" s="1"/>
  <c r="D32" i="24"/>
  <c r="AC32" i="17"/>
  <c r="E32" i="34" s="1"/>
  <c r="H31" i="24"/>
  <c r="AG31" i="17"/>
  <c r="I31" i="34" s="1"/>
  <c r="E28" i="24"/>
  <c r="AD28" i="17"/>
  <c r="F28" i="34" s="1"/>
  <c r="F12" i="24"/>
  <c r="AE12" i="17"/>
  <c r="G12" i="34" s="1"/>
  <c r="G15" i="24"/>
  <c r="AF15" i="17"/>
  <c r="H15" i="34" s="1"/>
  <c r="H43" i="24"/>
  <c r="AG43" i="17"/>
  <c r="I43" i="34" s="1"/>
  <c r="D29" i="24"/>
  <c r="AC29" i="17"/>
  <c r="E29" i="34" s="1"/>
  <c r="H54" i="24"/>
  <c r="AG54" i="17"/>
  <c r="I54" i="34" s="1"/>
  <c r="E29" i="24"/>
  <c r="AD29" i="17"/>
  <c r="F29" i="34" s="1"/>
  <c r="G33" i="24"/>
  <c r="AF33" i="17"/>
  <c r="H33" i="34" s="1"/>
  <c r="G49" i="24"/>
  <c r="AF49" i="17"/>
  <c r="H49" i="34" s="1"/>
  <c r="H25" i="24"/>
  <c r="AG25" i="17"/>
  <c r="I25" i="34" s="1"/>
  <c r="D21" i="24"/>
  <c r="AC21" i="17"/>
  <c r="E21" i="34" s="1"/>
  <c r="E34" i="24"/>
  <c r="AD34" i="17"/>
  <c r="F34" i="34" s="1"/>
  <c r="F22" i="24"/>
  <c r="AE22" i="17"/>
  <c r="G22" i="34" s="1"/>
  <c r="G14" i="24"/>
  <c r="AF14" i="17"/>
  <c r="H14" i="34" s="1"/>
  <c r="H44" i="24"/>
  <c r="AG44" i="17"/>
  <c r="I44" i="34" s="1"/>
  <c r="S21" i="34"/>
  <c r="T34" i="34"/>
  <c r="U12" i="34"/>
  <c r="S15" i="34"/>
  <c r="T18" i="34"/>
  <c r="U28" i="34"/>
  <c r="U57" i="34"/>
  <c r="F8" i="28"/>
  <c r="U16" i="34"/>
  <c r="H16" i="32"/>
  <c r="T16" i="32" s="1"/>
  <c r="S29" i="34"/>
  <c r="T52" i="34"/>
  <c r="H52" i="28"/>
  <c r="T52" i="28" s="1"/>
  <c r="S51" i="34"/>
  <c r="S53" i="34"/>
  <c r="S49" i="34"/>
  <c r="U17" i="34"/>
  <c r="S40" i="34"/>
  <c r="T57" i="34"/>
  <c r="T20" i="34"/>
  <c r="S26" i="34"/>
  <c r="U32" i="34"/>
  <c r="S55" i="34"/>
  <c r="S13" i="34"/>
  <c r="T48" i="34"/>
  <c r="U13" i="34"/>
  <c r="T9" i="34"/>
  <c r="I8" i="33"/>
  <c r="U8" i="33" s="1"/>
  <c r="AA8" i="33" s="1"/>
  <c r="F37" i="33"/>
  <c r="F47" i="33"/>
  <c r="E57" i="33"/>
  <c r="G27" i="33"/>
  <c r="S27" i="33" s="1"/>
  <c r="Y27" i="33" s="1"/>
  <c r="H43" i="33"/>
  <c r="T43" i="33" s="1"/>
  <c r="Z43" i="33" s="1"/>
  <c r="E28" i="33"/>
  <c r="H24" i="33"/>
  <c r="T24" i="33" s="1"/>
  <c r="Z24" i="33" s="1"/>
  <c r="I33" i="33"/>
  <c r="U33" i="33" s="1"/>
  <c r="AA33" i="33" s="1"/>
  <c r="H49" i="33"/>
  <c r="T49" i="33" s="1"/>
  <c r="Z49" i="33" s="1"/>
  <c r="I25" i="33"/>
  <c r="U25" i="33" s="1"/>
  <c r="AA25" i="33" s="1"/>
  <c r="F34" i="33"/>
  <c r="G22" i="33"/>
  <c r="S22" i="33" s="1"/>
  <c r="Y22" i="33" s="1"/>
  <c r="H14" i="33"/>
  <c r="T14" i="33" s="1"/>
  <c r="Z14" i="33" s="1"/>
  <c r="H23" i="33"/>
  <c r="T23" i="33" s="1"/>
  <c r="Z23" i="33" s="1"/>
  <c r="F26" i="33"/>
  <c r="H31" i="33"/>
  <c r="T31" i="33" s="1"/>
  <c r="Z31" i="33" s="1"/>
  <c r="F18" i="33"/>
  <c r="I26" i="33"/>
  <c r="U26" i="33" s="1"/>
  <c r="AA26" i="33" s="1"/>
  <c r="G14" i="33"/>
  <c r="S14" i="33" s="1"/>
  <c r="Y14" i="33" s="1"/>
  <c r="F51" i="33"/>
  <c r="I34" i="33"/>
  <c r="U34" i="33" s="1"/>
  <c r="AA34" i="33" s="1"/>
  <c r="E23" i="33"/>
  <c r="H10" i="33"/>
  <c r="T10" i="33" s="1"/>
  <c r="Z10" i="33" s="1"/>
  <c r="E41" i="33"/>
  <c r="F48" i="33"/>
  <c r="I47" i="33"/>
  <c r="U47" i="33" s="1"/>
  <c r="AA47" i="33" s="1"/>
  <c r="I49" i="33"/>
  <c r="U49" i="33" s="1"/>
  <c r="AA49" i="33" s="1"/>
  <c r="I44" i="33"/>
  <c r="U44" i="33" s="1"/>
  <c r="AA44" i="33" s="1"/>
  <c r="G19" i="33"/>
  <c r="S19" i="33" s="1"/>
  <c r="Y19" i="33" s="1"/>
  <c r="I29" i="33"/>
  <c r="U29" i="33" s="1"/>
  <c r="AA29" i="33" s="1"/>
  <c r="G24" i="33"/>
  <c r="S24" i="33" s="1"/>
  <c r="Y24" i="33" s="1"/>
  <c r="G37" i="33"/>
  <c r="S37" i="33" s="1"/>
  <c r="Y37" i="33" s="1"/>
  <c r="H55" i="33"/>
  <c r="T55" i="33" s="1"/>
  <c r="Z55" i="33" s="1"/>
  <c r="G54" i="33"/>
  <c r="S54" i="33" s="1"/>
  <c r="Y54" i="33" s="1"/>
  <c r="H8" i="33"/>
  <c r="T8" i="33" s="1"/>
  <c r="Z8" i="33" s="1"/>
  <c r="H42" i="33"/>
  <c r="T42" i="33" s="1"/>
  <c r="Z42" i="33" s="1"/>
  <c r="E21" i="33"/>
  <c r="G46" i="33"/>
  <c r="S46" i="33" s="1"/>
  <c r="Y46" i="33" s="1"/>
  <c r="G25" i="33"/>
  <c r="S25" i="33" s="1"/>
  <c r="Y25" i="33" s="1"/>
  <c r="I45" i="33"/>
  <c r="U45" i="33" s="1"/>
  <c r="AA45" i="33" s="1"/>
  <c r="H25" i="33"/>
  <c r="T25" i="33" s="1"/>
  <c r="Z25" i="33" s="1"/>
  <c r="I41" i="33"/>
  <c r="U41" i="33" s="1"/>
  <c r="AA41" i="33" s="1"/>
  <c r="F35" i="33"/>
  <c r="I21" i="33"/>
  <c r="U21" i="33" s="1"/>
  <c r="AA21" i="33" s="1"/>
  <c r="G42" i="33"/>
  <c r="S42" i="33" s="1"/>
  <c r="Y42" i="33" s="1"/>
  <c r="I52" i="33"/>
  <c r="U52" i="33" s="1"/>
  <c r="AA52" i="33" s="1"/>
  <c r="E25" i="33"/>
  <c r="E43" i="33"/>
  <c r="I19" i="33"/>
  <c r="U19" i="33" s="1"/>
  <c r="AA19" i="33" s="1"/>
  <c r="F21" i="33"/>
  <c r="E32" i="33"/>
  <c r="F38" i="33"/>
  <c r="I56" i="33"/>
  <c r="U56" i="33" s="1"/>
  <c r="AA56" i="33" s="1"/>
  <c r="H15" i="33"/>
  <c r="T15" i="33" s="1"/>
  <c r="Z15" i="33" s="1"/>
  <c r="I43" i="33"/>
  <c r="U43" i="33" s="1"/>
  <c r="AA43" i="33" s="1"/>
  <c r="E29" i="33"/>
  <c r="I54" i="33"/>
  <c r="U54" i="33" s="1"/>
  <c r="AA54" i="33" s="1"/>
  <c r="H37" i="33"/>
  <c r="T37" i="33" s="1"/>
  <c r="Z37" i="33" s="1"/>
  <c r="H39" i="33"/>
  <c r="T39" i="33" s="1"/>
  <c r="Z39" i="33" s="1"/>
  <c r="G57" i="33"/>
  <c r="S57" i="33" s="1"/>
  <c r="Y57" i="33" s="1"/>
  <c r="G35" i="33"/>
  <c r="S35" i="33" s="1"/>
  <c r="Y35" i="33" s="1"/>
  <c r="G31" i="33"/>
  <c r="S31" i="33" s="1"/>
  <c r="Y31" i="33" s="1"/>
  <c r="H22" i="33"/>
  <c r="T22" i="33" s="1"/>
  <c r="Z22" i="33" s="1"/>
  <c r="I53" i="33"/>
  <c r="U53" i="33" s="1"/>
  <c r="AA53" i="33" s="1"/>
  <c r="H29" i="33"/>
  <c r="T29" i="33" s="1"/>
  <c r="Z29" i="33" s="1"/>
  <c r="E54" i="33"/>
  <c r="E22" i="33"/>
  <c r="I20" i="33"/>
  <c r="U20" i="33" s="1"/>
  <c r="AA20" i="33" s="1"/>
  <c r="G52" i="33"/>
  <c r="S52" i="33" s="1"/>
  <c r="Y52" i="33" s="1"/>
  <c r="F15" i="33"/>
  <c r="E56" i="33"/>
  <c r="I14" i="33"/>
  <c r="U14" i="33" s="1"/>
  <c r="AA14" i="33" s="1"/>
  <c r="E34" i="33"/>
  <c r="G8" i="33"/>
  <c r="S8" i="33" s="1"/>
  <c r="Y8" i="33" s="1"/>
  <c r="F25" i="33"/>
  <c r="E44" i="33"/>
  <c r="G10" i="33"/>
  <c r="S10" i="33" s="1"/>
  <c r="Y10" i="33" s="1"/>
  <c r="I27" i="33"/>
  <c r="U27" i="33" s="1"/>
  <c r="AA27" i="33" s="1"/>
  <c r="E12" i="33"/>
  <c r="F54" i="33"/>
  <c r="I10" i="33"/>
  <c r="U10" i="33" s="1"/>
  <c r="AA10" i="33" s="1"/>
  <c r="I48" i="33"/>
  <c r="U48" i="33" s="1"/>
  <c r="AA48" i="33" s="1"/>
  <c r="E53" i="33"/>
  <c r="H40" i="33"/>
  <c r="T40" i="33" s="1"/>
  <c r="Z40" i="33" s="1"/>
  <c r="G30" i="33"/>
  <c r="S30" i="33" s="1"/>
  <c r="Y30" i="33" s="1"/>
  <c r="F10" i="33"/>
  <c r="F55" i="33"/>
  <c r="G33" i="33"/>
  <c r="S33" i="33" s="1"/>
  <c r="Y33" i="33" s="1"/>
  <c r="H50" i="33"/>
  <c r="T50" i="33" s="1"/>
  <c r="Z50" i="33" s="1"/>
  <c r="H13" i="33"/>
  <c r="T13" i="33" s="1"/>
  <c r="Z13" i="33" s="1"/>
  <c r="G9" i="33"/>
  <c r="S9" i="33" s="1"/>
  <c r="Y9" i="33" s="1"/>
  <c r="E18" i="33"/>
  <c r="H46" i="33"/>
  <c r="T46" i="33" s="1"/>
  <c r="Z46" i="33" s="1"/>
  <c r="F49" i="33"/>
  <c r="E15" i="33"/>
  <c r="I42" i="33"/>
  <c r="U42" i="33" s="1"/>
  <c r="AA42" i="33" s="1"/>
  <c r="F33" i="33"/>
  <c r="G56" i="33"/>
  <c r="S56" i="33" s="1"/>
  <c r="Y56" i="33" s="1"/>
  <c r="E8" i="33"/>
  <c r="I31" i="33"/>
  <c r="U31" i="33" s="1"/>
  <c r="AA31" i="33" s="1"/>
  <c r="F17" i="33"/>
  <c r="H16" i="33"/>
  <c r="T16" i="33" s="1"/>
  <c r="Z16" i="33" s="1"/>
  <c r="E13" i="33"/>
  <c r="G11" i="33"/>
  <c r="S11" i="33" s="1"/>
  <c r="Y11" i="33" s="1"/>
  <c r="H26" i="33"/>
  <c r="T26" i="33" s="1"/>
  <c r="Z26" i="33" s="1"/>
  <c r="F41" i="33"/>
  <c r="I40" i="33"/>
  <c r="U40" i="33" s="1"/>
  <c r="AA40" i="33" s="1"/>
  <c r="H12" i="33"/>
  <c r="T12" i="33" s="1"/>
  <c r="Z12" i="33" s="1"/>
  <c r="H56" i="33"/>
  <c r="T56" i="33" s="1"/>
  <c r="Z56" i="33" s="1"/>
  <c r="F39" i="33"/>
  <c r="I51" i="33"/>
  <c r="U51" i="33" s="1"/>
  <c r="AA51" i="33" s="1"/>
  <c r="I35" i="33"/>
  <c r="U35" i="33" s="1"/>
  <c r="AA35" i="33" s="1"/>
  <c r="H45" i="33"/>
  <c r="T45" i="33" s="1"/>
  <c r="Z45" i="33" s="1"/>
  <c r="G36" i="33"/>
  <c r="S36" i="33" s="1"/>
  <c r="Y36" i="33" s="1"/>
  <c r="F9" i="33"/>
  <c r="H11" i="33"/>
  <c r="T11" i="33" s="1"/>
  <c r="Z11" i="33" s="1"/>
  <c r="F57" i="33"/>
  <c r="F46" i="33"/>
  <c r="H27" i="33"/>
  <c r="T27" i="33" s="1"/>
  <c r="Z27" i="33" s="1"/>
  <c r="G32" i="33"/>
  <c r="S32" i="33" s="1"/>
  <c r="Y32" i="33" s="1"/>
  <c r="E49" i="33"/>
  <c r="F29" i="33"/>
  <c r="E30" i="33"/>
  <c r="F32" i="33"/>
  <c r="I9" i="33"/>
  <c r="U9" i="33" s="1"/>
  <c r="AA9" i="33" s="1"/>
  <c r="E38" i="33"/>
  <c r="I37" i="33"/>
  <c r="U37" i="33" s="1"/>
  <c r="AA37" i="33" s="1"/>
  <c r="F45" i="33"/>
  <c r="F16" i="33"/>
  <c r="I11" i="33"/>
  <c r="U11" i="33" s="1"/>
  <c r="AA11" i="33" s="1"/>
  <c r="F11" i="33"/>
  <c r="E10" i="33"/>
  <c r="H33" i="33"/>
  <c r="T33" i="33" s="1"/>
  <c r="Z33" i="33" s="1"/>
  <c r="H17" i="33"/>
  <c r="T17" i="33" s="1"/>
  <c r="Z17" i="33" s="1"/>
  <c r="H30" i="33"/>
  <c r="T30" i="33" s="1"/>
  <c r="Z30" i="33" s="1"/>
  <c r="F28" i="33"/>
  <c r="E52" i="33"/>
  <c r="G34" i="33"/>
  <c r="S34" i="33" s="1"/>
  <c r="Y34" i="33" s="1"/>
  <c r="E42" i="33"/>
  <c r="G12" i="33"/>
  <c r="S12" i="33" s="1"/>
  <c r="Y12" i="33" s="1"/>
  <c r="I18" i="33"/>
  <c r="U18" i="33" s="1"/>
  <c r="AA18" i="33" s="1"/>
  <c r="E55" i="33"/>
  <c r="G28" i="33"/>
  <c r="S28" i="33" s="1"/>
  <c r="Y28" i="33" s="1"/>
  <c r="I15" i="33"/>
  <c r="U15" i="33" s="1"/>
  <c r="AA15" i="33" s="1"/>
  <c r="G38" i="33"/>
  <c r="S38" i="33" s="1"/>
  <c r="Y38" i="33" s="1"/>
  <c r="I50" i="33"/>
  <c r="U50" i="33" s="1"/>
  <c r="AA50" i="33" s="1"/>
  <c r="F36" i="33"/>
  <c r="H19" i="33"/>
  <c r="T19" i="33" s="1"/>
  <c r="Z19" i="33" s="1"/>
  <c r="H32" i="33"/>
  <c r="T32" i="33" s="1"/>
  <c r="Z32" i="33" s="1"/>
  <c r="H47" i="33"/>
  <c r="T47" i="33" s="1"/>
  <c r="Z47" i="33" s="1"/>
  <c r="H35" i="33"/>
  <c r="T35" i="33" s="1"/>
  <c r="Z35" i="33" s="1"/>
  <c r="E14" i="33"/>
  <c r="G18" i="33"/>
  <c r="S18" i="33" s="1"/>
  <c r="Y18" i="33" s="1"/>
  <c r="G44" i="33"/>
  <c r="S44" i="33" s="1"/>
  <c r="Y44" i="33" s="1"/>
  <c r="I22" i="33"/>
  <c r="U22" i="33" s="1"/>
  <c r="AA22" i="33" s="1"/>
  <c r="F31" i="33"/>
  <c r="H36" i="33"/>
  <c r="T36" i="33" s="1"/>
  <c r="Z36" i="33" s="1"/>
  <c r="I30" i="33"/>
  <c r="U30" i="33" s="1"/>
  <c r="AA30" i="33" s="1"/>
  <c r="F13" i="33"/>
  <c r="F50" i="33"/>
  <c r="I38" i="33"/>
  <c r="U38" i="33" s="1"/>
  <c r="AA38" i="33" s="1"/>
  <c r="E9" i="33"/>
  <c r="G17" i="33"/>
  <c r="S17" i="33" s="1"/>
  <c r="Y17" i="33" s="1"/>
  <c r="F23" i="33"/>
  <c r="F20" i="33"/>
  <c r="H51" i="33"/>
  <c r="T51" i="33" s="1"/>
  <c r="Z51" i="33" s="1"/>
  <c r="H21" i="33"/>
  <c r="T21" i="33" s="1"/>
  <c r="Z21" i="33" s="1"/>
  <c r="G50" i="33"/>
  <c r="S50" i="33" s="1"/>
  <c r="Y50" i="33" s="1"/>
  <c r="H53" i="33"/>
  <c r="T53" i="33" s="1"/>
  <c r="Z53" i="33" s="1"/>
  <c r="E39" i="33"/>
  <c r="G23" i="33"/>
  <c r="S23" i="33" s="1"/>
  <c r="Y23" i="33" s="1"/>
  <c r="G16" i="33"/>
  <c r="S16" i="33" s="1"/>
  <c r="Y16" i="33" s="1"/>
  <c r="F19" i="33"/>
  <c r="E17" i="33"/>
  <c r="I24" i="33"/>
  <c r="U24" i="33" s="1"/>
  <c r="AA24" i="33" s="1"/>
  <c r="H28" i="33"/>
  <c r="T28" i="33" s="1"/>
  <c r="Z28" i="33" s="1"/>
  <c r="E26" i="33"/>
  <c r="E47" i="33"/>
  <c r="F24" i="33"/>
  <c r="E45" i="33"/>
  <c r="I36" i="33"/>
  <c r="U36" i="33" s="1"/>
  <c r="AA36" i="33" s="1"/>
  <c r="G20" i="33"/>
  <c r="S20" i="33" s="1"/>
  <c r="Y20" i="33" s="1"/>
  <c r="E27" i="33"/>
  <c r="G48" i="33"/>
  <c r="S48" i="33" s="1"/>
  <c r="Y48" i="33" s="1"/>
  <c r="H44" i="33"/>
  <c r="T44" i="33" s="1"/>
  <c r="Z44" i="33" s="1"/>
  <c r="I46" i="33"/>
  <c r="U46" i="33" s="1"/>
  <c r="AA46" i="33" s="1"/>
  <c r="E48" i="33"/>
  <c r="F53" i="33"/>
  <c r="G39" i="33"/>
  <c r="S39" i="33" s="1"/>
  <c r="Y39" i="33" s="1"/>
  <c r="H41" i="33"/>
  <c r="T41" i="33" s="1"/>
  <c r="Z41" i="33" s="1"/>
  <c r="G52" i="27"/>
  <c r="S52" i="27" s="1"/>
  <c r="H16" i="27"/>
  <c r="T16" i="27" s="1"/>
  <c r="F49" i="27"/>
  <c r="AJ52" i="17"/>
  <c r="AL38" i="17"/>
  <c r="AI20" i="17"/>
  <c r="AL54" i="17"/>
  <c r="AK47" i="17"/>
  <c r="AI19" i="17"/>
  <c r="AM23" i="17"/>
  <c r="AK45" i="17"/>
  <c r="AJ22" i="17"/>
  <c r="AI51" i="17"/>
  <c r="AI24" i="17"/>
  <c r="AJ42" i="17"/>
  <c r="AM39" i="17"/>
  <c r="AK43" i="17"/>
  <c r="AK41" i="17"/>
  <c r="AI16" i="17"/>
  <c r="F26" i="27" l="1"/>
  <c r="G49" i="28"/>
  <c r="AM37" i="17"/>
  <c r="E50" i="28"/>
  <c r="F53" i="27"/>
  <c r="F13" i="32"/>
  <c r="R13" i="32" s="1"/>
  <c r="H18" i="28"/>
  <c r="T18" i="28" s="1"/>
  <c r="AK36" i="17"/>
  <c r="F36" i="32" s="1"/>
  <c r="R36" i="32" s="1"/>
  <c r="G13" i="28"/>
  <c r="F15" i="27"/>
  <c r="AI41" i="17"/>
  <c r="E41" i="28" s="1"/>
  <c r="AJ19" i="17"/>
  <c r="E19" i="27" s="1"/>
  <c r="AL21" i="17"/>
  <c r="G21" i="32" s="1"/>
  <c r="S21" i="32" s="1"/>
  <c r="F12" i="28"/>
  <c r="AJ35" i="17"/>
  <c r="F35" i="28" s="1"/>
  <c r="AL53" i="17"/>
  <c r="G53" i="27" s="1"/>
  <c r="S53" i="27" s="1"/>
  <c r="Q45" i="24"/>
  <c r="W45" i="24" s="1"/>
  <c r="S33" i="24"/>
  <c r="Y33" i="24" s="1"/>
  <c r="S55" i="24"/>
  <c r="Y55" i="24" s="1"/>
  <c r="S41" i="24"/>
  <c r="Y41" i="24" s="1"/>
  <c r="R56" i="24"/>
  <c r="X56" i="24" s="1"/>
  <c r="R32" i="24"/>
  <c r="X32" i="24" s="1"/>
  <c r="R38" i="24"/>
  <c r="X38" i="24" s="1"/>
  <c r="P41" i="24"/>
  <c r="V41" i="24" s="1"/>
  <c r="S19" i="24"/>
  <c r="Y19" i="24" s="1"/>
  <c r="S53" i="24"/>
  <c r="Y53" i="24" s="1"/>
  <c r="S13" i="24"/>
  <c r="Y13" i="24" s="1"/>
  <c r="P34" i="24"/>
  <c r="V34" i="24" s="1"/>
  <c r="S29" i="24"/>
  <c r="Y29" i="24" s="1"/>
  <c r="T37" i="24"/>
  <c r="Z37" i="24" s="1"/>
  <c r="P30" i="24"/>
  <c r="V30" i="24" s="1"/>
  <c r="T36" i="24"/>
  <c r="Z36" i="24" s="1"/>
  <c r="Q21" i="24"/>
  <c r="W21" i="24" s="1"/>
  <c r="R19" i="24"/>
  <c r="X19" i="24" s="1"/>
  <c r="Q41" i="24"/>
  <c r="W41" i="24" s="1"/>
  <c r="S30" i="24"/>
  <c r="Y30" i="24" s="1"/>
  <c r="T43" i="24"/>
  <c r="Z43" i="24" s="1"/>
  <c r="T42" i="24"/>
  <c r="Z42" i="24" s="1"/>
  <c r="S28" i="24"/>
  <c r="Y28" i="24" s="1"/>
  <c r="P39" i="24"/>
  <c r="V39" i="24" s="1"/>
  <c r="R24" i="24"/>
  <c r="X24" i="24" s="1"/>
  <c r="Q19" i="24"/>
  <c r="W19" i="24" s="1"/>
  <c r="S15" i="24"/>
  <c r="Y15" i="24" s="1"/>
  <c r="S17" i="24"/>
  <c r="Y17" i="24" s="1"/>
  <c r="Q18" i="24"/>
  <c r="W18" i="24" s="1"/>
  <c r="P42" i="24"/>
  <c r="V42" i="24" s="1"/>
  <c r="S24" i="24"/>
  <c r="Y24" i="24" s="1"/>
  <c r="T29" i="24"/>
  <c r="Z29" i="24" s="1"/>
  <c r="S25" i="24"/>
  <c r="Y25" i="24" s="1"/>
  <c r="S27" i="24"/>
  <c r="Y27" i="24" s="1"/>
  <c r="R16" i="24"/>
  <c r="X16" i="24" s="1"/>
  <c r="S50" i="24"/>
  <c r="Y50" i="24" s="1"/>
  <c r="P54" i="24"/>
  <c r="V54" i="24" s="1"/>
  <c r="R34" i="24"/>
  <c r="X34" i="24" s="1"/>
  <c r="T52" i="24"/>
  <c r="Z52" i="24" s="1"/>
  <c r="P38" i="24"/>
  <c r="V38" i="24" s="1"/>
  <c r="P15" i="24"/>
  <c r="V15" i="24" s="1"/>
  <c r="P45" i="24"/>
  <c r="V45" i="24" s="1"/>
  <c r="Q48" i="24"/>
  <c r="W48" i="24" s="1"/>
  <c r="R50" i="24"/>
  <c r="X50" i="24" s="1"/>
  <c r="R20" i="24"/>
  <c r="X20" i="24" s="1"/>
  <c r="T27" i="24"/>
  <c r="Z27" i="24" s="1"/>
  <c r="Q34" i="24"/>
  <c r="W34" i="24" s="1"/>
  <c r="T40" i="24"/>
  <c r="Z40" i="24" s="1"/>
  <c r="T26" i="24"/>
  <c r="Z26" i="24" s="1"/>
  <c r="S47" i="24"/>
  <c r="Y47" i="24" s="1"/>
  <c r="P9" i="24"/>
  <c r="V9" i="24" s="1"/>
  <c r="Q35" i="24"/>
  <c r="W35" i="24" s="1"/>
  <c r="Q29" i="24"/>
  <c r="W29" i="24" s="1"/>
  <c r="P13" i="24"/>
  <c r="V13" i="24" s="1"/>
  <c r="S46" i="24"/>
  <c r="Y46" i="24" s="1"/>
  <c r="T53" i="24"/>
  <c r="Z53" i="24" s="1"/>
  <c r="R39" i="24"/>
  <c r="X39" i="24" s="1"/>
  <c r="T11" i="24"/>
  <c r="Z11" i="24" s="1"/>
  <c r="Q9" i="24"/>
  <c r="W9" i="24" s="1"/>
  <c r="P44" i="24"/>
  <c r="V44" i="24" s="1"/>
  <c r="S10" i="24"/>
  <c r="Y10" i="24" s="1"/>
  <c r="Q10" i="24"/>
  <c r="W10" i="24" s="1"/>
  <c r="T54" i="24"/>
  <c r="Z54" i="24" s="1"/>
  <c r="R12" i="24"/>
  <c r="X12" i="24" s="1"/>
  <c r="Q17" i="24"/>
  <c r="W17" i="24" s="1"/>
  <c r="R23" i="24"/>
  <c r="X23" i="24" s="1"/>
  <c r="Q37" i="24"/>
  <c r="W37" i="24" s="1"/>
  <c r="Q11" i="24"/>
  <c r="W11" i="24" s="1"/>
  <c r="T10" i="24"/>
  <c r="Z10" i="24" s="1"/>
  <c r="S31" i="24"/>
  <c r="Y31" i="24" s="1"/>
  <c r="P57" i="24"/>
  <c r="V57" i="24" s="1"/>
  <c r="S16" i="24"/>
  <c r="Y16" i="24" s="1"/>
  <c r="R44" i="24"/>
  <c r="X44" i="24" s="1"/>
  <c r="Q53" i="24"/>
  <c r="W53" i="24" s="1"/>
  <c r="S37" i="24"/>
  <c r="Y37" i="24" s="1"/>
  <c r="S42" i="24"/>
  <c r="Y42" i="24" s="1"/>
  <c r="Q23" i="24"/>
  <c r="W23" i="24" s="1"/>
  <c r="Q50" i="24"/>
  <c r="W50" i="24" s="1"/>
  <c r="R42" i="24"/>
  <c r="X42" i="24" s="1"/>
  <c r="S45" i="24"/>
  <c r="Y45" i="24" s="1"/>
  <c r="R30" i="24"/>
  <c r="X30" i="24" s="1"/>
  <c r="R8" i="24"/>
  <c r="X8" i="24" s="1"/>
  <c r="S43" i="24"/>
  <c r="Y43" i="24" s="1"/>
  <c r="R33" i="24"/>
  <c r="X33" i="24" s="1"/>
  <c r="T8" i="24"/>
  <c r="Z8" i="24" s="1"/>
  <c r="R35" i="24"/>
  <c r="X35" i="24" s="1"/>
  <c r="R48" i="24"/>
  <c r="X48" i="24" s="1"/>
  <c r="Q46" i="24"/>
  <c r="W46" i="24" s="1"/>
  <c r="Q25" i="24"/>
  <c r="W25" i="24" s="1"/>
  <c r="T24" i="24"/>
  <c r="Z24" i="24" s="1"/>
  <c r="T18" i="24"/>
  <c r="Z18" i="24" s="1"/>
  <c r="Q47" i="24"/>
  <c r="W47" i="24" s="1"/>
  <c r="R46" i="24"/>
  <c r="X46" i="24" s="1"/>
  <c r="T49" i="24"/>
  <c r="Z49" i="24" s="1"/>
  <c r="P23" i="24"/>
  <c r="V23" i="24" s="1"/>
  <c r="R10" i="24"/>
  <c r="X10" i="24" s="1"/>
  <c r="T15" i="24"/>
  <c r="Z15" i="24" s="1"/>
  <c r="S36" i="24"/>
  <c r="Y36" i="24" s="1"/>
  <c r="T51" i="24"/>
  <c r="Z51" i="24" s="1"/>
  <c r="P43" i="24"/>
  <c r="V43" i="24" s="1"/>
  <c r="R28" i="24"/>
  <c r="X28" i="24" s="1"/>
  <c r="S21" i="24"/>
  <c r="Y21" i="24" s="1"/>
  <c r="S26" i="24"/>
  <c r="Y26" i="24" s="1"/>
  <c r="Q31" i="24"/>
  <c r="W31" i="24" s="1"/>
  <c r="S11" i="24"/>
  <c r="Y11" i="24" s="1"/>
  <c r="Q13" i="24"/>
  <c r="W13" i="24" s="1"/>
  <c r="P21" i="24"/>
  <c r="V21" i="24" s="1"/>
  <c r="P55" i="24"/>
  <c r="V55" i="24" s="1"/>
  <c r="R54" i="24"/>
  <c r="X54" i="24" s="1"/>
  <c r="R52" i="24"/>
  <c r="X52" i="24" s="1"/>
  <c r="S44" i="24"/>
  <c r="Y44" i="24" s="1"/>
  <c r="T38" i="24"/>
  <c r="Z38" i="24" s="1"/>
  <c r="Q43" i="24"/>
  <c r="W43" i="24" s="1"/>
  <c r="S39" i="24"/>
  <c r="Y39" i="24" s="1"/>
  <c r="T50" i="24"/>
  <c r="Z50" i="24" s="1"/>
  <c r="S14" i="24"/>
  <c r="Y14" i="24" s="1"/>
  <c r="Q39" i="24"/>
  <c r="W39" i="24" s="1"/>
  <c r="R27" i="24"/>
  <c r="X27" i="24" s="1"/>
  <c r="S12" i="24"/>
  <c r="Y12" i="24" s="1"/>
  <c r="Q49" i="24"/>
  <c r="W49" i="24" s="1"/>
  <c r="Q16" i="24"/>
  <c r="W16" i="24" s="1"/>
  <c r="T9" i="24"/>
  <c r="Z9" i="24" s="1"/>
  <c r="P27" i="24"/>
  <c r="V27" i="24" s="1"/>
  <c r="Q24" i="24"/>
  <c r="W24" i="24" s="1"/>
  <c r="Q54" i="24"/>
  <c r="W54" i="24" s="1"/>
  <c r="S56" i="24"/>
  <c r="Y56" i="24" s="1"/>
  <c r="Q32" i="24"/>
  <c r="W32" i="24" s="1"/>
  <c r="T31" i="24"/>
  <c r="Z31" i="24" s="1"/>
  <c r="T30" i="24"/>
  <c r="Z30" i="24" s="1"/>
  <c r="Q15" i="24"/>
  <c r="W15" i="24" s="1"/>
  <c r="T46" i="24"/>
  <c r="Z46" i="24" s="1"/>
  <c r="R37" i="24"/>
  <c r="X37" i="24" s="1"/>
  <c r="P47" i="24"/>
  <c r="V47" i="24" s="1"/>
  <c r="R57" i="24"/>
  <c r="X57" i="24" s="1"/>
  <c r="T45" i="24"/>
  <c r="Z45" i="24" s="1"/>
  <c r="R36" i="24"/>
  <c r="X36" i="24" s="1"/>
  <c r="T44" i="24"/>
  <c r="Z44" i="24" s="1"/>
  <c r="P32" i="24"/>
  <c r="V32" i="24" s="1"/>
  <c r="R18" i="24"/>
  <c r="X18" i="24" s="1"/>
  <c r="S32" i="24"/>
  <c r="Y32" i="24" s="1"/>
  <c r="P53" i="24"/>
  <c r="V53" i="24" s="1"/>
  <c r="Q20" i="24"/>
  <c r="W20" i="24" s="1"/>
  <c r="Q33" i="24"/>
  <c r="W33" i="24" s="1"/>
  <c r="S35" i="24"/>
  <c r="Y35" i="24" s="1"/>
  <c r="R31" i="24"/>
  <c r="X31" i="24" s="1"/>
  <c r="P28" i="24"/>
  <c r="V28" i="24" s="1"/>
  <c r="T20" i="24"/>
  <c r="Z20" i="24" s="1"/>
  <c r="P12" i="24"/>
  <c r="V12" i="24" s="1"/>
  <c r="T25" i="24"/>
  <c r="Z25" i="24" s="1"/>
  <c r="R9" i="24"/>
  <c r="X9" i="24" s="1"/>
  <c r="T14" i="24"/>
  <c r="Z14" i="24" s="1"/>
  <c r="R22" i="24"/>
  <c r="X22" i="24" s="1"/>
  <c r="S49" i="24"/>
  <c r="Y49" i="24" s="1"/>
  <c r="P29" i="24"/>
  <c r="V29" i="24" s="1"/>
  <c r="Q28" i="24"/>
  <c r="W28" i="24" s="1"/>
  <c r="T35" i="24"/>
  <c r="Z35" i="24" s="1"/>
  <c r="S23" i="24"/>
  <c r="Y23" i="24" s="1"/>
  <c r="T21" i="24"/>
  <c r="Z21" i="24" s="1"/>
  <c r="Q55" i="24"/>
  <c r="W55" i="24" s="1"/>
  <c r="S8" i="24"/>
  <c r="Y8" i="24" s="1"/>
  <c r="P25" i="24"/>
  <c r="V25" i="24" s="1"/>
  <c r="R14" i="24"/>
  <c r="X14" i="24" s="1"/>
  <c r="Q26" i="24"/>
  <c r="W26" i="24" s="1"/>
  <c r="P56" i="24"/>
  <c r="V56" i="24" s="1"/>
  <c r="P10" i="24"/>
  <c r="V10" i="24" s="1"/>
  <c r="P26" i="24"/>
  <c r="V26" i="24" s="1"/>
  <c r="R25" i="24"/>
  <c r="X25" i="24" s="1"/>
  <c r="P8" i="24"/>
  <c r="V8" i="24" s="1"/>
  <c r="P48" i="24"/>
  <c r="V48" i="24" s="1"/>
  <c r="T33" i="24"/>
  <c r="Z33" i="24" s="1"/>
  <c r="S51" i="24"/>
  <c r="Y51" i="24" s="1"/>
  <c r="R17" i="24"/>
  <c r="X17" i="24" s="1"/>
  <c r="Q51" i="24"/>
  <c r="W51" i="24" s="1"/>
  <c r="P18" i="24"/>
  <c r="V18" i="24" s="1"/>
  <c r="R11" i="24"/>
  <c r="X11" i="24" s="1"/>
  <c r="T22" i="24"/>
  <c r="Z22" i="24" s="1"/>
  <c r="T19" i="24"/>
  <c r="Z19" i="24" s="1"/>
  <c r="S40" i="24"/>
  <c r="Y40" i="24" s="1"/>
  <c r="S22" i="24"/>
  <c r="Y22" i="24" s="1"/>
  <c r="T41" i="24"/>
  <c r="Z41" i="24" s="1"/>
  <c r="P49" i="24"/>
  <c r="V49" i="24" s="1"/>
  <c r="Q57" i="24"/>
  <c r="W57" i="24" s="1"/>
  <c r="Q38" i="24"/>
  <c r="W38" i="24" s="1"/>
  <c r="P17" i="24"/>
  <c r="V17" i="24" s="1"/>
  <c r="P22" i="24"/>
  <c r="V22" i="24" s="1"/>
  <c r="Q36" i="24"/>
  <c r="W36" i="24" s="1"/>
  <c r="T48" i="24"/>
  <c r="Z48" i="24" s="1"/>
  <c r="T47" i="24"/>
  <c r="Z47" i="24" s="1"/>
  <c r="T34" i="24"/>
  <c r="Z34" i="24" s="1"/>
  <c r="T56" i="24"/>
  <c r="Z56" i="24" s="1"/>
  <c r="P52" i="24"/>
  <c r="V52" i="24" s="1"/>
  <c r="P14" i="24"/>
  <c r="V14" i="24" s="1"/>
  <c r="AM45" i="17"/>
  <c r="H45" i="32" s="1"/>
  <c r="T45" i="32" s="1"/>
  <c r="F40" i="27"/>
  <c r="E56" i="32"/>
  <c r="Q56" i="32" s="1"/>
  <c r="E12" i="32"/>
  <c r="Q12" i="32" s="1"/>
  <c r="H57" i="27"/>
  <c r="T57" i="27" s="1"/>
  <c r="E14" i="27"/>
  <c r="AJ13" i="17"/>
  <c r="E13" i="32" s="1"/>
  <c r="Q13" i="32" s="1"/>
  <c r="AL13" i="17"/>
  <c r="G13" i="32" s="1"/>
  <c r="S13" i="32" s="1"/>
  <c r="G20" i="27"/>
  <c r="S20" i="27" s="1"/>
  <c r="AK32" i="17"/>
  <c r="F32" i="27" s="1"/>
  <c r="AL19" i="17"/>
  <c r="G19" i="27" s="1"/>
  <c r="S19" i="27" s="1"/>
  <c r="AL26" i="17"/>
  <c r="G26" i="32" s="1"/>
  <c r="S26" i="32" s="1"/>
  <c r="E56" i="27"/>
  <c r="F15" i="32"/>
  <c r="R15" i="32" s="1"/>
  <c r="AK57" i="17"/>
  <c r="F57" i="32" s="1"/>
  <c r="R57" i="32" s="1"/>
  <c r="AK24" i="17"/>
  <c r="F24" i="32" s="1"/>
  <c r="R24" i="32" s="1"/>
  <c r="AK56" i="17"/>
  <c r="F56" i="32" s="1"/>
  <c r="R56" i="32" s="1"/>
  <c r="AI47" i="17"/>
  <c r="D47" i="32" s="1"/>
  <c r="P47" i="32" s="1"/>
  <c r="AI9" i="17"/>
  <c r="D9" i="32" s="1"/>
  <c r="P9" i="32" s="1"/>
  <c r="AM46" i="17"/>
  <c r="H46" i="32" s="1"/>
  <c r="T46" i="32" s="1"/>
  <c r="G26" i="28"/>
  <c r="AM42" i="17"/>
  <c r="H42" i="27" s="1"/>
  <c r="T42" i="27" s="1"/>
  <c r="H13" i="27"/>
  <c r="T13" i="27" s="1"/>
  <c r="G40" i="28"/>
  <c r="H9" i="28"/>
  <c r="T9" i="28" s="1"/>
  <c r="G9" i="32"/>
  <c r="S9" i="32" s="1"/>
  <c r="E8" i="27"/>
  <c r="H28" i="27"/>
  <c r="T28" i="27" s="1"/>
  <c r="AM55" i="17"/>
  <c r="H55" i="32" s="1"/>
  <c r="T55" i="32" s="1"/>
  <c r="E46" i="28"/>
  <c r="G53" i="28"/>
  <c r="I28" i="28"/>
  <c r="U28" i="28" s="1"/>
  <c r="H12" i="27"/>
  <c r="T12" i="27" s="1"/>
  <c r="G29" i="28"/>
  <c r="F29" i="27"/>
  <c r="F44" i="28"/>
  <c r="F55" i="32"/>
  <c r="R55" i="32" s="1"/>
  <c r="E44" i="27"/>
  <c r="G55" i="28"/>
  <c r="G51" i="28"/>
  <c r="F51" i="27"/>
  <c r="D40" i="32"/>
  <c r="P40" i="32" s="1"/>
  <c r="AJ31" i="17"/>
  <c r="E31" i="27" s="1"/>
  <c r="D40" i="27"/>
  <c r="D50" i="27"/>
  <c r="AI28" i="17"/>
  <c r="D28" i="32" s="1"/>
  <c r="P28" i="32" s="1"/>
  <c r="D46" i="27"/>
  <c r="G18" i="27"/>
  <c r="S18" i="27" s="1"/>
  <c r="I12" i="28"/>
  <c r="U12" i="28" s="1"/>
  <c r="G34" i="32"/>
  <c r="S34" i="32" s="1"/>
  <c r="G34" i="27"/>
  <c r="S34" i="27" s="1"/>
  <c r="AJ15" i="17"/>
  <c r="E15" i="32" s="1"/>
  <c r="Q15" i="32" s="1"/>
  <c r="E33" i="28"/>
  <c r="AJ34" i="17"/>
  <c r="F34" i="28" s="1"/>
  <c r="AK37" i="17"/>
  <c r="F37" i="27" s="1"/>
  <c r="AM26" i="17"/>
  <c r="I26" i="28" s="1"/>
  <c r="U26" i="28" s="1"/>
  <c r="AL33" i="17"/>
  <c r="G33" i="32" s="1"/>
  <c r="S33" i="32" s="1"/>
  <c r="I13" i="28"/>
  <c r="U13" i="28" s="1"/>
  <c r="AM38" i="17"/>
  <c r="H38" i="32" s="1"/>
  <c r="T38" i="32" s="1"/>
  <c r="AL15" i="17"/>
  <c r="H15" i="28" s="1"/>
  <c r="T15" i="28" s="1"/>
  <c r="D36" i="27"/>
  <c r="H17" i="27"/>
  <c r="T17" i="27" s="1"/>
  <c r="F21" i="32"/>
  <c r="R21" i="32" s="1"/>
  <c r="E36" i="28"/>
  <c r="F30" i="28"/>
  <c r="E30" i="32"/>
  <c r="Q30" i="32" s="1"/>
  <c r="AJ41" i="17"/>
  <c r="E41" i="32" s="1"/>
  <c r="Q41" i="32" s="1"/>
  <c r="AL29" i="17"/>
  <c r="G29" i="32" s="1"/>
  <c r="S29" i="32" s="1"/>
  <c r="E27" i="27"/>
  <c r="D35" i="27"/>
  <c r="H20" i="28"/>
  <c r="T20" i="28" s="1"/>
  <c r="F21" i="27"/>
  <c r="AK19" i="17"/>
  <c r="G19" i="28" s="1"/>
  <c r="AM36" i="17"/>
  <c r="H36" i="27" s="1"/>
  <c r="T36" i="27" s="1"/>
  <c r="F27" i="28"/>
  <c r="H17" i="32"/>
  <c r="T17" i="32" s="1"/>
  <c r="D33" i="32"/>
  <c r="P33" i="32" s="1"/>
  <c r="AI30" i="17"/>
  <c r="E30" i="28" s="1"/>
  <c r="D35" i="32"/>
  <c r="P35" i="32" s="1"/>
  <c r="D11" i="27"/>
  <c r="AJ51" i="17"/>
  <c r="E51" i="27" s="1"/>
  <c r="AL23" i="17"/>
  <c r="H23" i="28" s="1"/>
  <c r="T23" i="28" s="1"/>
  <c r="AJ55" i="17"/>
  <c r="E55" i="32" s="1"/>
  <c r="Q55" i="32" s="1"/>
  <c r="AK20" i="17"/>
  <c r="G20" i="28" s="1"/>
  <c r="AJ57" i="17"/>
  <c r="E57" i="32" s="1"/>
  <c r="Q57" i="32" s="1"/>
  <c r="AL56" i="17"/>
  <c r="G56" i="32" s="1"/>
  <c r="S56" i="32" s="1"/>
  <c r="AI49" i="17"/>
  <c r="D49" i="27" s="1"/>
  <c r="AL22" i="17"/>
  <c r="G22" i="27" s="1"/>
  <c r="S22" i="27" s="1"/>
  <c r="AM47" i="17"/>
  <c r="H47" i="32" s="1"/>
  <c r="T47" i="32" s="1"/>
  <c r="AJ28" i="17"/>
  <c r="E28" i="27" s="1"/>
  <c r="AK22" i="17"/>
  <c r="F22" i="27" s="1"/>
  <c r="H32" i="27"/>
  <c r="T32" i="27" s="1"/>
  <c r="H32" i="32"/>
  <c r="T32" i="32" s="1"/>
  <c r="H57" i="28"/>
  <c r="T57" i="28" s="1"/>
  <c r="E40" i="32"/>
  <c r="Q40" i="32" s="1"/>
  <c r="AI26" i="17"/>
  <c r="D26" i="32" s="1"/>
  <c r="P26" i="32" s="1"/>
  <c r="AI48" i="17"/>
  <c r="E48" i="28" s="1"/>
  <c r="AK11" i="17"/>
  <c r="G11" i="28" s="1"/>
  <c r="AM21" i="17"/>
  <c r="H21" i="32" s="1"/>
  <c r="T21" i="32" s="1"/>
  <c r="AM35" i="17"/>
  <c r="H35" i="27" s="1"/>
  <c r="T35" i="27" s="1"/>
  <c r="G57" i="32"/>
  <c r="S57" i="32" s="1"/>
  <c r="F40" i="28"/>
  <c r="AI17" i="17"/>
  <c r="D17" i="27" s="1"/>
  <c r="AI18" i="17"/>
  <c r="E18" i="28" s="1"/>
  <c r="AK14" i="17"/>
  <c r="F14" i="32" s="1"/>
  <c r="R14" i="32" s="1"/>
  <c r="AM41" i="17"/>
  <c r="I41" i="28" s="1"/>
  <c r="U41" i="28" s="1"/>
  <c r="AM22" i="17"/>
  <c r="I22" i="28" s="1"/>
  <c r="U22" i="28" s="1"/>
  <c r="AJ32" i="17"/>
  <c r="F32" i="28" s="1"/>
  <c r="AM34" i="17"/>
  <c r="I34" i="28" s="1"/>
  <c r="U34" i="28" s="1"/>
  <c r="AK17" i="17"/>
  <c r="F17" i="27" s="1"/>
  <c r="AJ36" i="17"/>
  <c r="E36" i="32" s="1"/>
  <c r="Q36" i="32" s="1"/>
  <c r="AL40" i="17"/>
  <c r="G40" i="32" s="1"/>
  <c r="S40" i="32" s="1"/>
  <c r="AM27" i="17"/>
  <c r="H27" i="32" s="1"/>
  <c r="T27" i="32" s="1"/>
  <c r="AM48" i="17"/>
  <c r="H48" i="27" s="1"/>
  <c r="T48" i="27" s="1"/>
  <c r="AM33" i="17"/>
  <c r="I33" i="28" s="1"/>
  <c r="U33" i="28" s="1"/>
  <c r="AK50" i="17"/>
  <c r="F50" i="32" s="1"/>
  <c r="R50" i="32" s="1"/>
  <c r="AL30" i="17"/>
  <c r="G30" i="32" s="1"/>
  <c r="S30" i="32" s="1"/>
  <c r="AL51" i="17"/>
  <c r="G51" i="27" s="1"/>
  <c r="S51" i="27" s="1"/>
  <c r="AL8" i="17"/>
  <c r="G8" i="32" s="1"/>
  <c r="S8" i="32" s="1"/>
  <c r="AJ26" i="17"/>
  <c r="E26" i="27" s="1"/>
  <c r="AI14" i="17"/>
  <c r="D14" i="27" s="1"/>
  <c r="AI52" i="17"/>
  <c r="D52" i="32" s="1"/>
  <c r="P52" i="32" s="1"/>
  <c r="AI22" i="17"/>
  <c r="D22" i="32" s="1"/>
  <c r="P22" i="32" s="1"/>
  <c r="AI29" i="17"/>
  <c r="E29" i="28" s="1"/>
  <c r="E37" i="28"/>
  <c r="AI25" i="17"/>
  <c r="D25" i="32" s="1"/>
  <c r="P25" i="32" s="1"/>
  <c r="AI8" i="17"/>
  <c r="E8" i="28" s="1"/>
  <c r="D11" i="32"/>
  <c r="P11" i="32" s="1"/>
  <c r="AL28" i="17"/>
  <c r="G28" i="27" s="1"/>
  <c r="S28" i="27" s="1"/>
  <c r="AL47" i="17"/>
  <c r="G47" i="27" s="1"/>
  <c r="S47" i="27" s="1"/>
  <c r="AL41" i="17"/>
  <c r="G41" i="27" s="1"/>
  <c r="S41" i="27" s="1"/>
  <c r="AK28" i="17"/>
  <c r="F28" i="32" s="1"/>
  <c r="R28" i="32" s="1"/>
  <c r="AL55" i="17"/>
  <c r="H55" i="28" s="1"/>
  <c r="T55" i="28" s="1"/>
  <c r="AM40" i="17"/>
  <c r="H40" i="27" s="1"/>
  <c r="T40" i="27" s="1"/>
  <c r="AM51" i="17"/>
  <c r="H51" i="27" s="1"/>
  <c r="T51" i="27" s="1"/>
  <c r="H57" i="32"/>
  <c r="T57" i="32" s="1"/>
  <c r="AJ49" i="17"/>
  <c r="E49" i="32" s="1"/>
  <c r="Q49" i="32" s="1"/>
  <c r="AK35" i="17"/>
  <c r="F35" i="32" s="1"/>
  <c r="R35" i="32" s="1"/>
  <c r="H48" i="28"/>
  <c r="T48" i="28" s="1"/>
  <c r="G48" i="32"/>
  <c r="S48" i="32" s="1"/>
  <c r="AJ50" i="17"/>
  <c r="E50" i="27" s="1"/>
  <c r="AM9" i="17"/>
  <c r="H9" i="27" s="1"/>
  <c r="T9" i="27" s="1"/>
  <c r="AL31" i="17"/>
  <c r="H31" i="28" s="1"/>
  <c r="T31" i="28" s="1"/>
  <c r="D31" i="27"/>
  <c r="AL12" i="17"/>
  <c r="G12" i="32" s="1"/>
  <c r="S12" i="32" s="1"/>
  <c r="AJ16" i="17"/>
  <c r="E16" i="32" s="1"/>
  <c r="Q16" i="32" s="1"/>
  <c r="AJ24" i="17"/>
  <c r="F24" i="28" s="1"/>
  <c r="D37" i="27"/>
  <c r="AK10" i="17"/>
  <c r="F10" i="32" s="1"/>
  <c r="R10" i="32" s="1"/>
  <c r="AM30" i="17"/>
  <c r="H30" i="27" s="1"/>
  <c r="T30" i="27" s="1"/>
  <c r="F14" i="28"/>
  <c r="AJ54" i="17"/>
  <c r="E54" i="32" s="1"/>
  <c r="Q54" i="32" s="1"/>
  <c r="AI27" i="17"/>
  <c r="E27" i="28" s="1"/>
  <c r="AL35" i="17"/>
  <c r="H35" i="28" s="1"/>
  <c r="T35" i="28" s="1"/>
  <c r="AL32" i="17"/>
  <c r="G32" i="27" s="1"/>
  <c r="S32" i="27" s="1"/>
  <c r="AJ9" i="17"/>
  <c r="E9" i="32" s="1"/>
  <c r="Q9" i="32" s="1"/>
  <c r="AL44" i="17"/>
  <c r="H44" i="28" s="1"/>
  <c r="T44" i="28" s="1"/>
  <c r="AJ20" i="17"/>
  <c r="E20" i="27" s="1"/>
  <c r="AL39" i="17"/>
  <c r="G39" i="27" s="1"/>
  <c r="S39" i="27" s="1"/>
  <c r="AI21" i="17"/>
  <c r="D21" i="27" s="1"/>
  <c r="AI42" i="17"/>
  <c r="D42" i="27" s="1"/>
  <c r="AL46" i="17"/>
  <c r="G46" i="32" s="1"/>
  <c r="S46" i="32" s="1"/>
  <c r="AI13" i="17"/>
  <c r="D13" i="32" s="1"/>
  <c r="P13" i="32" s="1"/>
  <c r="AL24" i="17"/>
  <c r="H24" i="28" s="1"/>
  <c r="T24" i="28" s="1"/>
  <c r="AM52" i="17"/>
  <c r="H52" i="32" s="1"/>
  <c r="T52" i="32" s="1"/>
  <c r="AI12" i="17"/>
  <c r="D12" i="32" s="1"/>
  <c r="P12" i="32" s="1"/>
  <c r="AL50" i="17"/>
  <c r="H50" i="28" s="1"/>
  <c r="T50" i="28" s="1"/>
  <c r="AK39" i="17"/>
  <c r="F39" i="32" s="1"/>
  <c r="R39" i="32" s="1"/>
  <c r="AI45" i="17"/>
  <c r="E45" i="28" s="1"/>
  <c r="AK52" i="17"/>
  <c r="F52" i="32" s="1"/>
  <c r="R52" i="32" s="1"/>
  <c r="AL27" i="17"/>
  <c r="H27" i="28" s="1"/>
  <c r="T27" i="28" s="1"/>
  <c r="AK34" i="17"/>
  <c r="F34" i="27" s="1"/>
  <c r="AM50" i="17"/>
  <c r="H50" i="32" s="1"/>
  <c r="T50" i="32" s="1"/>
  <c r="AM11" i="17"/>
  <c r="H11" i="32" s="1"/>
  <c r="T11" i="32" s="1"/>
  <c r="AJ48" i="17"/>
  <c r="F48" i="28" s="1"/>
  <c r="AL10" i="17"/>
  <c r="H10" i="28" s="1"/>
  <c r="T10" i="28" s="1"/>
  <c r="AI15" i="17"/>
  <c r="E15" i="28" s="1"/>
  <c r="AL49" i="17"/>
  <c r="G49" i="27" s="1"/>
  <c r="S49" i="27" s="1"/>
  <c r="AJ33" i="17"/>
  <c r="E33" i="32" s="1"/>
  <c r="Q33" i="32" s="1"/>
  <c r="AM44" i="17"/>
  <c r="H44" i="32" s="1"/>
  <c r="T44" i="32" s="1"/>
  <c r="AL17" i="17"/>
  <c r="G17" i="32" s="1"/>
  <c r="S17" i="32" s="1"/>
  <c r="AI54" i="17"/>
  <c r="D54" i="32" s="1"/>
  <c r="P54" i="32" s="1"/>
  <c r="AJ18" i="17"/>
  <c r="E18" i="27" s="1"/>
  <c r="AI38" i="17"/>
  <c r="D38" i="27" s="1"/>
  <c r="AI53" i="17"/>
  <c r="D53" i="32" s="1"/>
  <c r="P53" i="32" s="1"/>
  <c r="AK31" i="17"/>
  <c r="F31" i="32" s="1"/>
  <c r="R31" i="32" s="1"/>
  <c r="AK54" i="17"/>
  <c r="F54" i="32" s="1"/>
  <c r="R54" i="32" s="1"/>
  <c r="AI32" i="17"/>
  <c r="E32" i="28" s="1"/>
  <c r="AM20" i="17"/>
  <c r="H20" i="32" s="1"/>
  <c r="T20" i="32" s="1"/>
  <c r="AK18" i="17"/>
  <c r="F18" i="32" s="1"/>
  <c r="R18" i="32" s="1"/>
  <c r="AJ10" i="17"/>
  <c r="E10" i="32" s="1"/>
  <c r="Q10" i="32" s="1"/>
  <c r="AJ29" i="17"/>
  <c r="E29" i="27" s="1"/>
  <c r="AJ47" i="17"/>
  <c r="F47" i="28" s="1"/>
  <c r="AJ53" i="17"/>
  <c r="E53" i="32" s="1"/>
  <c r="Q53" i="32" s="1"/>
  <c r="AJ23" i="17"/>
  <c r="E23" i="27" s="1"/>
  <c r="AL37" i="17"/>
  <c r="G37" i="32" s="1"/>
  <c r="S37" i="32" s="1"/>
  <c r="AK30" i="17"/>
  <c r="G30" i="28" s="1"/>
  <c r="AK46" i="17"/>
  <c r="F46" i="27" s="1"/>
  <c r="AK8" i="17"/>
  <c r="F8" i="32" s="1"/>
  <c r="R8" i="32" s="1"/>
  <c r="AI23" i="17"/>
  <c r="D23" i="32" s="1"/>
  <c r="P23" i="32" s="1"/>
  <c r="AJ37" i="17"/>
  <c r="E37" i="32" s="1"/>
  <c r="Q37" i="32" s="1"/>
  <c r="AK42" i="17"/>
  <c r="G42" i="28" s="1"/>
  <c r="E31" i="28"/>
  <c r="AM24" i="17"/>
  <c r="I24" i="28" s="1"/>
  <c r="U24" i="28" s="1"/>
  <c r="AK12" i="17"/>
  <c r="F12" i="32" s="1"/>
  <c r="R12" i="32" s="1"/>
  <c r="AK44" i="17"/>
  <c r="F44" i="32" s="1"/>
  <c r="R44" i="32" s="1"/>
  <c r="F45" i="34"/>
  <c r="AJ45" i="17"/>
  <c r="AL45" i="17"/>
  <c r="H45" i="28" s="1"/>
  <c r="T45" i="28" s="1"/>
  <c r="AK27" i="17"/>
  <c r="F27" i="27" s="1"/>
  <c r="AJ11" i="17"/>
  <c r="E11" i="27" s="1"/>
  <c r="AM49" i="17"/>
  <c r="I49" i="28" s="1"/>
  <c r="U49" i="28" s="1"/>
  <c r="E43" i="34"/>
  <c r="AI43" i="17"/>
  <c r="AM25" i="17"/>
  <c r="H25" i="27" s="1"/>
  <c r="T25" i="27" s="1"/>
  <c r="AK33" i="17"/>
  <c r="F33" i="27" s="1"/>
  <c r="AK9" i="17"/>
  <c r="F9" i="32" s="1"/>
  <c r="R9" i="32" s="1"/>
  <c r="AM10" i="17"/>
  <c r="H10" i="32" s="1"/>
  <c r="T10" i="32" s="1"/>
  <c r="AM43" i="17"/>
  <c r="H43" i="32" s="1"/>
  <c r="T43" i="32" s="1"/>
  <c r="AL42" i="17"/>
  <c r="G42" i="27" s="1"/>
  <c r="S42" i="27" s="1"/>
  <c r="AM18" i="17"/>
  <c r="H18" i="32" s="1"/>
  <c r="T18" i="32" s="1"/>
  <c r="AJ39" i="17"/>
  <c r="E39" i="32" s="1"/>
  <c r="Q39" i="32" s="1"/>
  <c r="AM14" i="17"/>
  <c r="H14" i="27" s="1"/>
  <c r="T14" i="27" s="1"/>
  <c r="AL16" i="17"/>
  <c r="G16" i="27" s="1"/>
  <c r="S16" i="27" s="1"/>
  <c r="AL36" i="17"/>
  <c r="G36" i="27" s="1"/>
  <c r="S36" i="27" s="1"/>
  <c r="AJ46" i="17"/>
  <c r="E46" i="27" s="1"/>
  <c r="AL14" i="17"/>
  <c r="G14" i="27" s="1"/>
  <c r="S14" i="27" s="1"/>
  <c r="F43" i="34"/>
  <c r="AJ43" i="17"/>
  <c r="AI57" i="17"/>
  <c r="D57" i="32" s="1"/>
  <c r="P57" i="32" s="1"/>
  <c r="AM54" i="17"/>
  <c r="I54" i="28" s="1"/>
  <c r="U54" i="28" s="1"/>
  <c r="AL43" i="17"/>
  <c r="H43" i="28" s="1"/>
  <c r="T43" i="28" s="1"/>
  <c r="AK48" i="17"/>
  <c r="F48" i="32" s="1"/>
  <c r="R48" i="32" s="1"/>
  <c r="AJ25" i="17"/>
  <c r="F25" i="28" s="1"/>
  <c r="S42" i="34"/>
  <c r="U43" i="34"/>
  <c r="S31" i="34"/>
  <c r="S48" i="34"/>
  <c r="S33" i="34"/>
  <c r="T55" i="34"/>
  <c r="T39" i="34"/>
  <c r="S54" i="34"/>
  <c r="D16" i="32"/>
  <c r="P16" i="32" s="1"/>
  <c r="E16" i="28"/>
  <c r="S41" i="34"/>
  <c r="F41" i="32"/>
  <c r="R41" i="32" s="1"/>
  <c r="G41" i="28"/>
  <c r="T30" i="34"/>
  <c r="D24" i="32"/>
  <c r="P24" i="32" s="1"/>
  <c r="E24" i="28"/>
  <c r="T51" i="34"/>
  <c r="S35" i="34"/>
  <c r="T50" i="34"/>
  <c r="E20" i="28"/>
  <c r="D20" i="32"/>
  <c r="P20" i="32" s="1"/>
  <c r="T46" i="34"/>
  <c r="U34" i="34"/>
  <c r="U30" i="34"/>
  <c r="U49" i="34"/>
  <c r="S14" i="34"/>
  <c r="T19" i="34"/>
  <c r="T40" i="34"/>
  <c r="T35" i="34"/>
  <c r="T15" i="34"/>
  <c r="S18" i="34"/>
  <c r="U51" i="34"/>
  <c r="S57" i="34"/>
  <c r="S43" i="34"/>
  <c r="F43" i="32"/>
  <c r="R43" i="32" s="1"/>
  <c r="G43" i="28"/>
  <c r="T56" i="34"/>
  <c r="T12" i="34"/>
  <c r="S8" i="34"/>
  <c r="S56" i="34"/>
  <c r="U26" i="34"/>
  <c r="U44" i="34"/>
  <c r="T31" i="34"/>
  <c r="U27" i="34"/>
  <c r="T10" i="34"/>
  <c r="U38" i="34"/>
  <c r="T36" i="34"/>
  <c r="T14" i="34"/>
  <c r="U20" i="34"/>
  <c r="T22" i="34"/>
  <c r="S47" i="34"/>
  <c r="F47" i="32"/>
  <c r="R47" i="32" s="1"/>
  <c r="G47" i="28"/>
  <c r="U25" i="34"/>
  <c r="U47" i="34"/>
  <c r="T32" i="34"/>
  <c r="E19" i="28"/>
  <c r="D19" i="32"/>
  <c r="P19" i="32" s="1"/>
  <c r="U24" i="34"/>
  <c r="T53" i="34"/>
  <c r="T54" i="34"/>
  <c r="H54" i="28"/>
  <c r="T54" i="28" s="1"/>
  <c r="G54" i="32"/>
  <c r="S54" i="32" s="1"/>
  <c r="T24" i="34"/>
  <c r="U54" i="34"/>
  <c r="U37" i="34"/>
  <c r="H37" i="32"/>
  <c r="T37" i="32" s="1"/>
  <c r="I37" i="28"/>
  <c r="U37" i="28" s="1"/>
  <c r="T41" i="34"/>
  <c r="U46" i="34"/>
  <c r="S37" i="34"/>
  <c r="U33" i="34"/>
  <c r="S39" i="34"/>
  <c r="U55" i="34"/>
  <c r="S27" i="34"/>
  <c r="S44" i="34"/>
  <c r="S24" i="34"/>
  <c r="T37" i="34"/>
  <c r="T13" i="34"/>
  <c r="S36" i="34"/>
  <c r="D51" i="32"/>
  <c r="P51" i="32" s="1"/>
  <c r="E51" i="28"/>
  <c r="U35" i="34"/>
  <c r="T29" i="34"/>
  <c r="S12" i="34"/>
  <c r="T28" i="34"/>
  <c r="S20" i="34"/>
  <c r="S32" i="34"/>
  <c r="U48" i="34"/>
  <c r="T42" i="34"/>
  <c r="U39" i="34"/>
  <c r="I39" i="28"/>
  <c r="U39" i="28" s="1"/>
  <c r="H39" i="32"/>
  <c r="T39" i="32" s="1"/>
  <c r="U50" i="34"/>
  <c r="T43" i="34"/>
  <c r="T23" i="34"/>
  <c r="S10" i="34"/>
  <c r="T49" i="34"/>
  <c r="S50" i="34"/>
  <c r="S46" i="34"/>
  <c r="S19" i="34"/>
  <c r="T33" i="34"/>
  <c r="T45" i="34"/>
  <c r="T27" i="34"/>
  <c r="S34" i="34"/>
  <c r="U14" i="34"/>
  <c r="E22" i="32"/>
  <c r="Q22" i="32" s="1"/>
  <c r="F22" i="28"/>
  <c r="T26" i="34"/>
  <c r="T8" i="34"/>
  <c r="T38" i="34"/>
  <c r="H38" i="28"/>
  <c r="T38" i="28" s="1"/>
  <c r="G38" i="32"/>
  <c r="S38" i="32" s="1"/>
  <c r="T47" i="34"/>
  <c r="E52" i="32"/>
  <c r="Q52" i="32" s="1"/>
  <c r="F52" i="28"/>
  <c r="T21" i="34"/>
  <c r="T44" i="34"/>
  <c r="E42" i="32"/>
  <c r="Q42" i="32" s="1"/>
  <c r="F42" i="28"/>
  <c r="U18" i="34"/>
  <c r="U23" i="34"/>
  <c r="H23" i="32"/>
  <c r="T23" i="32" s="1"/>
  <c r="I23" i="28"/>
  <c r="U23" i="28" s="1"/>
  <c r="U9" i="34"/>
  <c r="S52" i="34"/>
  <c r="U21" i="34"/>
  <c r="S30" i="34"/>
  <c r="S11" i="34"/>
  <c r="T17" i="34"/>
  <c r="U45" i="34"/>
  <c r="S28" i="34"/>
  <c r="U42" i="34"/>
  <c r="T16" i="34"/>
  <c r="S45" i="34"/>
  <c r="F45" i="32"/>
  <c r="R45" i="32" s="1"/>
  <c r="G45" i="28"/>
  <c r="U52" i="34"/>
  <c r="U40" i="34"/>
  <c r="S9" i="34"/>
  <c r="U41" i="34"/>
  <c r="S22" i="34"/>
  <c r="U11" i="34"/>
  <c r="U36" i="34"/>
  <c r="S17" i="34"/>
  <c r="U22" i="34"/>
  <c r="U10" i="34"/>
  <c r="H37" i="27"/>
  <c r="T37" i="27" s="1"/>
  <c r="E52" i="27"/>
  <c r="D16" i="27"/>
  <c r="D20" i="27"/>
  <c r="E42" i="27"/>
  <c r="G54" i="27"/>
  <c r="S54" i="27" s="1"/>
  <c r="F41" i="27"/>
  <c r="H23" i="27"/>
  <c r="T23" i="27" s="1"/>
  <c r="F43" i="27"/>
  <c r="H39" i="27"/>
  <c r="T39" i="27" s="1"/>
  <c r="D24" i="27"/>
  <c r="D19" i="27"/>
  <c r="F47" i="27"/>
  <c r="D51" i="27"/>
  <c r="E22" i="27"/>
  <c r="F45" i="27"/>
  <c r="G38" i="27"/>
  <c r="S38" i="27" s="1"/>
  <c r="AI56" i="17"/>
  <c r="AM8" i="17"/>
  <c r="AI55" i="17"/>
  <c r="AL11" i="17"/>
  <c r="AI34" i="17"/>
  <c r="AK25" i="17"/>
  <c r="AM31" i="17"/>
  <c r="AK38" i="17"/>
  <c r="AM19" i="17"/>
  <c r="AM53" i="17"/>
  <c r="AJ38" i="17"/>
  <c r="AJ21" i="17"/>
  <c r="AK16" i="17"/>
  <c r="AI39" i="17"/>
  <c r="AM29" i="17"/>
  <c r="AM15" i="17"/>
  <c r="AK23" i="17"/>
  <c r="AL25" i="17"/>
  <c r="AJ17" i="17"/>
  <c r="AI10" i="17"/>
  <c r="AI44" i="17"/>
  <c r="AM56" i="17"/>
  <c r="G21" i="27" l="1"/>
  <c r="S21" i="27" s="1"/>
  <c r="H53" i="28"/>
  <c r="T53" i="28" s="1"/>
  <c r="F57" i="27"/>
  <c r="G57" i="28"/>
  <c r="G13" i="27"/>
  <c r="S13" i="27" s="1"/>
  <c r="E34" i="32"/>
  <c r="Q34" i="32" s="1"/>
  <c r="G33" i="27"/>
  <c r="S33" i="27" s="1"/>
  <c r="F36" i="27"/>
  <c r="G53" i="32"/>
  <c r="S53" i="32" s="1"/>
  <c r="G36" i="28"/>
  <c r="F56" i="27"/>
  <c r="H45" i="27"/>
  <c r="T45" i="27" s="1"/>
  <c r="I45" i="28"/>
  <c r="U45" i="28" s="1"/>
  <c r="G56" i="28"/>
  <c r="F24" i="27"/>
  <c r="H13" i="28"/>
  <c r="T13" i="28" s="1"/>
  <c r="G24" i="28"/>
  <c r="G32" i="28"/>
  <c r="D47" i="27"/>
  <c r="C9" i="15"/>
  <c r="E34" i="27"/>
  <c r="D25" i="27"/>
  <c r="D41" i="32"/>
  <c r="P41" i="32" s="1"/>
  <c r="D30" i="27"/>
  <c r="D41" i="27"/>
  <c r="H42" i="32"/>
  <c r="T42" i="32" s="1"/>
  <c r="H33" i="32"/>
  <c r="T33" i="32" s="1"/>
  <c r="F31" i="28"/>
  <c r="F19" i="28"/>
  <c r="H21" i="28"/>
  <c r="T21" i="28" s="1"/>
  <c r="H33" i="28"/>
  <c r="T33" i="28" s="1"/>
  <c r="F30" i="32"/>
  <c r="R30" i="32" s="1"/>
  <c r="E31" i="32"/>
  <c r="Q31" i="32" s="1"/>
  <c r="E13" i="27"/>
  <c r="E35" i="32"/>
  <c r="Q35" i="32" s="1"/>
  <c r="E19" i="32"/>
  <c r="Q19" i="32" s="1"/>
  <c r="E35" i="27"/>
  <c r="G26" i="27"/>
  <c r="S26" i="27" s="1"/>
  <c r="F13" i="28"/>
  <c r="F12" i="27"/>
  <c r="H34" i="27"/>
  <c r="T34" i="27" s="1"/>
  <c r="G17" i="27"/>
  <c r="S17" i="27" s="1"/>
  <c r="H20" i="27"/>
  <c r="T20" i="27" s="1"/>
  <c r="H33" i="27"/>
  <c r="T33" i="27" s="1"/>
  <c r="G24" i="32"/>
  <c r="S24" i="32" s="1"/>
  <c r="H24" i="32"/>
  <c r="T24" i="32" s="1"/>
  <c r="H52" i="27"/>
  <c r="T52" i="27" s="1"/>
  <c r="H50" i="27"/>
  <c r="T50" i="27" s="1"/>
  <c r="H21" i="27"/>
  <c r="T21" i="27" s="1"/>
  <c r="H49" i="27"/>
  <c r="T49" i="27" s="1"/>
  <c r="D9" i="27"/>
  <c r="H22" i="27"/>
  <c r="T22" i="27" s="1"/>
  <c r="I38" i="28"/>
  <c r="U38" i="28" s="1"/>
  <c r="G44" i="27"/>
  <c r="S44" i="27" s="1"/>
  <c r="H55" i="27"/>
  <c r="T55" i="27" s="1"/>
  <c r="G10" i="28"/>
  <c r="H38" i="27"/>
  <c r="T38" i="27" s="1"/>
  <c r="F30" i="27"/>
  <c r="F10" i="27"/>
  <c r="G30" i="27"/>
  <c r="S30" i="27" s="1"/>
  <c r="H22" i="32"/>
  <c r="T22" i="32" s="1"/>
  <c r="G22" i="28"/>
  <c r="H26" i="28"/>
  <c r="T26" i="28" s="1"/>
  <c r="I55" i="28"/>
  <c r="U55" i="28" s="1"/>
  <c r="G55" i="27"/>
  <c r="S55" i="27" s="1"/>
  <c r="G19" i="32"/>
  <c r="S19" i="32" s="1"/>
  <c r="H19" i="28"/>
  <c r="T19" i="28" s="1"/>
  <c r="I42" i="28"/>
  <c r="U42" i="28" s="1"/>
  <c r="F32" i="32"/>
  <c r="R32" i="32" s="1"/>
  <c r="D30" i="32"/>
  <c r="P30" i="32" s="1"/>
  <c r="D28" i="27"/>
  <c r="G46" i="28"/>
  <c r="I46" i="28"/>
  <c r="U46" i="28" s="1"/>
  <c r="E9" i="28"/>
  <c r="E47" i="28"/>
  <c r="H46" i="27"/>
  <c r="T46" i="27" s="1"/>
  <c r="G56" i="27"/>
  <c r="S56" i="27" s="1"/>
  <c r="H56" i="28"/>
  <c r="T56" i="28" s="1"/>
  <c r="G15" i="27"/>
  <c r="S15" i="27" s="1"/>
  <c r="H29" i="28"/>
  <c r="T29" i="28" s="1"/>
  <c r="G29" i="27"/>
  <c r="S29" i="27" s="1"/>
  <c r="H35" i="32"/>
  <c r="T35" i="32" s="1"/>
  <c r="G34" i="28"/>
  <c r="F11" i="27"/>
  <c r="G27" i="27"/>
  <c r="S27" i="27" s="1"/>
  <c r="I10" i="28"/>
  <c r="U10" i="28" s="1"/>
  <c r="F22" i="32"/>
  <c r="R22" i="32" s="1"/>
  <c r="H32" i="28"/>
  <c r="T32" i="28" s="1"/>
  <c r="G15" i="32"/>
  <c r="S15" i="32" s="1"/>
  <c r="E22" i="28"/>
  <c r="G32" i="32"/>
  <c r="S32" i="32" s="1"/>
  <c r="H26" i="32"/>
  <c r="T26" i="32" s="1"/>
  <c r="E28" i="28"/>
  <c r="E25" i="28"/>
  <c r="G18" i="28"/>
  <c r="E36" i="27"/>
  <c r="E15" i="27"/>
  <c r="E57" i="27"/>
  <c r="F15" i="28"/>
  <c r="D29" i="27"/>
  <c r="H47" i="27"/>
  <c r="T47" i="27" s="1"/>
  <c r="E49" i="27"/>
  <c r="F19" i="27"/>
  <c r="F51" i="28"/>
  <c r="H28" i="28"/>
  <c r="T28" i="28" s="1"/>
  <c r="F37" i="32"/>
  <c r="R37" i="32" s="1"/>
  <c r="G12" i="27"/>
  <c r="S12" i="27" s="1"/>
  <c r="G31" i="27"/>
  <c r="S31" i="27" s="1"/>
  <c r="E51" i="32"/>
  <c r="Q51" i="32" s="1"/>
  <c r="H8" i="28"/>
  <c r="T8" i="28" s="1"/>
  <c r="F19" i="32"/>
  <c r="R19" i="32" s="1"/>
  <c r="G37" i="28"/>
  <c r="F36" i="28"/>
  <c r="H26" i="27"/>
  <c r="T26" i="27" s="1"/>
  <c r="G37" i="27"/>
  <c r="S37" i="27" s="1"/>
  <c r="H41" i="32"/>
  <c r="T41" i="32" s="1"/>
  <c r="H17" i="28"/>
  <c r="T17" i="28" s="1"/>
  <c r="I48" i="28"/>
  <c r="U48" i="28" s="1"/>
  <c r="F27" i="32"/>
  <c r="R27" i="32" s="1"/>
  <c r="H47" i="28"/>
  <c r="T47" i="28" s="1"/>
  <c r="I20" i="28"/>
  <c r="U20" i="28" s="1"/>
  <c r="H41" i="27"/>
  <c r="T41" i="27" s="1"/>
  <c r="F35" i="27"/>
  <c r="G35" i="28"/>
  <c r="F52" i="27"/>
  <c r="E47" i="27"/>
  <c r="G23" i="27"/>
  <c r="S23" i="27" s="1"/>
  <c r="D52" i="27"/>
  <c r="F31" i="27"/>
  <c r="G49" i="32"/>
  <c r="S49" i="32" s="1"/>
  <c r="G28" i="32"/>
  <c r="S28" i="32" s="1"/>
  <c r="H49" i="28"/>
  <c r="T49" i="28" s="1"/>
  <c r="G31" i="28"/>
  <c r="F9" i="27"/>
  <c r="G9" i="28"/>
  <c r="G35" i="32"/>
  <c r="S35" i="32" s="1"/>
  <c r="H46" i="28"/>
  <c r="T46" i="28" s="1"/>
  <c r="G23" i="32"/>
  <c r="S23" i="32" s="1"/>
  <c r="G52" i="28"/>
  <c r="G45" i="32"/>
  <c r="S45" i="32" s="1"/>
  <c r="F49" i="28"/>
  <c r="G14" i="28"/>
  <c r="G35" i="27"/>
  <c r="S35" i="27" s="1"/>
  <c r="F14" i="27"/>
  <c r="G45" i="27"/>
  <c r="S45" i="27" s="1"/>
  <c r="H27" i="27"/>
  <c r="T27" i="27" s="1"/>
  <c r="I36" i="28"/>
  <c r="U36" i="28" s="1"/>
  <c r="F11" i="32"/>
  <c r="R11" i="32" s="1"/>
  <c r="I47" i="28"/>
  <c r="U47" i="28" s="1"/>
  <c r="I27" i="28"/>
  <c r="U27" i="28" s="1"/>
  <c r="F42" i="32"/>
  <c r="R42" i="32" s="1"/>
  <c r="F42" i="27"/>
  <c r="F48" i="27"/>
  <c r="H36" i="32"/>
  <c r="T36" i="32" s="1"/>
  <c r="E52" i="28"/>
  <c r="H12" i="28"/>
  <c r="T12" i="28" s="1"/>
  <c r="G47" i="32"/>
  <c r="S47" i="32" s="1"/>
  <c r="H48" i="32"/>
  <c r="T48" i="32" s="1"/>
  <c r="G46" i="27"/>
  <c r="S46" i="27" s="1"/>
  <c r="F23" i="28"/>
  <c r="F41" i="28"/>
  <c r="F55" i="28"/>
  <c r="E25" i="27"/>
  <c r="E41" i="27"/>
  <c r="E25" i="32"/>
  <c r="Q25" i="32" s="1"/>
  <c r="F37" i="28"/>
  <c r="E33" i="27"/>
  <c r="E24" i="27"/>
  <c r="F57" i="28"/>
  <c r="E55" i="27"/>
  <c r="E50" i="32"/>
  <c r="Q50" i="32" s="1"/>
  <c r="F33" i="28"/>
  <c r="E28" i="32"/>
  <c r="Q28" i="32" s="1"/>
  <c r="F53" i="28"/>
  <c r="F28" i="28"/>
  <c r="F16" i="28"/>
  <c r="E16" i="27"/>
  <c r="E53" i="27"/>
  <c r="G55" i="32"/>
  <c r="S55" i="32" s="1"/>
  <c r="D18" i="32"/>
  <c r="P18" i="32" s="1"/>
  <c r="H42" i="28"/>
  <c r="T42" i="28" s="1"/>
  <c r="H34" i="32"/>
  <c r="T34" i="32" s="1"/>
  <c r="H22" i="28"/>
  <c r="T22" i="28" s="1"/>
  <c r="I50" i="28"/>
  <c r="U50" i="28" s="1"/>
  <c r="H36" i="28"/>
  <c r="T36" i="28" s="1"/>
  <c r="G48" i="28"/>
  <c r="G36" i="32"/>
  <c r="S36" i="32" s="1"/>
  <c r="H24" i="27"/>
  <c r="T24" i="27" s="1"/>
  <c r="F34" i="32"/>
  <c r="R34" i="32" s="1"/>
  <c r="D22" i="27"/>
  <c r="F54" i="27"/>
  <c r="E13" i="28"/>
  <c r="I21" i="28"/>
  <c r="U21" i="28" s="1"/>
  <c r="F9" i="28"/>
  <c r="G50" i="28"/>
  <c r="F50" i="28"/>
  <c r="G12" i="28"/>
  <c r="H14" i="28"/>
  <c r="T14" i="28" s="1"/>
  <c r="H30" i="28"/>
  <c r="T30" i="28" s="1"/>
  <c r="E32" i="27"/>
  <c r="F20" i="32"/>
  <c r="R20" i="32" s="1"/>
  <c r="I35" i="28"/>
  <c r="U35" i="28" s="1"/>
  <c r="G14" i="32"/>
  <c r="S14" i="32" s="1"/>
  <c r="H43" i="27"/>
  <c r="T43" i="27" s="1"/>
  <c r="D32" i="27"/>
  <c r="H44" i="27"/>
  <c r="T44" i="27" s="1"/>
  <c r="E9" i="27"/>
  <c r="F50" i="27"/>
  <c r="I52" i="28"/>
  <c r="U52" i="28" s="1"/>
  <c r="G44" i="32"/>
  <c r="S44" i="32" s="1"/>
  <c r="G27" i="32"/>
  <c r="S27" i="32" s="1"/>
  <c r="E32" i="32"/>
  <c r="Q32" i="32" s="1"/>
  <c r="F20" i="27"/>
  <c r="E23" i="32"/>
  <c r="Q23" i="32" s="1"/>
  <c r="F28" i="27"/>
  <c r="F11" i="28"/>
  <c r="H10" i="27"/>
  <c r="T10" i="27" s="1"/>
  <c r="G42" i="32"/>
  <c r="S42" i="32" s="1"/>
  <c r="G27" i="28"/>
  <c r="I44" i="28"/>
  <c r="U44" i="28" s="1"/>
  <c r="F46" i="28"/>
  <c r="G24" i="27"/>
  <c r="S24" i="27" s="1"/>
  <c r="E46" i="32"/>
  <c r="Q46" i="32" s="1"/>
  <c r="D48" i="32"/>
  <c r="P48" i="32" s="1"/>
  <c r="D45" i="27"/>
  <c r="D48" i="27"/>
  <c r="D14" i="32"/>
  <c r="P14" i="32" s="1"/>
  <c r="D27" i="32"/>
  <c r="P27" i="32" s="1"/>
  <c r="E14" i="28"/>
  <c r="D27" i="27"/>
  <c r="F26" i="28"/>
  <c r="F8" i="27"/>
  <c r="E26" i="32"/>
  <c r="Q26" i="32" s="1"/>
  <c r="E17" i="28"/>
  <c r="H40" i="28"/>
  <c r="T40" i="28" s="1"/>
  <c r="G8" i="27"/>
  <c r="S8" i="27" s="1"/>
  <c r="G31" i="32"/>
  <c r="S31" i="32" s="1"/>
  <c r="D17" i="32"/>
  <c r="P17" i="32" s="1"/>
  <c r="D26" i="27"/>
  <c r="E10" i="27"/>
  <c r="E26" i="28"/>
  <c r="E18" i="32"/>
  <c r="Q18" i="32" s="1"/>
  <c r="I51" i="28"/>
  <c r="U51" i="28" s="1"/>
  <c r="E49" i="28"/>
  <c r="H51" i="32"/>
  <c r="T51" i="32" s="1"/>
  <c r="D18" i="27"/>
  <c r="G22" i="32"/>
  <c r="S22" i="32" s="1"/>
  <c r="G40" i="27"/>
  <c r="S40" i="27" s="1"/>
  <c r="D49" i="32"/>
  <c r="P49" i="32" s="1"/>
  <c r="G54" i="28"/>
  <c r="F10" i="28"/>
  <c r="F46" i="32"/>
  <c r="R46" i="32" s="1"/>
  <c r="F20" i="28"/>
  <c r="I40" i="28"/>
  <c r="U40" i="28" s="1"/>
  <c r="G51" i="32"/>
  <c r="S51" i="32" s="1"/>
  <c r="F18" i="27"/>
  <c r="H18" i="27"/>
  <c r="T18" i="27" s="1"/>
  <c r="D12" i="27"/>
  <c r="G17" i="28"/>
  <c r="I11" i="28"/>
  <c r="U11" i="28" s="1"/>
  <c r="H40" i="32"/>
  <c r="T40" i="32" s="1"/>
  <c r="I9" i="28"/>
  <c r="U9" i="28" s="1"/>
  <c r="E20" i="32"/>
  <c r="Q20" i="32" s="1"/>
  <c r="E54" i="28"/>
  <c r="H51" i="28"/>
  <c r="T51" i="28" s="1"/>
  <c r="H11" i="27"/>
  <c r="T11" i="27" s="1"/>
  <c r="D54" i="27"/>
  <c r="F44" i="27"/>
  <c r="F17" i="32"/>
  <c r="R17" i="32" s="1"/>
  <c r="H9" i="32"/>
  <c r="T9" i="32" s="1"/>
  <c r="I18" i="28"/>
  <c r="U18" i="28" s="1"/>
  <c r="G44" i="28"/>
  <c r="I30" i="28"/>
  <c r="U30" i="28" s="1"/>
  <c r="H30" i="32"/>
  <c r="T30" i="32" s="1"/>
  <c r="E12" i="28"/>
  <c r="D29" i="32"/>
  <c r="P29" i="32" s="1"/>
  <c r="D8" i="32"/>
  <c r="P8" i="32" s="1"/>
  <c r="D8" i="27"/>
  <c r="D32" i="32"/>
  <c r="P32" i="32" s="1"/>
  <c r="D13" i="27"/>
  <c r="E48" i="27"/>
  <c r="E24" i="32"/>
  <c r="Q24" i="32" s="1"/>
  <c r="G28" i="28"/>
  <c r="E48" i="32"/>
  <c r="Q48" i="32" s="1"/>
  <c r="H37" i="28"/>
  <c r="T37" i="28" s="1"/>
  <c r="F18" i="28"/>
  <c r="H41" i="28"/>
  <c r="T41" i="28" s="1"/>
  <c r="F29" i="28"/>
  <c r="E11" i="32"/>
  <c r="Q11" i="32" s="1"/>
  <c r="E38" i="28"/>
  <c r="G50" i="27"/>
  <c r="S50" i="27" s="1"/>
  <c r="G41" i="32"/>
  <c r="S41" i="32" s="1"/>
  <c r="G50" i="32"/>
  <c r="S50" i="32" s="1"/>
  <c r="H39" i="28"/>
  <c r="T39" i="28" s="1"/>
  <c r="G39" i="32"/>
  <c r="S39" i="32" s="1"/>
  <c r="G8" i="28"/>
  <c r="D38" i="32"/>
  <c r="P38" i="32" s="1"/>
  <c r="E29" i="32"/>
  <c r="Q29" i="32" s="1"/>
  <c r="D23" i="27"/>
  <c r="E21" i="28"/>
  <c r="F39" i="27"/>
  <c r="G10" i="32"/>
  <c r="S10" i="32" s="1"/>
  <c r="E54" i="27"/>
  <c r="G10" i="27"/>
  <c r="S10" i="27" s="1"/>
  <c r="F54" i="28"/>
  <c r="E23" i="28"/>
  <c r="E47" i="32"/>
  <c r="Q47" i="32" s="1"/>
  <c r="G43" i="27"/>
  <c r="S43" i="27" s="1"/>
  <c r="H54" i="27"/>
  <c r="T54" i="27" s="1"/>
  <c r="D42" i="32"/>
  <c r="P42" i="32" s="1"/>
  <c r="E57" i="28"/>
  <c r="G33" i="28"/>
  <c r="G43" i="32"/>
  <c r="S43" i="32" s="1"/>
  <c r="H54" i="32"/>
  <c r="T54" i="32" s="1"/>
  <c r="D45" i="32"/>
  <c r="P45" i="32" s="1"/>
  <c r="F33" i="32"/>
  <c r="R33" i="32" s="1"/>
  <c r="F39" i="28"/>
  <c r="E53" i="28"/>
  <c r="G16" i="32"/>
  <c r="S16" i="32" s="1"/>
  <c r="E42" i="28"/>
  <c r="E37" i="27"/>
  <c r="E39" i="27"/>
  <c r="G39" i="28"/>
  <c r="D15" i="32"/>
  <c r="P15" i="32" s="1"/>
  <c r="H49" i="32"/>
  <c r="T49" i="32" s="1"/>
  <c r="I43" i="28"/>
  <c r="U43" i="28" s="1"/>
  <c r="H16" i="28"/>
  <c r="T16" i="28" s="1"/>
  <c r="D53" i="27"/>
  <c r="D57" i="27"/>
  <c r="D15" i="27"/>
  <c r="D21" i="32"/>
  <c r="P21" i="32" s="1"/>
  <c r="H25" i="32"/>
  <c r="T25" i="32" s="1"/>
  <c r="D43" i="32"/>
  <c r="P43" i="32" s="1"/>
  <c r="E43" i="28"/>
  <c r="D43" i="27"/>
  <c r="I14" i="28"/>
  <c r="U14" i="28" s="1"/>
  <c r="I25" i="28"/>
  <c r="U25" i="28" s="1"/>
  <c r="E43" i="32"/>
  <c r="Q43" i="32" s="1"/>
  <c r="F43" i="28"/>
  <c r="E43" i="27"/>
  <c r="H14" i="32"/>
  <c r="T14" i="32" s="1"/>
  <c r="E45" i="27"/>
  <c r="E45" i="32"/>
  <c r="Q45" i="32" s="1"/>
  <c r="F45" i="28"/>
  <c r="E17" i="32"/>
  <c r="Q17" i="32" s="1"/>
  <c r="F17" i="28"/>
  <c r="T25" i="34"/>
  <c r="G25" i="32"/>
  <c r="S25" i="32" s="1"/>
  <c r="H25" i="28"/>
  <c r="T25" i="28" s="1"/>
  <c r="U19" i="34"/>
  <c r="I19" i="28"/>
  <c r="U19" i="28" s="1"/>
  <c r="H19" i="32"/>
  <c r="T19" i="32" s="1"/>
  <c r="D56" i="32"/>
  <c r="P56" i="32" s="1"/>
  <c r="E56" i="28"/>
  <c r="E55" i="28"/>
  <c r="D55" i="32"/>
  <c r="P55" i="32" s="1"/>
  <c r="U53" i="34"/>
  <c r="H53" i="32"/>
  <c r="T53" i="32" s="1"/>
  <c r="I53" i="28"/>
  <c r="U53" i="28" s="1"/>
  <c r="S23" i="34"/>
  <c r="F23" i="32"/>
  <c r="R23" i="32" s="1"/>
  <c r="G23" i="28"/>
  <c r="S38" i="34"/>
  <c r="F38" i="32"/>
  <c r="R38" i="32" s="1"/>
  <c r="G38" i="28"/>
  <c r="U15" i="34"/>
  <c r="H15" i="32"/>
  <c r="T15" i="32" s="1"/>
  <c r="I15" i="28"/>
  <c r="U15" i="28" s="1"/>
  <c r="U29" i="34"/>
  <c r="H29" i="32"/>
  <c r="T29" i="32" s="1"/>
  <c r="I29" i="28"/>
  <c r="U29" i="28" s="1"/>
  <c r="U31" i="34"/>
  <c r="I31" i="28"/>
  <c r="U31" i="28" s="1"/>
  <c r="H31" i="32"/>
  <c r="T31" i="32" s="1"/>
  <c r="D39" i="32"/>
  <c r="P39" i="32" s="1"/>
  <c r="E39" i="28"/>
  <c r="E38" i="32"/>
  <c r="Q38" i="32" s="1"/>
  <c r="F38" i="28"/>
  <c r="H8" i="32"/>
  <c r="T8" i="32" s="1"/>
  <c r="I8" i="28"/>
  <c r="U8" i="28" s="1"/>
  <c r="U8" i="34"/>
  <c r="S25" i="34"/>
  <c r="G25" i="28"/>
  <c r="F25" i="32"/>
  <c r="R25" i="32" s="1"/>
  <c r="S16" i="34"/>
  <c r="G16" i="28"/>
  <c r="F16" i="32"/>
  <c r="R16" i="32" s="1"/>
  <c r="U56" i="34"/>
  <c r="H56" i="32"/>
  <c r="T56" i="32" s="1"/>
  <c r="I56" i="28"/>
  <c r="U56" i="28" s="1"/>
  <c r="D44" i="32"/>
  <c r="P44" i="32" s="1"/>
  <c r="E44" i="28"/>
  <c r="D34" i="32"/>
  <c r="P34" i="32" s="1"/>
  <c r="E34" i="28"/>
  <c r="D10" i="32"/>
  <c r="P10" i="32" s="1"/>
  <c r="E10" i="28"/>
  <c r="E21" i="32"/>
  <c r="Q21" i="32" s="1"/>
  <c r="F21" i="28"/>
  <c r="T11" i="34"/>
  <c r="G11" i="32"/>
  <c r="S11" i="32" s="1"/>
  <c r="H11" i="28"/>
  <c r="T11" i="28" s="1"/>
  <c r="E21" i="27"/>
  <c r="D55" i="27"/>
  <c r="G25" i="27"/>
  <c r="S25" i="27" s="1"/>
  <c r="H53" i="27"/>
  <c r="T53" i="27" s="1"/>
  <c r="H8" i="27"/>
  <c r="T8" i="27" s="1"/>
  <c r="D10" i="27"/>
  <c r="F23" i="27"/>
  <c r="H19" i="27"/>
  <c r="T19" i="27" s="1"/>
  <c r="D56" i="27"/>
  <c r="E38" i="27"/>
  <c r="F38" i="27"/>
  <c r="E17" i="27"/>
  <c r="H29" i="27"/>
  <c r="T29" i="27" s="1"/>
  <c r="H31" i="27"/>
  <c r="T31" i="27" s="1"/>
  <c r="G11" i="27"/>
  <c r="S11" i="27" s="1"/>
  <c r="H15" i="27"/>
  <c r="T15" i="27" s="1"/>
  <c r="H56" i="27"/>
  <c r="T56" i="27" s="1"/>
  <c r="D39" i="27"/>
  <c r="F25" i="27"/>
  <c r="D44" i="27"/>
  <c r="F16" i="27"/>
  <c r="D34" i="27"/>
  <c r="D9" i="15" l="1"/>
  <c r="D7" i="13"/>
  <c r="E7" i="13"/>
  <c r="F7" i="13"/>
  <c r="L8" i="27" s="1" a="1"/>
  <c r="L8" i="27" s="1"/>
  <c r="R8" i="27" s="1"/>
  <c r="D8" i="13"/>
  <c r="E8" i="13"/>
  <c r="F8" i="13"/>
  <c r="L9" i="27" s="1" a="1"/>
  <c r="L9" i="27" s="1"/>
  <c r="R9" i="27" s="1"/>
  <c r="D9" i="13"/>
  <c r="E9" i="13"/>
  <c r="F9" i="13"/>
  <c r="L10" i="27" s="1" a="1"/>
  <c r="L10" i="27" s="1"/>
  <c r="R10" i="27" s="1"/>
  <c r="D10" i="13"/>
  <c r="E10" i="13"/>
  <c r="F10" i="13"/>
  <c r="L11" i="27" s="1" a="1"/>
  <c r="L11" i="27" s="1"/>
  <c r="R11" i="27" s="1"/>
  <c r="D11" i="13"/>
  <c r="E11" i="13"/>
  <c r="F11" i="13"/>
  <c r="L12" i="27" s="1" a="1"/>
  <c r="L12" i="27" s="1"/>
  <c r="R12" i="27" s="1"/>
  <c r="D12" i="13"/>
  <c r="E12" i="13"/>
  <c r="F12" i="13"/>
  <c r="L13" i="27" s="1" a="1"/>
  <c r="L13" i="27" s="1"/>
  <c r="R13" i="27" s="1"/>
  <c r="D13" i="13"/>
  <c r="E13" i="13"/>
  <c r="F13" i="13"/>
  <c r="L14" i="27" s="1" a="1"/>
  <c r="L14" i="27" s="1"/>
  <c r="R14" i="27" s="1"/>
  <c r="D14" i="13"/>
  <c r="E14" i="13"/>
  <c r="F14" i="13"/>
  <c r="L15" i="27" s="1" a="1"/>
  <c r="L15" i="27" s="1"/>
  <c r="R15" i="27" s="1"/>
  <c r="D15" i="13"/>
  <c r="E15" i="13"/>
  <c r="F15" i="13"/>
  <c r="L16" i="27" s="1" a="1"/>
  <c r="L16" i="27" s="1"/>
  <c r="R16" i="27" s="1"/>
  <c r="D16" i="13"/>
  <c r="E16" i="13"/>
  <c r="F16" i="13"/>
  <c r="L17" i="27" s="1" a="1"/>
  <c r="L17" i="27" s="1"/>
  <c r="R17" i="27" s="1"/>
  <c r="D17" i="13"/>
  <c r="E17" i="13"/>
  <c r="F17" i="13"/>
  <c r="L18" i="27" s="1" a="1"/>
  <c r="L18" i="27" s="1"/>
  <c r="R18" i="27" s="1"/>
  <c r="D18" i="13"/>
  <c r="E18" i="13"/>
  <c r="F18" i="13"/>
  <c r="L19" i="27" s="1" a="1"/>
  <c r="L19" i="27" s="1"/>
  <c r="R19" i="27" s="1"/>
  <c r="D19" i="13"/>
  <c r="E19" i="13"/>
  <c r="F19" i="13"/>
  <c r="L20" i="27" s="1" a="1"/>
  <c r="L20" i="27" s="1"/>
  <c r="R20" i="27" s="1"/>
  <c r="D20" i="13"/>
  <c r="E20" i="13"/>
  <c r="F20" i="13"/>
  <c r="L21" i="27" s="1" a="1"/>
  <c r="L21" i="27" s="1"/>
  <c r="R21" i="27" s="1"/>
  <c r="D21" i="13"/>
  <c r="E21" i="13"/>
  <c r="F21" i="13"/>
  <c r="L22" i="27" s="1" a="1"/>
  <c r="L22" i="27" s="1"/>
  <c r="R22" i="27" s="1"/>
  <c r="D22" i="13"/>
  <c r="E22" i="13"/>
  <c r="F22" i="13"/>
  <c r="L23" i="27" s="1" a="1"/>
  <c r="L23" i="27" s="1"/>
  <c r="R23" i="27" s="1"/>
  <c r="D23" i="13"/>
  <c r="E23" i="13"/>
  <c r="F23" i="13"/>
  <c r="L24" i="27" s="1" a="1"/>
  <c r="L24" i="27" s="1"/>
  <c r="R24" i="27" s="1"/>
  <c r="D24" i="13"/>
  <c r="E24" i="13"/>
  <c r="F24" i="13"/>
  <c r="L25" i="27" s="1" a="1"/>
  <c r="L25" i="27" s="1"/>
  <c r="R25" i="27" s="1"/>
  <c r="D25" i="13"/>
  <c r="E25" i="13"/>
  <c r="F25" i="13"/>
  <c r="L26" i="27" s="1" a="1"/>
  <c r="L26" i="27" s="1"/>
  <c r="R26" i="27" s="1"/>
  <c r="D26" i="13"/>
  <c r="E26" i="13"/>
  <c r="F26" i="13"/>
  <c r="L27" i="27" s="1" a="1"/>
  <c r="L27" i="27" s="1"/>
  <c r="R27" i="27" s="1"/>
  <c r="D27" i="13"/>
  <c r="E27" i="13"/>
  <c r="F27" i="13"/>
  <c r="L28" i="27" s="1" a="1"/>
  <c r="L28" i="27" s="1"/>
  <c r="R28" i="27" s="1"/>
  <c r="D28" i="13"/>
  <c r="E28" i="13"/>
  <c r="F28" i="13"/>
  <c r="L29" i="27" s="1" a="1"/>
  <c r="L29" i="27" s="1"/>
  <c r="R29" i="27" s="1"/>
  <c r="D29" i="13"/>
  <c r="E29" i="13"/>
  <c r="F29" i="13"/>
  <c r="L30" i="27" s="1" a="1"/>
  <c r="L30" i="27" s="1"/>
  <c r="R30" i="27" s="1"/>
  <c r="D30" i="13"/>
  <c r="E30" i="13"/>
  <c r="F30" i="13"/>
  <c r="L31" i="27" s="1" a="1"/>
  <c r="L31" i="27" s="1"/>
  <c r="R31" i="27" s="1"/>
  <c r="D31" i="13"/>
  <c r="E31" i="13"/>
  <c r="F31" i="13"/>
  <c r="L32" i="27" s="1" a="1"/>
  <c r="L32" i="27" s="1"/>
  <c r="R32" i="27" s="1"/>
  <c r="D32" i="13"/>
  <c r="E32" i="13"/>
  <c r="F32" i="13"/>
  <c r="L33" i="27" s="1" a="1"/>
  <c r="L33" i="27" s="1"/>
  <c r="R33" i="27" s="1"/>
  <c r="D33" i="13"/>
  <c r="E33" i="13"/>
  <c r="F33" i="13"/>
  <c r="L34" i="27" s="1" a="1"/>
  <c r="L34" i="27" s="1"/>
  <c r="R34" i="27" s="1"/>
  <c r="D34" i="13"/>
  <c r="E34" i="13"/>
  <c r="F34" i="13"/>
  <c r="L35" i="27" s="1" a="1"/>
  <c r="L35" i="27" s="1"/>
  <c r="R35" i="27" s="1"/>
  <c r="D35" i="13"/>
  <c r="E35" i="13"/>
  <c r="F35" i="13"/>
  <c r="L36" i="27" s="1" a="1"/>
  <c r="L36" i="27" s="1"/>
  <c r="R36" i="27" s="1"/>
  <c r="D36" i="13"/>
  <c r="E36" i="13"/>
  <c r="F36" i="13"/>
  <c r="L37" i="27" s="1" a="1"/>
  <c r="L37" i="27" s="1"/>
  <c r="R37" i="27" s="1"/>
  <c r="D37" i="13"/>
  <c r="E37" i="13"/>
  <c r="F37" i="13"/>
  <c r="L38" i="27" s="1" a="1"/>
  <c r="L38" i="27" s="1"/>
  <c r="R38" i="27" s="1"/>
  <c r="D38" i="13"/>
  <c r="E38" i="13"/>
  <c r="F38" i="13"/>
  <c r="L39" i="27" s="1" a="1"/>
  <c r="L39" i="27" s="1"/>
  <c r="R39" i="27" s="1"/>
  <c r="D39" i="13"/>
  <c r="E39" i="13"/>
  <c r="F39" i="13"/>
  <c r="L40" i="27" s="1" a="1"/>
  <c r="L40" i="27" s="1"/>
  <c r="R40" i="27" s="1"/>
  <c r="D40" i="13"/>
  <c r="E40" i="13"/>
  <c r="F40" i="13"/>
  <c r="L41" i="27" s="1" a="1"/>
  <c r="L41" i="27" s="1"/>
  <c r="R41" i="27" s="1"/>
  <c r="D41" i="13"/>
  <c r="E41" i="13"/>
  <c r="F41" i="13"/>
  <c r="L42" i="27" s="1" a="1"/>
  <c r="L42" i="27" s="1"/>
  <c r="R42" i="27" s="1"/>
  <c r="D42" i="13"/>
  <c r="E42" i="13"/>
  <c r="F42" i="13"/>
  <c r="L43" i="27" s="1" a="1"/>
  <c r="L43" i="27" s="1"/>
  <c r="R43" i="27" s="1"/>
  <c r="D43" i="13"/>
  <c r="E43" i="13"/>
  <c r="F43" i="13"/>
  <c r="L44" i="27" s="1" a="1"/>
  <c r="L44" i="27" s="1"/>
  <c r="R44" i="27" s="1"/>
  <c r="D44" i="13"/>
  <c r="E44" i="13"/>
  <c r="F44" i="13"/>
  <c r="L45" i="27" s="1" a="1"/>
  <c r="L45" i="27" s="1"/>
  <c r="R45" i="27" s="1"/>
  <c r="D45" i="13"/>
  <c r="E45" i="13"/>
  <c r="F45" i="13"/>
  <c r="L46" i="27" s="1" a="1"/>
  <c r="L46" i="27" s="1"/>
  <c r="R46" i="27" s="1"/>
  <c r="D46" i="13"/>
  <c r="E46" i="13"/>
  <c r="F46" i="13"/>
  <c r="L47" i="27" s="1" a="1"/>
  <c r="L47" i="27" s="1"/>
  <c r="R47" i="27" s="1"/>
  <c r="D47" i="13"/>
  <c r="E47" i="13"/>
  <c r="F47" i="13"/>
  <c r="L48" i="27" s="1" a="1"/>
  <c r="L48" i="27" s="1"/>
  <c r="R48" i="27" s="1"/>
  <c r="D48" i="13"/>
  <c r="E48" i="13"/>
  <c r="F48" i="13"/>
  <c r="L49" i="27" s="1" a="1"/>
  <c r="L49" i="27" s="1"/>
  <c r="R49" i="27" s="1"/>
  <c r="D49" i="13"/>
  <c r="E49" i="13"/>
  <c r="F49" i="13"/>
  <c r="L50" i="27" s="1" a="1"/>
  <c r="L50" i="27" s="1"/>
  <c r="R50" i="27" s="1"/>
  <c r="D50" i="13"/>
  <c r="E50" i="13"/>
  <c r="F50" i="13"/>
  <c r="L51" i="27" s="1" a="1"/>
  <c r="L51" i="27" s="1"/>
  <c r="R51" i="27" s="1"/>
  <c r="D51" i="13"/>
  <c r="E51" i="13"/>
  <c r="F51" i="13"/>
  <c r="L52" i="27" s="1" a="1"/>
  <c r="L52" i="27" s="1"/>
  <c r="R52" i="27" s="1"/>
  <c r="D52" i="13"/>
  <c r="E52" i="13"/>
  <c r="F52" i="13"/>
  <c r="L53" i="27" s="1" a="1"/>
  <c r="L53" i="27" s="1"/>
  <c r="R53" i="27" s="1"/>
  <c r="D53" i="13"/>
  <c r="E53" i="13"/>
  <c r="F53" i="13"/>
  <c r="L54" i="27" s="1" a="1"/>
  <c r="L54" i="27" s="1"/>
  <c r="R54" i="27" s="1"/>
  <c r="D54" i="13"/>
  <c r="E54" i="13"/>
  <c r="F54" i="13"/>
  <c r="L55" i="27" s="1" a="1"/>
  <c r="L55" i="27" s="1"/>
  <c r="R55" i="27" s="1"/>
  <c r="D55" i="13"/>
  <c r="E55" i="13"/>
  <c r="F55" i="13"/>
  <c r="L56" i="27" s="1" a="1"/>
  <c r="L56" i="27" s="1"/>
  <c r="R56" i="27" s="1"/>
  <c r="D56" i="13"/>
  <c r="E56" i="13"/>
  <c r="F56" i="13"/>
  <c r="L57" i="27" s="1" a="1"/>
  <c r="L57" i="27" s="1"/>
  <c r="R57" i="27" s="1"/>
  <c r="F6" i="13"/>
  <c r="E6" i="13"/>
  <c r="D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6" i="13"/>
  <c r="F6" i="11"/>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6" i="12"/>
  <c r="D7" i="12"/>
  <c r="K8" i="33" s="1" a="1"/>
  <c r="K8" i="33" s="1"/>
  <c r="D8" i="12"/>
  <c r="D9" i="12"/>
  <c r="K10" i="33" s="1" a="1"/>
  <c r="K10" i="33" s="1"/>
  <c r="Q10" i="33" s="1"/>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6" i="12"/>
  <c r="C7" i="12"/>
  <c r="K9" i="33" a="1"/>
  <c r="K9" i="33" s="1"/>
  <c r="C9" i="12"/>
  <c r="C10" i="12"/>
  <c r="K11" i="33" s="1" a="1"/>
  <c r="K11" i="33" s="1"/>
  <c r="C11" i="12"/>
  <c r="K12" i="33" s="1" a="1"/>
  <c r="K12" i="33" s="1"/>
  <c r="C12" i="12"/>
  <c r="K13" i="33" s="1" a="1"/>
  <c r="K13" i="33" s="1"/>
  <c r="C13" i="12"/>
  <c r="K14" i="33" s="1" a="1"/>
  <c r="K14" i="33" s="1"/>
  <c r="C14" i="12"/>
  <c r="K15" i="33" s="1" a="1"/>
  <c r="K15" i="33" s="1"/>
  <c r="C15" i="12"/>
  <c r="C16" i="12"/>
  <c r="K17" i="33" s="1" a="1"/>
  <c r="K17" i="33" s="1"/>
  <c r="C17" i="12"/>
  <c r="K18" i="33" s="1" a="1"/>
  <c r="K18" i="33" s="1"/>
  <c r="C18" i="12"/>
  <c r="K19" i="33" s="1" a="1"/>
  <c r="K19" i="33" s="1"/>
  <c r="C19" i="12"/>
  <c r="K20" i="33" s="1" a="1"/>
  <c r="K20" i="33" s="1"/>
  <c r="C20" i="12"/>
  <c r="K21" i="33" s="1" a="1"/>
  <c r="K21" i="33" s="1"/>
  <c r="C21" i="12"/>
  <c r="K22" i="33" s="1" a="1"/>
  <c r="K22" i="33" s="1"/>
  <c r="C22" i="12"/>
  <c r="K23" i="33" s="1" a="1"/>
  <c r="K23" i="33" s="1"/>
  <c r="C23" i="12"/>
  <c r="C24" i="12"/>
  <c r="K25" i="33" s="1" a="1"/>
  <c r="K25" i="33" s="1"/>
  <c r="C25" i="12"/>
  <c r="K26" i="33" s="1" a="1"/>
  <c r="K26" i="33" s="1"/>
  <c r="C26" i="12"/>
  <c r="K27" i="33" s="1" a="1"/>
  <c r="K27" i="33" s="1"/>
  <c r="C27" i="12"/>
  <c r="K28" i="33" s="1" a="1"/>
  <c r="K28" i="33" s="1"/>
  <c r="C28" i="12"/>
  <c r="K29" i="33" s="1" a="1"/>
  <c r="K29" i="33" s="1"/>
  <c r="C29" i="12"/>
  <c r="K30" i="33" s="1" a="1"/>
  <c r="K30" i="33" s="1"/>
  <c r="C30" i="12"/>
  <c r="K31" i="33" s="1" a="1"/>
  <c r="K31" i="33" s="1"/>
  <c r="C31" i="12"/>
  <c r="C32" i="12"/>
  <c r="K33" i="33" s="1" a="1"/>
  <c r="K33" i="33" s="1"/>
  <c r="C33" i="12"/>
  <c r="K34" i="33" s="1" a="1"/>
  <c r="K34" i="33" s="1"/>
  <c r="C34" i="12"/>
  <c r="K35" i="33" s="1" a="1"/>
  <c r="K35" i="33" s="1"/>
  <c r="C35" i="12"/>
  <c r="K36" i="33" s="1" a="1"/>
  <c r="K36" i="33" s="1"/>
  <c r="C36" i="12"/>
  <c r="K37" i="33" s="1" a="1"/>
  <c r="K37" i="33" s="1"/>
  <c r="C37" i="12"/>
  <c r="K38" i="33" s="1" a="1"/>
  <c r="K38" i="33" s="1"/>
  <c r="C38" i="12"/>
  <c r="K39" i="33" s="1" a="1"/>
  <c r="K39" i="33" s="1"/>
  <c r="C39" i="12"/>
  <c r="C40" i="12"/>
  <c r="K41" i="33" s="1" a="1"/>
  <c r="K41" i="33" s="1"/>
  <c r="C41" i="12"/>
  <c r="K42" i="33" s="1" a="1"/>
  <c r="K42" i="33" s="1"/>
  <c r="C42" i="12"/>
  <c r="K43" i="33" s="1" a="1"/>
  <c r="K43" i="33" s="1"/>
  <c r="C43" i="12"/>
  <c r="K44" i="33" s="1" a="1"/>
  <c r="K44" i="33" s="1"/>
  <c r="C44" i="12"/>
  <c r="K45" i="33" s="1" a="1"/>
  <c r="K45" i="33" s="1"/>
  <c r="C45" i="12"/>
  <c r="K46" i="33" s="1" a="1"/>
  <c r="K46" i="33" s="1"/>
  <c r="C46" i="12"/>
  <c r="K47" i="33" s="1" a="1"/>
  <c r="K47" i="33" s="1"/>
  <c r="C47" i="12"/>
  <c r="C48" i="12"/>
  <c r="K49" i="33" s="1" a="1"/>
  <c r="K49" i="33" s="1"/>
  <c r="C49" i="12"/>
  <c r="K50" i="33" s="1" a="1"/>
  <c r="K50" i="33" s="1"/>
  <c r="C50" i="12"/>
  <c r="K51" i="33" s="1" a="1"/>
  <c r="K51" i="33" s="1"/>
  <c r="C51" i="12"/>
  <c r="K52" i="33" s="1" a="1"/>
  <c r="K52" i="33" s="1"/>
  <c r="C52" i="12"/>
  <c r="K53" i="33" s="1" a="1"/>
  <c r="K53" i="33" s="1"/>
  <c r="C53" i="12"/>
  <c r="K54" i="33" s="1" a="1"/>
  <c r="K54" i="33" s="1"/>
  <c r="C54" i="12"/>
  <c r="K55" i="33" s="1" a="1"/>
  <c r="K55" i="33" s="1"/>
  <c r="C55" i="12"/>
  <c r="C56" i="12"/>
  <c r="K57" i="33" s="1" a="1"/>
  <c r="K57" i="33" s="1"/>
  <c r="C6" i="12"/>
  <c r="I11" i="12"/>
  <c r="I10" i="12"/>
  <c r="I12" i="12" s="1"/>
  <c r="F12" i="12" s="1"/>
  <c r="L13" i="33" s="1" a="1"/>
  <c r="L13" i="33" s="1"/>
  <c r="R13" i="33" s="1"/>
  <c r="X13" i="33" s="1"/>
  <c r="C6" i="11"/>
  <c r="K56" i="33" l="1" a="1"/>
  <c r="K56" i="33" s="1"/>
  <c r="K48" i="33" a="1"/>
  <c r="K48" i="33" s="1"/>
  <c r="K40" i="33" a="1"/>
  <c r="K40" i="33" s="1"/>
  <c r="K32" i="33" a="1"/>
  <c r="K32" i="33" s="1"/>
  <c r="K24" i="33" a="1"/>
  <c r="K24" i="33" s="1"/>
  <c r="K16" i="33" a="1"/>
  <c r="K16" i="33" s="1"/>
  <c r="W55" i="32" a="1"/>
  <c r="W55" i="32" s="1"/>
  <c r="X55" i="32" a="1"/>
  <c r="X55" i="32" s="1"/>
  <c r="Y55" i="32" a="1"/>
  <c r="Y55" i="32" s="1"/>
  <c r="Z55" i="32" a="1"/>
  <c r="Z55" i="32" s="1"/>
  <c r="V55" i="32" a="1"/>
  <c r="V55" i="32" s="1"/>
  <c r="W51" i="32" a="1"/>
  <c r="W51" i="32" s="1"/>
  <c r="X51" i="32" a="1"/>
  <c r="X51" i="32" s="1"/>
  <c r="Z51" i="32" a="1"/>
  <c r="Z51" i="32" s="1"/>
  <c r="V51" i="32" a="1"/>
  <c r="V51" i="32" s="1"/>
  <c r="Y51" i="32" a="1"/>
  <c r="Y51" i="32" s="1"/>
  <c r="Z47" i="32" a="1"/>
  <c r="Z47" i="32" s="1"/>
  <c r="W47" i="32" a="1"/>
  <c r="W47" i="32" s="1"/>
  <c r="Y47" i="32" a="1"/>
  <c r="Y47" i="32" s="1"/>
  <c r="V47" i="32" a="1"/>
  <c r="V47" i="32" s="1"/>
  <c r="X47" i="32" a="1"/>
  <c r="X47" i="32" s="1"/>
  <c r="V43" i="32" a="1"/>
  <c r="V43" i="32" s="1"/>
  <c r="W43" i="32" a="1"/>
  <c r="W43" i="32" s="1"/>
  <c r="X43" i="32" a="1"/>
  <c r="X43" i="32" s="1"/>
  <c r="Z43" i="32" a="1"/>
  <c r="Z43" i="32" s="1"/>
  <c r="Y43" i="32" a="1"/>
  <c r="Y43" i="32" s="1"/>
  <c r="Y39" i="32" a="1"/>
  <c r="Y39" i="32" s="1"/>
  <c r="X39" i="32" a="1"/>
  <c r="X39" i="32" s="1"/>
  <c r="Z39" i="32" a="1"/>
  <c r="Z39" i="32" s="1"/>
  <c r="W39" i="32" a="1"/>
  <c r="W39" i="32" s="1"/>
  <c r="V39" i="32" a="1"/>
  <c r="V39" i="32" s="1"/>
  <c r="V35" i="32" a="1"/>
  <c r="V35" i="32" s="1"/>
  <c r="W35" i="32" a="1"/>
  <c r="W35" i="32" s="1"/>
  <c r="Y35" i="32" a="1"/>
  <c r="Y35" i="32" s="1"/>
  <c r="Z35" i="32" a="1"/>
  <c r="Z35" i="32" s="1"/>
  <c r="X35" i="32" a="1"/>
  <c r="X35" i="32" s="1"/>
  <c r="V31" i="32" a="1"/>
  <c r="V31" i="32" s="1"/>
  <c r="W31" i="32" a="1"/>
  <c r="W31" i="32" s="1"/>
  <c r="Y31" i="32" a="1"/>
  <c r="Y31" i="32" s="1"/>
  <c r="X31" i="32" a="1"/>
  <c r="X31" i="32" s="1"/>
  <c r="Z31" i="32" a="1"/>
  <c r="Z31" i="32" s="1"/>
  <c r="W27" i="32" a="1"/>
  <c r="W27" i="32" s="1"/>
  <c r="V27" i="32" a="1"/>
  <c r="V27" i="32" s="1"/>
  <c r="Y27" i="32" a="1"/>
  <c r="Y27" i="32" s="1"/>
  <c r="X27" i="32" a="1"/>
  <c r="X27" i="32" s="1"/>
  <c r="Z27" i="32" a="1"/>
  <c r="Z27" i="32" s="1"/>
  <c r="W23" i="32" a="1"/>
  <c r="W23" i="32" s="1"/>
  <c r="Y23" i="32" a="1"/>
  <c r="Y23" i="32" s="1"/>
  <c r="V23" i="32" a="1"/>
  <c r="V23" i="32" s="1"/>
  <c r="Z23" i="32" a="1"/>
  <c r="Z23" i="32" s="1"/>
  <c r="X23" i="32" a="1"/>
  <c r="X23" i="32" s="1"/>
  <c r="X19" i="32" a="1"/>
  <c r="X19" i="32" s="1"/>
  <c r="V19" i="32" a="1"/>
  <c r="V19" i="32" s="1"/>
  <c r="Y19" i="32" a="1"/>
  <c r="Y19" i="32" s="1"/>
  <c r="W19" i="32" a="1"/>
  <c r="W19" i="32" s="1"/>
  <c r="Z19" i="32" a="1"/>
  <c r="Z19" i="32" s="1"/>
  <c r="Y15" i="32" a="1"/>
  <c r="Y15" i="32" s="1"/>
  <c r="X15" i="32" a="1"/>
  <c r="X15" i="32" s="1"/>
  <c r="V15" i="32" a="1"/>
  <c r="V15" i="32" s="1"/>
  <c r="W15" i="32" a="1"/>
  <c r="W15" i="32" s="1"/>
  <c r="Z15" i="32" a="1"/>
  <c r="Z15" i="32" s="1"/>
  <c r="V11" i="32" a="1"/>
  <c r="V11" i="32" s="1"/>
  <c r="Z11" i="32" a="1"/>
  <c r="Z11" i="32" s="1"/>
  <c r="X11" i="32" a="1"/>
  <c r="X11" i="32" s="1"/>
  <c r="Y11" i="32" a="1"/>
  <c r="Y11" i="32" s="1"/>
  <c r="W11" i="32" a="1"/>
  <c r="W11" i="32" s="1"/>
  <c r="X54" i="32" a="1"/>
  <c r="X54" i="32" s="1"/>
  <c r="Y54" i="32" a="1"/>
  <c r="Y54" i="32" s="1"/>
  <c r="V54" i="32" a="1"/>
  <c r="V54" i="32" s="1"/>
  <c r="Z54" i="32" a="1"/>
  <c r="Z54" i="32" s="1"/>
  <c r="W54" i="32" a="1"/>
  <c r="W54" i="32" s="1"/>
  <c r="V50" i="32" a="1"/>
  <c r="V50" i="32" s="1"/>
  <c r="W50" i="32" a="1"/>
  <c r="W50" i="32" s="1"/>
  <c r="Y50" i="32" a="1"/>
  <c r="Y50" i="32" s="1"/>
  <c r="Z50" i="32" a="1"/>
  <c r="Z50" i="32" s="1"/>
  <c r="X50" i="32" a="1"/>
  <c r="X50" i="32" s="1"/>
  <c r="V46" i="32" a="1"/>
  <c r="V46" i="32" s="1"/>
  <c r="Z46" i="32" a="1"/>
  <c r="Z46" i="32" s="1"/>
  <c r="X46" i="32" a="1"/>
  <c r="X46" i="32" s="1"/>
  <c r="Y46" i="32" a="1"/>
  <c r="Y46" i="32" s="1"/>
  <c r="W46" i="32" a="1"/>
  <c r="W46" i="32" s="1"/>
  <c r="Y42" i="32" a="1"/>
  <c r="Y42" i="32" s="1"/>
  <c r="W42" i="32" a="1"/>
  <c r="W42" i="32" s="1"/>
  <c r="V42" i="32" a="1"/>
  <c r="V42" i="32" s="1"/>
  <c r="Z42" i="32" a="1"/>
  <c r="Z42" i="32" s="1"/>
  <c r="X42" i="32" a="1"/>
  <c r="X42" i="32" s="1"/>
  <c r="Y38" i="32" a="1"/>
  <c r="Y38" i="32" s="1"/>
  <c r="Z38" i="32" a="1"/>
  <c r="Z38" i="32" s="1"/>
  <c r="X38" i="32" a="1"/>
  <c r="X38" i="32" s="1"/>
  <c r="W38" i="32" a="1"/>
  <c r="W38" i="32" s="1"/>
  <c r="V38" i="32" a="1"/>
  <c r="V38" i="32" s="1"/>
  <c r="Y34" i="32" a="1"/>
  <c r="Y34" i="32" s="1"/>
  <c r="X34" i="32" a="1"/>
  <c r="X34" i="32" s="1"/>
  <c r="Z34" i="32" a="1"/>
  <c r="Z34" i="32" s="1"/>
  <c r="W34" i="32" a="1"/>
  <c r="W34" i="32" s="1"/>
  <c r="V34" i="32" a="1"/>
  <c r="V34" i="32" s="1"/>
  <c r="W30" i="32" a="1"/>
  <c r="W30" i="32" s="1"/>
  <c r="Z30" i="32" a="1"/>
  <c r="Z30" i="32" s="1"/>
  <c r="Y30" i="32" a="1"/>
  <c r="Y30" i="32" s="1"/>
  <c r="X30" i="32" a="1"/>
  <c r="X30" i="32" s="1"/>
  <c r="V30" i="32" a="1"/>
  <c r="V30" i="32" s="1"/>
  <c r="X26" i="32" a="1"/>
  <c r="X26" i="32" s="1"/>
  <c r="Z26" i="32" a="1"/>
  <c r="Z26" i="32" s="1"/>
  <c r="W26" i="32" a="1"/>
  <c r="W26" i="32" s="1"/>
  <c r="Y26" i="32" a="1"/>
  <c r="Y26" i="32" s="1"/>
  <c r="V26" i="32" a="1"/>
  <c r="V26" i="32" s="1"/>
  <c r="Y22" i="32" a="1"/>
  <c r="Y22" i="32" s="1"/>
  <c r="Z22" i="32" a="1"/>
  <c r="Z22" i="32" s="1"/>
  <c r="V22" i="32" a="1"/>
  <c r="V22" i="32" s="1"/>
  <c r="X22" i="32" a="1"/>
  <c r="X22" i="32" s="1"/>
  <c r="W22" i="32" a="1"/>
  <c r="W22" i="32" s="1"/>
  <c r="Y18" i="32" a="1"/>
  <c r="Y18" i="32" s="1"/>
  <c r="Z18" i="32" a="1"/>
  <c r="Z18" i="32" s="1"/>
  <c r="W18" i="32" a="1"/>
  <c r="W18" i="32" s="1"/>
  <c r="X18" i="32" a="1"/>
  <c r="X18" i="32" s="1"/>
  <c r="V18" i="32" a="1"/>
  <c r="V18" i="32" s="1"/>
  <c r="W14" i="32" a="1"/>
  <c r="W14" i="32" s="1"/>
  <c r="Y14" i="32" a="1"/>
  <c r="Y14" i="32" s="1"/>
  <c r="X14" i="32" a="1"/>
  <c r="X14" i="32" s="1"/>
  <c r="Z14" i="32" a="1"/>
  <c r="Z14" i="32" s="1"/>
  <c r="V14" i="32" a="1"/>
  <c r="V14" i="32" s="1"/>
  <c r="Z10" i="32" a="1"/>
  <c r="Z10" i="32" s="1"/>
  <c r="W10" i="32" a="1"/>
  <c r="W10" i="32" s="1"/>
  <c r="X10" i="32" a="1"/>
  <c r="X10" i="32" s="1"/>
  <c r="Y10" i="32" a="1"/>
  <c r="Y10" i="32" s="1"/>
  <c r="V10" i="32" a="1"/>
  <c r="V10" i="32" s="1"/>
  <c r="Z57" i="32" a="1"/>
  <c r="Z57" i="32" s="1"/>
  <c r="Y57" i="32" a="1"/>
  <c r="Y57" i="32" s="1"/>
  <c r="V57" i="32" a="1"/>
  <c r="V57" i="32" s="1"/>
  <c r="X57" i="32" a="1"/>
  <c r="X57" i="32" s="1"/>
  <c r="W57" i="32" a="1"/>
  <c r="W57" i="32" s="1"/>
  <c r="X53" i="32" a="1"/>
  <c r="X53" i="32" s="1"/>
  <c r="V53" i="32" a="1"/>
  <c r="V53" i="32" s="1"/>
  <c r="Y53" i="32" a="1"/>
  <c r="Y53" i="32" s="1"/>
  <c r="W53" i="32" a="1"/>
  <c r="W53" i="32" s="1"/>
  <c r="Z53" i="32" a="1"/>
  <c r="Z53" i="32" s="1"/>
  <c r="V49" i="32" a="1"/>
  <c r="V49" i="32" s="1"/>
  <c r="X49" i="32" a="1"/>
  <c r="X49" i="32" s="1"/>
  <c r="Y49" i="32" a="1"/>
  <c r="Y49" i="32" s="1"/>
  <c r="W49" i="32" a="1"/>
  <c r="W49" i="32" s="1"/>
  <c r="Z49" i="32" a="1"/>
  <c r="Z49" i="32" s="1"/>
  <c r="W45" i="32" a="1"/>
  <c r="W45" i="32" s="1"/>
  <c r="X45" i="32" a="1"/>
  <c r="X45" i="32" s="1"/>
  <c r="Z45" i="32" a="1"/>
  <c r="Z45" i="32" s="1"/>
  <c r="Y45" i="32" a="1"/>
  <c r="Y45" i="32" s="1"/>
  <c r="V45" i="32" a="1"/>
  <c r="V45" i="32" s="1"/>
  <c r="Y41" i="32" a="1"/>
  <c r="Y41" i="32" s="1"/>
  <c r="W41" i="32" a="1"/>
  <c r="W41" i="32" s="1"/>
  <c r="V41" i="32" a="1"/>
  <c r="V41" i="32" s="1"/>
  <c r="Z41" i="32" a="1"/>
  <c r="Z41" i="32" s="1"/>
  <c r="X41" i="32" a="1"/>
  <c r="X41" i="32" s="1"/>
  <c r="Z37" i="32" a="1"/>
  <c r="Z37" i="32" s="1"/>
  <c r="Y37" i="32" a="1"/>
  <c r="Y37" i="32" s="1"/>
  <c r="V37" i="32" a="1"/>
  <c r="V37" i="32" s="1"/>
  <c r="X37" i="32" a="1"/>
  <c r="X37" i="32" s="1"/>
  <c r="W37" i="32" a="1"/>
  <c r="W37" i="32" s="1"/>
  <c r="Z33" i="32" a="1"/>
  <c r="Z33" i="32" s="1"/>
  <c r="V33" i="32" a="1"/>
  <c r="V33" i="32" s="1"/>
  <c r="W33" i="32" a="1"/>
  <c r="W33" i="32" s="1"/>
  <c r="X33" i="32" a="1"/>
  <c r="X33" i="32" s="1"/>
  <c r="Y33" i="32" a="1"/>
  <c r="Y33" i="32" s="1"/>
  <c r="X29" i="32" a="1"/>
  <c r="X29" i="32" s="1"/>
  <c r="Y29" i="32" a="1"/>
  <c r="Y29" i="32" s="1"/>
  <c r="V29" i="32" a="1"/>
  <c r="V29" i="32" s="1"/>
  <c r="Z29" i="32" a="1"/>
  <c r="Z29" i="32" s="1"/>
  <c r="W29" i="32" a="1"/>
  <c r="W29" i="32" s="1"/>
  <c r="Z25" i="32" a="1"/>
  <c r="Z25" i="32" s="1"/>
  <c r="W25" i="32" a="1"/>
  <c r="W25" i="32" s="1"/>
  <c r="V25" i="32" a="1"/>
  <c r="V25" i="32" s="1"/>
  <c r="X25" i="32" a="1"/>
  <c r="X25" i="32" s="1"/>
  <c r="Y25" i="32" a="1"/>
  <c r="Y25" i="32" s="1"/>
  <c r="X21" i="32" a="1"/>
  <c r="X21" i="32" s="1"/>
  <c r="V21" i="32" a="1"/>
  <c r="V21" i="32" s="1"/>
  <c r="Z21" i="32" a="1"/>
  <c r="Z21" i="32" s="1"/>
  <c r="Y21" i="32" a="1"/>
  <c r="Y21" i="32" s="1"/>
  <c r="W21" i="32" a="1"/>
  <c r="W21" i="32" s="1"/>
  <c r="Z17" i="32" a="1"/>
  <c r="Z17" i="32" s="1"/>
  <c r="V17" i="32" a="1"/>
  <c r="V17" i="32" s="1"/>
  <c r="X17" i="32" a="1"/>
  <c r="X17" i="32" s="1"/>
  <c r="Y17" i="32" a="1"/>
  <c r="Y17" i="32" s="1"/>
  <c r="W17" i="32" a="1"/>
  <c r="W17" i="32" s="1"/>
  <c r="W13" i="32" a="1"/>
  <c r="W13" i="32" s="1"/>
  <c r="X13" i="32" a="1"/>
  <c r="X13" i="32" s="1"/>
  <c r="Z13" i="32" a="1"/>
  <c r="Z13" i="32" s="1"/>
  <c r="V13" i="32" a="1"/>
  <c r="V13" i="32" s="1"/>
  <c r="Y13" i="32" a="1"/>
  <c r="Y13" i="32" s="1"/>
  <c r="Y9" i="32" a="1"/>
  <c r="Y9" i="32" s="1"/>
  <c r="W9" i="32" a="1"/>
  <c r="W9" i="32" s="1"/>
  <c r="X9" i="32" a="1"/>
  <c r="X9" i="32" s="1"/>
  <c r="V9" i="32" a="1"/>
  <c r="V9" i="32" s="1"/>
  <c r="Z9" i="32" a="1"/>
  <c r="Z9" i="32" s="1"/>
  <c r="W56" i="32" a="1"/>
  <c r="W56" i="32" s="1"/>
  <c r="X56" i="32" a="1"/>
  <c r="X56" i="32" s="1"/>
  <c r="Y56" i="32" a="1"/>
  <c r="Y56" i="32" s="1"/>
  <c r="Z56" i="32" a="1"/>
  <c r="Z56" i="32" s="1"/>
  <c r="V56" i="32" a="1"/>
  <c r="V56" i="32" s="1"/>
  <c r="Y52" i="32" a="1"/>
  <c r="Y52" i="32" s="1"/>
  <c r="Z52" i="32" a="1"/>
  <c r="Z52" i="32" s="1"/>
  <c r="X52" i="32" a="1"/>
  <c r="X52" i="32" s="1"/>
  <c r="W52" i="32" a="1"/>
  <c r="W52" i="32" s="1"/>
  <c r="V52" i="32" a="1"/>
  <c r="V52" i="32" s="1"/>
  <c r="V48" i="32" a="1"/>
  <c r="V48" i="32" s="1"/>
  <c r="Y48" i="32" a="1"/>
  <c r="Y48" i="32" s="1"/>
  <c r="Z48" i="32" a="1"/>
  <c r="Z48" i="32" s="1"/>
  <c r="X48" i="32" a="1"/>
  <c r="X48" i="32" s="1"/>
  <c r="W48" i="32" a="1"/>
  <c r="W48" i="32" s="1"/>
  <c r="W44" i="32" a="1"/>
  <c r="W44" i="32" s="1"/>
  <c r="X44" i="32" a="1"/>
  <c r="X44" i="32" s="1"/>
  <c r="Y44" i="32" a="1"/>
  <c r="Y44" i="32" s="1"/>
  <c r="Z44" i="32" a="1"/>
  <c r="Z44" i="32" s="1"/>
  <c r="V44" i="32" a="1"/>
  <c r="V44" i="32" s="1"/>
  <c r="X40" i="32" a="1"/>
  <c r="X40" i="32" s="1"/>
  <c r="W40" i="32" a="1"/>
  <c r="W40" i="32" s="1"/>
  <c r="V40" i="32" a="1"/>
  <c r="V40" i="32" s="1"/>
  <c r="Y40" i="32" a="1"/>
  <c r="Y40" i="32" s="1"/>
  <c r="Z40" i="32" a="1"/>
  <c r="Z40" i="32" s="1"/>
  <c r="Z36" i="32" a="1"/>
  <c r="Z36" i="32" s="1"/>
  <c r="Y36" i="32" a="1"/>
  <c r="Y36" i="32" s="1"/>
  <c r="V36" i="32" a="1"/>
  <c r="V36" i="32" s="1"/>
  <c r="X36" i="32" a="1"/>
  <c r="X36" i="32" s="1"/>
  <c r="W36" i="32" a="1"/>
  <c r="W36" i="32" s="1"/>
  <c r="Z32" i="32" a="1"/>
  <c r="Z32" i="32" s="1"/>
  <c r="X32" i="32" a="1"/>
  <c r="X32" i="32" s="1"/>
  <c r="Y32" i="32" a="1"/>
  <c r="Y32" i="32" s="1"/>
  <c r="V32" i="32" a="1"/>
  <c r="V32" i="32" s="1"/>
  <c r="W32" i="32" a="1"/>
  <c r="W32" i="32" s="1"/>
  <c r="Z28" i="32" a="1"/>
  <c r="Z28" i="32" s="1"/>
  <c r="W28" i="32" a="1"/>
  <c r="W28" i="32" s="1"/>
  <c r="X28" i="32" a="1"/>
  <c r="X28" i="32" s="1"/>
  <c r="V28" i="32" a="1"/>
  <c r="V28" i="32" s="1"/>
  <c r="Y28" i="32" a="1"/>
  <c r="Y28" i="32" s="1"/>
  <c r="X24" i="32" a="1"/>
  <c r="X24" i="32" s="1"/>
  <c r="V24" i="32" a="1"/>
  <c r="V24" i="32" s="1"/>
  <c r="Z24" i="32" a="1"/>
  <c r="Z24" i="32" s="1"/>
  <c r="W24" i="32" a="1"/>
  <c r="W24" i="32" s="1"/>
  <c r="Y24" i="32" a="1"/>
  <c r="Y24" i="32" s="1"/>
  <c r="Y20" i="32" a="1"/>
  <c r="Y20" i="32" s="1"/>
  <c r="W20" i="32" a="1"/>
  <c r="W20" i="32" s="1"/>
  <c r="V20" i="32" a="1"/>
  <c r="V20" i="32" s="1"/>
  <c r="Z20" i="32" a="1"/>
  <c r="Z20" i="32" s="1"/>
  <c r="X20" i="32" a="1"/>
  <c r="X20" i="32" s="1"/>
  <c r="Z16" i="32" a="1"/>
  <c r="Z16" i="32" s="1"/>
  <c r="W16" i="32" a="1"/>
  <c r="W16" i="32" s="1"/>
  <c r="V16" i="32" a="1"/>
  <c r="V16" i="32" s="1"/>
  <c r="Y16" i="32" a="1"/>
  <c r="Y16" i="32" s="1"/>
  <c r="X16" i="32" a="1"/>
  <c r="X16" i="32" s="1"/>
  <c r="W12" i="32" a="1"/>
  <c r="W12" i="32" s="1"/>
  <c r="Z12" i="32" a="1"/>
  <c r="Z12" i="32" s="1"/>
  <c r="V12" i="32" a="1"/>
  <c r="V12" i="32" s="1"/>
  <c r="Y12" i="32" a="1"/>
  <c r="Y12" i="32" s="1"/>
  <c r="X12" i="32" a="1"/>
  <c r="X12" i="32" s="1"/>
  <c r="W8" i="32" a="1"/>
  <c r="W8" i="32" s="1"/>
  <c r="X8" i="32" a="1"/>
  <c r="X8" i="32" s="1"/>
  <c r="Y8" i="32" a="1"/>
  <c r="Y8" i="32" s="1"/>
  <c r="V8" i="32" a="1"/>
  <c r="V8" i="32" s="1"/>
  <c r="Z8" i="32" a="1"/>
  <c r="Z8" i="32" s="1"/>
  <c r="K57" i="27" a="1"/>
  <c r="K57" i="27" s="1"/>
  <c r="Q57" i="27" s="1"/>
  <c r="J57" i="27" a="1"/>
  <c r="J57" i="27" s="1"/>
  <c r="P57" i="27" s="1"/>
  <c r="K49" i="27" a="1"/>
  <c r="K49" i="27" s="1"/>
  <c r="Q49" i="27" s="1"/>
  <c r="J49" i="27" a="1"/>
  <c r="J49" i="27" s="1"/>
  <c r="P49" i="27" s="1"/>
  <c r="K41" i="27" a="1"/>
  <c r="K41" i="27" s="1"/>
  <c r="Q41" i="27" s="1"/>
  <c r="J41" i="27" a="1"/>
  <c r="J41" i="27" s="1"/>
  <c r="P41" i="27" s="1"/>
  <c r="K33" i="27" a="1"/>
  <c r="K33" i="27" s="1"/>
  <c r="Q33" i="27" s="1"/>
  <c r="J33" i="27" a="1"/>
  <c r="J33" i="27" s="1"/>
  <c r="P33" i="27" s="1"/>
  <c r="K25" i="27" a="1"/>
  <c r="K25" i="27" s="1"/>
  <c r="Q25" i="27" s="1"/>
  <c r="J25" i="27" a="1"/>
  <c r="J25" i="27" s="1"/>
  <c r="P25" i="27" s="1"/>
  <c r="K17" i="27" a="1"/>
  <c r="K17" i="27" s="1"/>
  <c r="Q17" i="27" s="1"/>
  <c r="J17" i="27" a="1"/>
  <c r="J17" i="27" s="1"/>
  <c r="P17" i="27" s="1"/>
  <c r="K9" i="27" a="1"/>
  <c r="K9" i="27" s="1"/>
  <c r="Q9" i="27" s="1"/>
  <c r="J9" i="27" a="1"/>
  <c r="J9" i="27" s="1"/>
  <c r="P9" i="27" s="1"/>
  <c r="K56" i="27" a="1"/>
  <c r="K56" i="27" s="1"/>
  <c r="Q56" i="27" s="1"/>
  <c r="J56" i="27" a="1"/>
  <c r="J56" i="27" s="1"/>
  <c r="P56" i="27" s="1"/>
  <c r="K48" i="27" a="1"/>
  <c r="K48" i="27" s="1"/>
  <c r="Q48" i="27" s="1"/>
  <c r="J48" i="27" a="1"/>
  <c r="J48" i="27" s="1"/>
  <c r="P48" i="27" s="1"/>
  <c r="K40" i="27" a="1"/>
  <c r="K40" i="27" s="1"/>
  <c r="Q40" i="27" s="1"/>
  <c r="J40" i="27" a="1"/>
  <c r="J40" i="27" s="1"/>
  <c r="P40" i="27" s="1"/>
  <c r="K32" i="27" a="1"/>
  <c r="K32" i="27" s="1"/>
  <c r="Q32" i="27" s="1"/>
  <c r="J32" i="27" a="1"/>
  <c r="J32" i="27" s="1"/>
  <c r="P32" i="27" s="1"/>
  <c r="K24" i="27" a="1"/>
  <c r="K24" i="27" s="1"/>
  <c r="Q24" i="27" s="1"/>
  <c r="J24" i="27" a="1"/>
  <c r="J24" i="27" s="1"/>
  <c r="P24" i="27" s="1"/>
  <c r="K16" i="27" a="1"/>
  <c r="K16" i="27" s="1"/>
  <c r="Q16" i="27" s="1"/>
  <c r="J16" i="27" a="1"/>
  <c r="J16" i="27" s="1"/>
  <c r="P16" i="27" s="1"/>
  <c r="K8" i="27" a="1"/>
  <c r="K8" i="27" s="1"/>
  <c r="Q8" i="27" s="1"/>
  <c r="J8" i="27" a="1"/>
  <c r="J8" i="27" s="1"/>
  <c r="P8" i="27" s="1"/>
  <c r="K55" i="27" a="1"/>
  <c r="K55" i="27" s="1"/>
  <c r="Q55" i="27" s="1"/>
  <c r="J55" i="27" a="1"/>
  <c r="J55" i="27" s="1"/>
  <c r="P55" i="27" s="1"/>
  <c r="K47" i="27" a="1"/>
  <c r="K47" i="27" s="1"/>
  <c r="Q47" i="27" s="1"/>
  <c r="J47" i="27" a="1"/>
  <c r="J47" i="27" s="1"/>
  <c r="P47" i="27" s="1"/>
  <c r="K39" i="27" a="1"/>
  <c r="K39" i="27" s="1"/>
  <c r="Q39" i="27" s="1"/>
  <c r="J39" i="27" a="1"/>
  <c r="J39" i="27" s="1"/>
  <c r="P39" i="27" s="1"/>
  <c r="K31" i="27" a="1"/>
  <c r="K31" i="27" s="1"/>
  <c r="Q31" i="27" s="1"/>
  <c r="J31" i="27" a="1"/>
  <c r="J31" i="27" s="1"/>
  <c r="P31" i="27" s="1"/>
  <c r="K23" i="27" a="1"/>
  <c r="K23" i="27" s="1"/>
  <c r="Q23" i="27" s="1"/>
  <c r="J23" i="27" a="1"/>
  <c r="J23" i="27" s="1"/>
  <c r="P23" i="27" s="1"/>
  <c r="K15" i="27" a="1"/>
  <c r="K15" i="27" s="1"/>
  <c r="Q15" i="27" s="1"/>
  <c r="J15" i="27" a="1"/>
  <c r="J15" i="27" s="1"/>
  <c r="P15" i="27" s="1"/>
  <c r="K54" i="27" a="1"/>
  <c r="K54" i="27" s="1"/>
  <c r="Q54" i="27" s="1"/>
  <c r="J54" i="27" a="1"/>
  <c r="J54" i="27" s="1"/>
  <c r="P54" i="27" s="1"/>
  <c r="K46" i="27" a="1"/>
  <c r="K46" i="27" s="1"/>
  <c r="Q46" i="27" s="1"/>
  <c r="J46" i="27" a="1"/>
  <c r="J46" i="27" s="1"/>
  <c r="P46" i="27" s="1"/>
  <c r="K38" i="27" a="1"/>
  <c r="K38" i="27" s="1"/>
  <c r="Q38" i="27" s="1"/>
  <c r="J38" i="27" a="1"/>
  <c r="J38" i="27" s="1"/>
  <c r="P38" i="27" s="1"/>
  <c r="K30" i="27" a="1"/>
  <c r="K30" i="27" s="1"/>
  <c r="Q30" i="27" s="1"/>
  <c r="J30" i="27" a="1"/>
  <c r="J30" i="27" s="1"/>
  <c r="P30" i="27" s="1"/>
  <c r="K22" i="27" a="1"/>
  <c r="K22" i="27" s="1"/>
  <c r="Q22" i="27" s="1"/>
  <c r="J22" i="27" a="1"/>
  <c r="J22" i="27" s="1"/>
  <c r="P22" i="27" s="1"/>
  <c r="K14" i="27" a="1"/>
  <c r="K14" i="27" s="1"/>
  <c r="Q14" i="27" s="1"/>
  <c r="J14" i="27" a="1"/>
  <c r="J14" i="27" s="1"/>
  <c r="P14" i="27" s="1"/>
  <c r="K53" i="27" a="1"/>
  <c r="K53" i="27" s="1"/>
  <c r="Q53" i="27" s="1"/>
  <c r="J53" i="27" a="1"/>
  <c r="J53" i="27" s="1"/>
  <c r="P53" i="27" s="1"/>
  <c r="K45" i="27" a="1"/>
  <c r="K45" i="27" s="1"/>
  <c r="Q45" i="27" s="1"/>
  <c r="J45" i="27" a="1"/>
  <c r="J45" i="27" s="1"/>
  <c r="P45" i="27" s="1"/>
  <c r="K37" i="27" a="1"/>
  <c r="K37" i="27" s="1"/>
  <c r="Q37" i="27" s="1"/>
  <c r="J37" i="27" a="1"/>
  <c r="J37" i="27" s="1"/>
  <c r="P37" i="27" s="1"/>
  <c r="K29" i="27" a="1"/>
  <c r="K29" i="27" s="1"/>
  <c r="Q29" i="27" s="1"/>
  <c r="J29" i="27" a="1"/>
  <c r="J29" i="27" s="1"/>
  <c r="P29" i="27" s="1"/>
  <c r="K21" i="27" a="1"/>
  <c r="K21" i="27" s="1"/>
  <c r="Q21" i="27" s="1"/>
  <c r="J21" i="27" a="1"/>
  <c r="J21" i="27" s="1"/>
  <c r="P21" i="27" s="1"/>
  <c r="K13" i="27" a="1"/>
  <c r="K13" i="27" s="1"/>
  <c r="Q13" i="27" s="1"/>
  <c r="J13" i="27" a="1"/>
  <c r="J13" i="27" s="1"/>
  <c r="P13" i="27" s="1"/>
  <c r="K52" i="27" a="1"/>
  <c r="K52" i="27" s="1"/>
  <c r="Q52" i="27" s="1"/>
  <c r="J52" i="27" a="1"/>
  <c r="J52" i="27" s="1"/>
  <c r="P52" i="27" s="1"/>
  <c r="K44" i="27" a="1"/>
  <c r="K44" i="27" s="1"/>
  <c r="Q44" i="27" s="1"/>
  <c r="J44" i="27" a="1"/>
  <c r="J44" i="27" s="1"/>
  <c r="P44" i="27" s="1"/>
  <c r="K36" i="27" a="1"/>
  <c r="K36" i="27" s="1"/>
  <c r="Q36" i="27" s="1"/>
  <c r="J36" i="27" a="1"/>
  <c r="J36" i="27" s="1"/>
  <c r="P36" i="27" s="1"/>
  <c r="K28" i="27" a="1"/>
  <c r="K28" i="27" s="1"/>
  <c r="Q28" i="27" s="1"/>
  <c r="J28" i="27" a="1"/>
  <c r="J28" i="27" s="1"/>
  <c r="P28" i="27" s="1"/>
  <c r="K20" i="27" a="1"/>
  <c r="K20" i="27" s="1"/>
  <c r="Q20" i="27" s="1"/>
  <c r="J20" i="27" a="1"/>
  <c r="J20" i="27" s="1"/>
  <c r="P20" i="27" s="1"/>
  <c r="K12" i="27" a="1"/>
  <c r="K12" i="27" s="1"/>
  <c r="Q12" i="27" s="1"/>
  <c r="J12" i="27" a="1"/>
  <c r="J12" i="27" s="1"/>
  <c r="P12" i="27" s="1"/>
  <c r="K51" i="27" a="1"/>
  <c r="K51" i="27" s="1"/>
  <c r="Q51" i="27" s="1"/>
  <c r="J51" i="27" a="1"/>
  <c r="J51" i="27" s="1"/>
  <c r="P51" i="27" s="1"/>
  <c r="K43" i="27" a="1"/>
  <c r="K43" i="27" s="1"/>
  <c r="Q43" i="27" s="1"/>
  <c r="J43" i="27" a="1"/>
  <c r="J43" i="27" s="1"/>
  <c r="P43" i="27" s="1"/>
  <c r="K35" i="27" a="1"/>
  <c r="K35" i="27" s="1"/>
  <c r="Q35" i="27" s="1"/>
  <c r="J35" i="27" a="1"/>
  <c r="J35" i="27" s="1"/>
  <c r="P35" i="27" s="1"/>
  <c r="K27" i="27" a="1"/>
  <c r="K27" i="27" s="1"/>
  <c r="Q27" i="27" s="1"/>
  <c r="J27" i="27" a="1"/>
  <c r="J27" i="27" s="1"/>
  <c r="P27" i="27" s="1"/>
  <c r="K19" i="27" a="1"/>
  <c r="K19" i="27" s="1"/>
  <c r="Q19" i="27" s="1"/>
  <c r="J19" i="27" a="1"/>
  <c r="J19" i="27" s="1"/>
  <c r="P19" i="27" s="1"/>
  <c r="K11" i="27" a="1"/>
  <c r="K11" i="27" s="1"/>
  <c r="Q11" i="27" s="1"/>
  <c r="J11" i="27" a="1"/>
  <c r="J11" i="27" s="1"/>
  <c r="P11" i="27" s="1"/>
  <c r="K50" i="27" a="1"/>
  <c r="K50" i="27" s="1"/>
  <c r="Q50" i="27" s="1"/>
  <c r="J50" i="27" a="1"/>
  <c r="J50" i="27" s="1"/>
  <c r="P50" i="27" s="1"/>
  <c r="K42" i="27" a="1"/>
  <c r="K42" i="27" s="1"/>
  <c r="Q42" i="27" s="1"/>
  <c r="J42" i="27" a="1"/>
  <c r="J42" i="27" s="1"/>
  <c r="P42" i="27" s="1"/>
  <c r="K34" i="27" a="1"/>
  <c r="K34" i="27" s="1"/>
  <c r="Q34" i="27" s="1"/>
  <c r="J34" i="27" a="1"/>
  <c r="J34" i="27" s="1"/>
  <c r="P34" i="27" s="1"/>
  <c r="K26" i="27" a="1"/>
  <c r="K26" i="27" s="1"/>
  <c r="Q26" i="27" s="1"/>
  <c r="J26" i="27" a="1"/>
  <c r="J26" i="27" s="1"/>
  <c r="P26" i="27" s="1"/>
  <c r="K18" i="27" a="1"/>
  <c r="K18" i="27" s="1"/>
  <c r="Q18" i="27" s="1"/>
  <c r="J18" i="27" a="1"/>
  <c r="J18" i="27" s="1"/>
  <c r="P18" i="27" s="1"/>
  <c r="K10" i="27" a="1"/>
  <c r="K10" i="27" s="1"/>
  <c r="Q10" i="27" s="1"/>
  <c r="J10" i="27" a="1"/>
  <c r="J10" i="27" s="1"/>
  <c r="P10" i="27" s="1"/>
  <c r="F43" i="12"/>
  <c r="L44" i="33" s="1" a="1"/>
  <c r="L44" i="33" s="1"/>
  <c r="R44" i="33" s="1"/>
  <c r="X44" i="33" s="1"/>
  <c r="F27" i="12"/>
  <c r="L28" i="33" s="1" a="1"/>
  <c r="L28" i="33" s="1"/>
  <c r="R28" i="33" s="1"/>
  <c r="X28" i="33" s="1"/>
  <c r="F19" i="12"/>
  <c r="L20" i="33" s="1" a="1"/>
  <c r="L20" i="33" s="1"/>
  <c r="R20" i="33" s="1"/>
  <c r="X20" i="33" s="1"/>
  <c r="F50" i="12"/>
  <c r="L51" i="33" s="1" a="1"/>
  <c r="L51" i="33" s="1"/>
  <c r="R51" i="33" s="1"/>
  <c r="X51" i="33" s="1"/>
  <c r="F42" i="12"/>
  <c r="L43" i="33" s="1" a="1"/>
  <c r="L43" i="33" s="1"/>
  <c r="R43" i="33" s="1"/>
  <c r="X43" i="33" s="1"/>
  <c r="F34" i="12"/>
  <c r="L35" i="33" s="1" a="1"/>
  <c r="L35" i="33" s="1"/>
  <c r="R35" i="33" s="1"/>
  <c r="X35" i="33" s="1"/>
  <c r="F26" i="12"/>
  <c r="L27" i="33" s="1" a="1"/>
  <c r="L27" i="33" s="1"/>
  <c r="R27" i="33" s="1"/>
  <c r="X27" i="33" s="1"/>
  <c r="F18" i="12"/>
  <c r="L19" i="33" s="1" a="1"/>
  <c r="L19" i="33" s="1"/>
  <c r="R19" i="33" s="1"/>
  <c r="X19" i="33" s="1"/>
  <c r="F10" i="12"/>
  <c r="L11" i="33" s="1" a="1"/>
  <c r="L11" i="33" s="1"/>
  <c r="R11" i="33" s="1"/>
  <c r="X11" i="33" s="1"/>
  <c r="F51" i="12"/>
  <c r="L52" i="33" s="1" a="1"/>
  <c r="L52" i="33" s="1"/>
  <c r="R52" i="33" s="1"/>
  <c r="X52" i="33" s="1"/>
  <c r="F35" i="12"/>
  <c r="L36" i="33" s="1" a="1"/>
  <c r="L36" i="33" s="1"/>
  <c r="R36" i="33" s="1"/>
  <c r="X36" i="33" s="1"/>
  <c r="F11" i="12"/>
  <c r="L12" i="33" s="1" a="1"/>
  <c r="L12" i="33" s="1"/>
  <c r="R12" i="33" s="1"/>
  <c r="X12" i="33" s="1"/>
  <c r="F6" i="12"/>
  <c r="F49" i="12"/>
  <c r="L50" i="33" s="1" a="1"/>
  <c r="L50" i="33" s="1"/>
  <c r="R50" i="33" s="1"/>
  <c r="X50" i="33" s="1"/>
  <c r="F41" i="12"/>
  <c r="L42" i="33" s="1" a="1"/>
  <c r="L42" i="33" s="1"/>
  <c r="R42" i="33" s="1"/>
  <c r="X42" i="33" s="1"/>
  <c r="F33" i="12"/>
  <c r="L34" i="33" s="1" a="1"/>
  <c r="L34" i="33" s="1"/>
  <c r="R34" i="33" s="1"/>
  <c r="X34" i="33" s="1"/>
  <c r="F25" i="12"/>
  <c r="L26" i="33" s="1" a="1"/>
  <c r="L26" i="33" s="1"/>
  <c r="R26" i="33" s="1"/>
  <c r="X26" i="33" s="1"/>
  <c r="F17" i="12"/>
  <c r="L18" i="33" s="1" a="1"/>
  <c r="L18" i="33" s="1"/>
  <c r="R18" i="33" s="1"/>
  <c r="X18" i="33" s="1"/>
  <c r="F9" i="12"/>
  <c r="L10" i="33" s="1" a="1"/>
  <c r="L10" i="33" s="1"/>
  <c r="R10" i="33" s="1"/>
  <c r="X10" i="33" s="1"/>
  <c r="F56" i="12"/>
  <c r="L57" i="33" s="1" a="1"/>
  <c r="L57" i="33" s="1"/>
  <c r="R57" i="33" s="1"/>
  <c r="X57" i="33" s="1"/>
  <c r="F48" i="12"/>
  <c r="L49" i="33" s="1" a="1"/>
  <c r="L49" i="33" s="1"/>
  <c r="R49" i="33" s="1"/>
  <c r="X49" i="33" s="1"/>
  <c r="F40" i="12"/>
  <c r="L41" i="33" s="1" a="1"/>
  <c r="L41" i="33" s="1"/>
  <c r="R41" i="33" s="1"/>
  <c r="X41" i="33" s="1"/>
  <c r="F32" i="12"/>
  <c r="L33" i="33" s="1" a="1"/>
  <c r="L33" i="33" s="1"/>
  <c r="R33" i="33" s="1"/>
  <c r="X33" i="33" s="1"/>
  <c r="F24" i="12"/>
  <c r="L25" i="33" s="1" a="1"/>
  <c r="L25" i="33" s="1"/>
  <c r="R25" i="33" s="1"/>
  <c r="X25" i="33" s="1"/>
  <c r="F16" i="12"/>
  <c r="L17" i="33" s="1" a="1"/>
  <c r="L17" i="33" s="1"/>
  <c r="R17" i="33" s="1"/>
  <c r="X17" i="33" s="1"/>
  <c r="F8" i="12"/>
  <c r="L9" i="33" s="1" a="1"/>
  <c r="L9" i="33" s="1"/>
  <c r="R9" i="33" s="1"/>
  <c r="X9" i="33" s="1"/>
  <c r="F47" i="12"/>
  <c r="L48" i="33" s="1" a="1"/>
  <c r="L48" i="33" s="1"/>
  <c r="R48" i="33" s="1"/>
  <c r="X48" i="33" s="1"/>
  <c r="F39" i="12"/>
  <c r="L40" i="33" s="1" a="1"/>
  <c r="L40" i="33" s="1"/>
  <c r="R40" i="33" s="1"/>
  <c r="X40" i="33" s="1"/>
  <c r="F23" i="12"/>
  <c r="L24" i="33" s="1" a="1"/>
  <c r="L24" i="33" s="1"/>
  <c r="R24" i="33" s="1"/>
  <c r="X24" i="33" s="1"/>
  <c r="F15" i="12"/>
  <c r="L16" i="33" s="1" a="1"/>
  <c r="L16" i="33" s="1"/>
  <c r="R16" i="33" s="1"/>
  <c r="X16" i="33" s="1"/>
  <c r="F7" i="12"/>
  <c r="L8" i="33" s="1" a="1"/>
  <c r="L8" i="33" s="1"/>
  <c r="R8" i="33" s="1"/>
  <c r="X8" i="33" s="1"/>
  <c r="F55" i="12"/>
  <c r="L56" i="33" s="1" a="1"/>
  <c r="L56" i="33" s="1"/>
  <c r="R56" i="33" s="1"/>
  <c r="X56" i="33" s="1"/>
  <c r="F31" i="12"/>
  <c r="L32" i="33" s="1" a="1"/>
  <c r="L32" i="33" s="1"/>
  <c r="R32" i="33" s="1"/>
  <c r="X32" i="33" s="1"/>
  <c r="F54" i="12"/>
  <c r="L55" i="33" s="1" a="1"/>
  <c r="L55" i="33" s="1"/>
  <c r="R55" i="33" s="1"/>
  <c r="X55" i="33" s="1"/>
  <c r="F46" i="12"/>
  <c r="L47" i="33" s="1" a="1"/>
  <c r="L47" i="33" s="1"/>
  <c r="R47" i="33" s="1"/>
  <c r="X47" i="33" s="1"/>
  <c r="F38" i="12"/>
  <c r="L39" i="33" s="1" a="1"/>
  <c r="L39" i="33" s="1"/>
  <c r="R39" i="33" s="1"/>
  <c r="X39" i="33" s="1"/>
  <c r="F30" i="12"/>
  <c r="L31" i="33" s="1" a="1"/>
  <c r="L31" i="33" s="1"/>
  <c r="R31" i="33" s="1"/>
  <c r="X31" i="33" s="1"/>
  <c r="F22" i="12"/>
  <c r="L23" i="33" s="1" a="1"/>
  <c r="L23" i="33" s="1"/>
  <c r="R23" i="33" s="1"/>
  <c r="X23" i="33" s="1"/>
  <c r="F14" i="12"/>
  <c r="L15" i="33" s="1" a="1"/>
  <c r="L15" i="33" s="1"/>
  <c r="R15" i="33" s="1"/>
  <c r="X15" i="33" s="1"/>
  <c r="F53" i="12"/>
  <c r="L54" i="33" s="1" a="1"/>
  <c r="L54" i="33" s="1"/>
  <c r="R54" i="33" s="1"/>
  <c r="X54" i="33" s="1"/>
  <c r="F45" i="12"/>
  <c r="L46" i="33" s="1" a="1"/>
  <c r="L46" i="33" s="1"/>
  <c r="R46" i="33" s="1"/>
  <c r="X46" i="33" s="1"/>
  <c r="F37" i="12"/>
  <c r="L38" i="33" s="1" a="1"/>
  <c r="L38" i="33" s="1"/>
  <c r="R38" i="33" s="1"/>
  <c r="X38" i="33" s="1"/>
  <c r="F29" i="12"/>
  <c r="L30" i="33" s="1" a="1"/>
  <c r="L30" i="33" s="1"/>
  <c r="R30" i="33" s="1"/>
  <c r="X30" i="33" s="1"/>
  <c r="F21" i="12"/>
  <c r="L22" i="33" s="1" a="1"/>
  <c r="L22" i="33" s="1"/>
  <c r="R22" i="33" s="1"/>
  <c r="X22" i="33" s="1"/>
  <c r="F13" i="12"/>
  <c r="L14" i="33" s="1" a="1"/>
  <c r="L14" i="33" s="1"/>
  <c r="R14" i="33" s="1"/>
  <c r="X14" i="33" s="1"/>
  <c r="F52" i="12"/>
  <c r="L53" i="33" s="1" a="1"/>
  <c r="L53" i="33" s="1"/>
  <c r="R53" i="33" s="1"/>
  <c r="X53" i="33" s="1"/>
  <c r="F44" i="12"/>
  <c r="L45" i="33" s="1" a="1"/>
  <c r="L45" i="33" s="1"/>
  <c r="R45" i="33" s="1"/>
  <c r="X45" i="33" s="1"/>
  <c r="F36" i="12"/>
  <c r="L37" i="33" s="1" a="1"/>
  <c r="L37" i="33" s="1"/>
  <c r="R37" i="33" s="1"/>
  <c r="X37" i="33" s="1"/>
  <c r="F28" i="12"/>
  <c r="L29" i="33" s="1" a="1"/>
  <c r="L29" i="33" s="1"/>
  <c r="R29" i="33" s="1"/>
  <c r="X29" i="33" s="1"/>
  <c r="F20" i="12"/>
  <c r="L21" i="33" s="1" a="1"/>
  <c r="L21" i="33" s="1"/>
  <c r="R21" i="33" s="1"/>
  <c r="X21" i="33" s="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6" i="11"/>
  <c r="F15" i="11"/>
  <c r="L16" i="34" s="1" a="1"/>
  <c r="L16" i="34" s="1"/>
  <c r="R16" i="34" s="1"/>
  <c r="F17" i="11"/>
  <c r="L18" i="34" s="1" a="1"/>
  <c r="L18" i="34" s="1"/>
  <c r="R18" i="34" s="1"/>
  <c r="F23" i="11"/>
  <c r="L24" i="34" s="1" a="1"/>
  <c r="L24" i="34" s="1"/>
  <c r="R24" i="34" s="1"/>
  <c r="F25" i="11"/>
  <c r="L26" i="34" s="1" a="1"/>
  <c r="L26" i="34" s="1"/>
  <c r="R26" i="34" s="1"/>
  <c r="F31" i="11"/>
  <c r="L32" i="34" s="1" a="1"/>
  <c r="L32" i="34" s="1"/>
  <c r="R32" i="34" s="1"/>
  <c r="F33" i="11"/>
  <c r="L34" i="34" s="1" a="1"/>
  <c r="L34" i="34" s="1"/>
  <c r="R34" i="34" s="1"/>
  <c r="F39" i="11"/>
  <c r="L40" i="34" s="1" a="1"/>
  <c r="L40" i="34" s="1"/>
  <c r="R40" i="34" s="1"/>
  <c r="F41" i="11"/>
  <c r="L42" i="34" s="1" a="1"/>
  <c r="L42" i="34" s="1"/>
  <c r="R42" i="34" s="1"/>
  <c r="F47" i="11"/>
  <c r="L48" i="34" s="1" a="1"/>
  <c r="L48" i="34" s="1"/>
  <c r="R48" i="34" s="1"/>
  <c r="F49" i="11"/>
  <c r="L50" i="34" s="1" a="1"/>
  <c r="L50" i="34" s="1"/>
  <c r="R50" i="34" s="1"/>
  <c r="F55" i="11"/>
  <c r="L56" i="34" s="1" a="1"/>
  <c r="L56" i="34" s="1"/>
  <c r="R56" i="34" s="1"/>
  <c r="J11" i="11"/>
  <c r="J10" i="11"/>
  <c r="J12" i="11" s="1"/>
  <c r="F12" i="11" s="1"/>
  <c r="L13" i="34" s="1" a="1"/>
  <c r="L13" i="34" s="1"/>
  <c r="R13" i="34" s="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H8" i="10"/>
  <c r="F8" i="10" s="1"/>
  <c r="H9" i="10"/>
  <c r="F9" i="10" s="1"/>
  <c r="Q17" i="33" l="1"/>
  <c r="W17" i="33" s="1"/>
  <c r="K17" i="34" a="1"/>
  <c r="K17" i="34" s="1"/>
  <c r="Q17" i="34" s="1"/>
  <c r="Q25" i="33"/>
  <c r="W25" i="33" s="1"/>
  <c r="K25" i="34" a="1"/>
  <c r="K25" i="34" s="1"/>
  <c r="Q25" i="34" s="1"/>
  <c r="Q56" i="33"/>
  <c r="W56" i="33" s="1"/>
  <c r="K56" i="34" a="1"/>
  <c r="K56" i="34" s="1"/>
  <c r="Q56" i="34" s="1"/>
  <c r="Q24" i="33"/>
  <c r="W24" i="33" s="1"/>
  <c r="K24" i="34" a="1"/>
  <c r="K24" i="34" s="1"/>
  <c r="Q24" i="34" s="1"/>
  <c r="Q55" i="33"/>
  <c r="W55" i="33" s="1"/>
  <c r="K55" i="34" a="1"/>
  <c r="K55" i="34" s="1"/>
  <c r="Q55" i="34" s="1"/>
  <c r="Q47" i="33"/>
  <c r="W47" i="33" s="1"/>
  <c r="K47" i="34" a="1"/>
  <c r="K47" i="34" s="1"/>
  <c r="Q47" i="34" s="1"/>
  <c r="Q39" i="33"/>
  <c r="W39" i="33" s="1"/>
  <c r="K39" i="34" a="1"/>
  <c r="K39" i="34" s="1"/>
  <c r="Q39" i="34" s="1"/>
  <c r="Q31" i="33"/>
  <c r="W31" i="33" s="1"/>
  <c r="K31" i="34" a="1"/>
  <c r="K31" i="34" s="1"/>
  <c r="Q31" i="34" s="1"/>
  <c r="Q23" i="33"/>
  <c r="W23" i="33" s="1"/>
  <c r="K23" i="34" a="1"/>
  <c r="K23" i="34" s="1"/>
  <c r="Q23" i="34" s="1"/>
  <c r="Q15" i="33"/>
  <c r="W15" i="33" s="1"/>
  <c r="K15" i="34" a="1"/>
  <c r="K15" i="34" s="1"/>
  <c r="Q15" i="34" s="1"/>
  <c r="Q57" i="33"/>
  <c r="W57" i="33" s="1"/>
  <c r="K57" i="34" a="1"/>
  <c r="K57" i="34" s="1"/>
  <c r="Q57" i="34" s="1"/>
  <c r="Q16" i="33"/>
  <c r="W16" i="33" s="1"/>
  <c r="K16" i="34" a="1"/>
  <c r="K16" i="34" s="1"/>
  <c r="Q16" i="34" s="1"/>
  <c r="Q54" i="33"/>
  <c r="W54" i="33" s="1"/>
  <c r="K54" i="34" a="1"/>
  <c r="K54" i="34" s="1"/>
  <c r="Q54" i="34" s="1"/>
  <c r="Q46" i="33"/>
  <c r="W46" i="33" s="1"/>
  <c r="K46" i="34" a="1"/>
  <c r="K46" i="34" s="1"/>
  <c r="Q46" i="34" s="1"/>
  <c r="Q38" i="33"/>
  <c r="W38" i="33" s="1"/>
  <c r="K38" i="34" a="1"/>
  <c r="K38" i="34" s="1"/>
  <c r="Q38" i="34" s="1"/>
  <c r="Q30" i="33"/>
  <c r="W30" i="33" s="1"/>
  <c r="K30" i="34" a="1"/>
  <c r="K30" i="34" s="1"/>
  <c r="Q30" i="34" s="1"/>
  <c r="Q22" i="33"/>
  <c r="W22" i="33" s="1"/>
  <c r="K22" i="34" a="1"/>
  <c r="K22" i="34" s="1"/>
  <c r="Q22" i="34" s="1"/>
  <c r="Q14" i="33"/>
  <c r="W14" i="33" s="1"/>
  <c r="K14" i="34" a="1"/>
  <c r="K14" i="34" s="1"/>
  <c r="Q14" i="34" s="1"/>
  <c r="Q33" i="33"/>
  <c r="W33" i="33" s="1"/>
  <c r="K33" i="34" a="1"/>
  <c r="K33" i="34" s="1"/>
  <c r="Q33" i="34" s="1"/>
  <c r="Q48" i="33"/>
  <c r="W48" i="33" s="1"/>
  <c r="K48" i="34" a="1"/>
  <c r="K48" i="34" s="1"/>
  <c r="Q48" i="34" s="1"/>
  <c r="Q29" i="33"/>
  <c r="W29" i="33" s="1"/>
  <c r="K29" i="34" a="1"/>
  <c r="K29" i="34" s="1"/>
  <c r="Q29" i="34" s="1"/>
  <c r="Q49" i="33"/>
  <c r="W49" i="33" s="1"/>
  <c r="K49" i="34" a="1"/>
  <c r="K49" i="34" s="1"/>
  <c r="Q49" i="34" s="1"/>
  <c r="Q45" i="33"/>
  <c r="W45" i="33" s="1"/>
  <c r="K45" i="34" a="1"/>
  <c r="K45" i="34" s="1"/>
  <c r="Q45" i="34" s="1"/>
  <c r="Q21" i="33"/>
  <c r="W21" i="33" s="1"/>
  <c r="K21" i="34" a="1"/>
  <c r="K21" i="34" s="1"/>
  <c r="Q21" i="34" s="1"/>
  <c r="Q44" i="33"/>
  <c r="W44" i="33" s="1"/>
  <c r="K44" i="34" a="1"/>
  <c r="K44" i="34" s="1"/>
  <c r="Q44" i="34" s="1"/>
  <c r="Q36" i="33"/>
  <c r="W36" i="33" s="1"/>
  <c r="K36" i="34" a="1"/>
  <c r="K36" i="34" s="1"/>
  <c r="Q36" i="34" s="1"/>
  <c r="Q20" i="33"/>
  <c r="W20" i="33" s="1"/>
  <c r="K20" i="34" a="1"/>
  <c r="K20" i="34" s="1"/>
  <c r="Q20" i="34" s="1"/>
  <c r="Q12" i="33"/>
  <c r="W12" i="33" s="1"/>
  <c r="K12" i="34" a="1"/>
  <c r="K12" i="34" s="1"/>
  <c r="Q12" i="34" s="1"/>
  <c r="Q41" i="33"/>
  <c r="W41" i="33" s="1"/>
  <c r="K41" i="34" a="1"/>
  <c r="K41" i="34" s="1"/>
  <c r="Q41" i="34" s="1"/>
  <c r="Q32" i="33"/>
  <c r="W32" i="33" s="1"/>
  <c r="K32" i="34" a="1"/>
  <c r="K32" i="34" s="1"/>
  <c r="Q32" i="34" s="1"/>
  <c r="Q53" i="33"/>
  <c r="W53" i="33" s="1"/>
  <c r="K53" i="34" a="1"/>
  <c r="K53" i="34" s="1"/>
  <c r="Q53" i="34" s="1"/>
  <c r="Q37" i="33"/>
  <c r="W37" i="33" s="1"/>
  <c r="K37" i="34" a="1"/>
  <c r="K37" i="34" s="1"/>
  <c r="Q37" i="34" s="1"/>
  <c r="Q13" i="33"/>
  <c r="W13" i="33" s="1"/>
  <c r="K13" i="34" a="1"/>
  <c r="K13" i="34" s="1"/>
  <c r="Q13" i="34" s="1"/>
  <c r="Q52" i="33"/>
  <c r="W52" i="33" s="1"/>
  <c r="K52" i="34" a="1"/>
  <c r="K52" i="34" s="1"/>
  <c r="Q52" i="34" s="1"/>
  <c r="Q28" i="33"/>
  <c r="W28" i="33" s="1"/>
  <c r="K28" i="34" a="1"/>
  <c r="K28" i="34" s="1"/>
  <c r="Q28" i="34" s="1"/>
  <c r="Q51" i="33"/>
  <c r="W51" i="33" s="1"/>
  <c r="K51" i="34" a="1"/>
  <c r="K51" i="34" s="1"/>
  <c r="Q51" i="34" s="1"/>
  <c r="Q43" i="33"/>
  <c r="W43" i="33" s="1"/>
  <c r="K43" i="34" a="1"/>
  <c r="K43" i="34" s="1"/>
  <c r="Q43" i="34" s="1"/>
  <c r="Q35" i="33"/>
  <c r="W35" i="33" s="1"/>
  <c r="K35" i="34" a="1"/>
  <c r="K35" i="34" s="1"/>
  <c r="Q35" i="34" s="1"/>
  <c r="Q27" i="33"/>
  <c r="W27" i="33" s="1"/>
  <c r="K27" i="34" a="1"/>
  <c r="K27" i="34" s="1"/>
  <c r="Q27" i="34" s="1"/>
  <c r="Q19" i="33"/>
  <c r="W19" i="33" s="1"/>
  <c r="K19" i="34" a="1"/>
  <c r="K19" i="34" s="1"/>
  <c r="Q19" i="34" s="1"/>
  <c r="Q11" i="33"/>
  <c r="W11" i="33" s="1"/>
  <c r="K11" i="34" a="1"/>
  <c r="K11" i="34" s="1"/>
  <c r="Q11" i="34" s="1"/>
  <c r="Q9" i="33"/>
  <c r="W9" i="33" s="1"/>
  <c r="K9" i="34" a="1"/>
  <c r="K9" i="34" s="1"/>
  <c r="Q9" i="34" s="1"/>
  <c r="Q40" i="33"/>
  <c r="W40" i="33" s="1"/>
  <c r="K40" i="34" a="1"/>
  <c r="K40" i="34" s="1"/>
  <c r="Q40" i="34" s="1"/>
  <c r="Q8" i="33"/>
  <c r="W8" i="33" s="1"/>
  <c r="K8" i="34" a="1"/>
  <c r="K8" i="34" s="1"/>
  <c r="Q8" i="34" s="1"/>
  <c r="Q50" i="33"/>
  <c r="W50" i="33" s="1"/>
  <c r="K50" i="34" a="1"/>
  <c r="K50" i="34" s="1"/>
  <c r="Q50" i="34" s="1"/>
  <c r="Q42" i="33"/>
  <c r="W42" i="33" s="1"/>
  <c r="K42" i="34" a="1"/>
  <c r="K42" i="34" s="1"/>
  <c r="Q42" i="34" s="1"/>
  <c r="Q34" i="33"/>
  <c r="W34" i="33" s="1"/>
  <c r="K34" i="34" a="1"/>
  <c r="K34" i="34" s="1"/>
  <c r="Q34" i="34" s="1"/>
  <c r="Q26" i="33"/>
  <c r="W26" i="33" s="1"/>
  <c r="K26" i="34" a="1"/>
  <c r="K26" i="34" s="1"/>
  <c r="Q26" i="34" s="1"/>
  <c r="Q18" i="33"/>
  <c r="W18" i="33" s="1"/>
  <c r="K18" i="34" a="1"/>
  <c r="K18" i="34" s="1"/>
  <c r="Q18" i="34" s="1"/>
  <c r="W10" i="33"/>
  <c r="K10" i="34" a="1"/>
  <c r="K10" i="34" s="1"/>
  <c r="Q10" i="34" s="1"/>
  <c r="K15" i="28" a="1"/>
  <c r="K15" i="28" s="1"/>
  <c r="Q15" i="28" s="1"/>
  <c r="L34" i="28" a="1"/>
  <c r="L34" i="28" s="1"/>
  <c r="R34" i="28" s="1"/>
  <c r="M53" i="28" a="1"/>
  <c r="M53" i="28" s="1"/>
  <c r="M13" i="28" a="1"/>
  <c r="M13" i="28" s="1"/>
  <c r="S13" i="28" s="1"/>
  <c r="K22" i="28" a="1"/>
  <c r="K22" i="28" s="1"/>
  <c r="Q22" i="28" s="1"/>
  <c r="M52" i="28" a="1"/>
  <c r="M52" i="28" s="1"/>
  <c r="S52" i="28" s="1"/>
  <c r="M44" i="28" a="1"/>
  <c r="M44" i="28" s="1"/>
  <c r="M36" i="28" a="1"/>
  <c r="M36" i="28" s="1"/>
  <c r="S36" i="28" s="1"/>
  <c r="M28" i="28" a="1"/>
  <c r="M28" i="28" s="1"/>
  <c r="S28" i="28" s="1"/>
  <c r="M20" i="28" a="1"/>
  <c r="M20" i="28" s="1"/>
  <c r="S20" i="28" s="1"/>
  <c r="M12" i="28" a="1"/>
  <c r="M12" i="28" s="1"/>
  <c r="K31" i="28" a="1"/>
  <c r="K31" i="28" s="1"/>
  <c r="Q31" i="28" s="1"/>
  <c r="L18" i="28" a="1"/>
  <c r="L18" i="28" s="1"/>
  <c r="R18" i="28" s="1"/>
  <c r="M37" i="28" a="1"/>
  <c r="M37" i="28" s="1"/>
  <c r="S37" i="28" s="1"/>
  <c r="K14" i="28" a="1"/>
  <c r="K14" i="28" s="1"/>
  <c r="Q14" i="28" s="1"/>
  <c r="K45" i="28" a="1"/>
  <c r="K45" i="28" s="1"/>
  <c r="Q45" i="28" s="1"/>
  <c r="K21" i="28" a="1"/>
  <c r="K21" i="28" s="1"/>
  <c r="Q21" i="28" s="1"/>
  <c r="L48" i="28" a="1"/>
  <c r="L48" i="28" s="1"/>
  <c r="R48" i="28" s="1"/>
  <c r="L24" i="28" a="1"/>
  <c r="L24" i="28" s="1"/>
  <c r="R24" i="28" s="1"/>
  <c r="L16" i="28" a="1"/>
  <c r="L16" i="28" s="1"/>
  <c r="R16" i="28" s="1"/>
  <c r="M51" i="28" a="1"/>
  <c r="M51" i="28" s="1"/>
  <c r="S51" i="28" s="1"/>
  <c r="M43" i="28" a="1"/>
  <c r="M43" i="28" s="1"/>
  <c r="M35" i="28" a="1"/>
  <c r="M35" i="28" s="1"/>
  <c r="M27" i="28" a="1"/>
  <c r="M27" i="28" s="1"/>
  <c r="S27" i="28" s="1"/>
  <c r="M19" i="28" a="1"/>
  <c r="M19" i="28" s="1"/>
  <c r="S19" i="28" s="1"/>
  <c r="M11" i="28" a="1"/>
  <c r="M11" i="28" s="1"/>
  <c r="S11" i="28" s="1"/>
  <c r="K39" i="28" a="1"/>
  <c r="K39" i="28" s="1"/>
  <c r="Q39" i="28" s="1"/>
  <c r="K46" i="28" a="1"/>
  <c r="K46" i="28" s="1"/>
  <c r="Q46" i="28" s="1"/>
  <c r="K37" i="28" a="1"/>
  <c r="K37" i="28" s="1"/>
  <c r="Q37" i="28" s="1"/>
  <c r="K13" i="28" a="1"/>
  <c r="K13" i="28" s="1"/>
  <c r="Q13" i="28" s="1"/>
  <c r="L32" i="28" a="1"/>
  <c r="L32" i="28" s="1"/>
  <c r="R32" i="28" s="1"/>
  <c r="K44" i="28" a="1"/>
  <c r="K44" i="28" s="1"/>
  <c r="Q44" i="28" s="1"/>
  <c r="K36" i="28" a="1"/>
  <c r="K36" i="28" s="1"/>
  <c r="Q36" i="28" s="1"/>
  <c r="K20" i="28" a="1"/>
  <c r="K20" i="28" s="1"/>
  <c r="Q20" i="28" s="1"/>
  <c r="K12" i="28" a="1"/>
  <c r="K12" i="28" s="1"/>
  <c r="Q12" i="28" s="1"/>
  <c r="M50" i="28" a="1"/>
  <c r="M50" i="28" s="1"/>
  <c r="S50" i="28" s="1"/>
  <c r="M42" i="28" a="1"/>
  <c r="M42" i="28" s="1"/>
  <c r="S42" i="28" s="1"/>
  <c r="M34" i="28" a="1"/>
  <c r="M34" i="28" s="1"/>
  <c r="M26" i="28" a="1"/>
  <c r="M26" i="28" s="1"/>
  <c r="S26" i="28" s="1"/>
  <c r="M18" i="28" a="1"/>
  <c r="M18" i="28" s="1"/>
  <c r="S18" i="28" s="1"/>
  <c r="M10" i="28" a="1"/>
  <c r="M10" i="28" s="1"/>
  <c r="S10" i="28" s="1"/>
  <c r="M29" i="28" a="1"/>
  <c r="M29" i="28" s="1"/>
  <c r="S29" i="28" s="1"/>
  <c r="K30" i="28" a="1"/>
  <c r="K30" i="28" s="1"/>
  <c r="Q30" i="28" s="1"/>
  <c r="K53" i="28" a="1"/>
  <c r="K53" i="28" s="1"/>
  <c r="Q53" i="28" s="1"/>
  <c r="K29" i="28" a="1"/>
  <c r="K29" i="28" s="1"/>
  <c r="Q29" i="28" s="1"/>
  <c r="L56" i="28" a="1"/>
  <c r="L56" i="28" s="1"/>
  <c r="R56" i="28" s="1"/>
  <c r="L40" i="28" a="1"/>
  <c r="L40" i="28" s="1"/>
  <c r="R40" i="28" s="1"/>
  <c r="K52" i="28" a="1"/>
  <c r="K52" i="28" s="1"/>
  <c r="Q52" i="28" s="1"/>
  <c r="K28" i="28" a="1"/>
  <c r="K28" i="28" s="1"/>
  <c r="Q28" i="28" s="1"/>
  <c r="K51" i="28" a="1"/>
  <c r="K51" i="28" s="1"/>
  <c r="Q51" i="28" s="1"/>
  <c r="K43" i="28" a="1"/>
  <c r="K43" i="28" s="1"/>
  <c r="Q43" i="28" s="1"/>
  <c r="K35" i="28" a="1"/>
  <c r="K35" i="28" s="1"/>
  <c r="Q35" i="28" s="1"/>
  <c r="K27" i="28" a="1"/>
  <c r="K27" i="28" s="1"/>
  <c r="Q27" i="28" s="1"/>
  <c r="K19" i="28" a="1"/>
  <c r="K19" i="28" s="1"/>
  <c r="Q19" i="28" s="1"/>
  <c r="K11" i="28" a="1"/>
  <c r="K11" i="28" s="1"/>
  <c r="Q11" i="28" s="1"/>
  <c r="M57" i="28" a="1"/>
  <c r="M57" i="28" s="1"/>
  <c r="S57" i="28" s="1"/>
  <c r="M49" i="28" a="1"/>
  <c r="M49" i="28" s="1"/>
  <c r="S49" i="28" s="1"/>
  <c r="M41" i="28" a="1"/>
  <c r="M41" i="28" s="1"/>
  <c r="S41" i="28" s="1"/>
  <c r="M33" i="28" a="1"/>
  <c r="M33" i="28" s="1"/>
  <c r="S33" i="28" s="1"/>
  <c r="M25" i="28" a="1"/>
  <c r="M25" i="28" s="1"/>
  <c r="S25" i="28" s="1"/>
  <c r="M17" i="28" a="1"/>
  <c r="M17" i="28" s="1"/>
  <c r="S17" i="28" s="1"/>
  <c r="M9" i="28" a="1"/>
  <c r="M9" i="28" s="1"/>
  <c r="K23" i="28" a="1"/>
  <c r="K23" i="28" s="1"/>
  <c r="Q23" i="28" s="1"/>
  <c r="L26" i="28" a="1"/>
  <c r="L26" i="28" s="1"/>
  <c r="R26" i="28" s="1"/>
  <c r="M45" i="28" a="1"/>
  <c r="M45" i="28" s="1"/>
  <c r="S45" i="28" s="1"/>
  <c r="K54" i="28" a="1"/>
  <c r="K54" i="28" s="1"/>
  <c r="Q54" i="28" s="1"/>
  <c r="K50" i="28" a="1"/>
  <c r="K50" i="28" s="1"/>
  <c r="Q50" i="28" s="1"/>
  <c r="K18" i="28" a="1"/>
  <c r="K18" i="28" s="1"/>
  <c r="Q18" i="28" s="1"/>
  <c r="L13" i="28" a="1"/>
  <c r="L13" i="28" s="1"/>
  <c r="R13" i="28" s="1"/>
  <c r="M56" i="28" a="1"/>
  <c r="M56" i="28" s="1"/>
  <c r="S56" i="28" s="1"/>
  <c r="M48" i="28" a="1"/>
  <c r="M48" i="28" s="1"/>
  <c r="S48" i="28" s="1"/>
  <c r="M40" i="28" a="1"/>
  <c r="M40" i="28" s="1"/>
  <c r="S40" i="28" s="1"/>
  <c r="M32" i="28" a="1"/>
  <c r="M32" i="28" s="1"/>
  <c r="S32" i="28" s="1"/>
  <c r="M24" i="28" a="1"/>
  <c r="M24" i="28" s="1"/>
  <c r="S24" i="28" s="1"/>
  <c r="M16" i="28" a="1"/>
  <c r="M16" i="28" s="1"/>
  <c r="S16" i="28" s="1"/>
  <c r="M8" i="28" a="1"/>
  <c r="M8" i="28" s="1"/>
  <c r="S8" i="28" s="1"/>
  <c r="K47" i="28" a="1"/>
  <c r="K47" i="28" s="1"/>
  <c r="Q47" i="28" s="1"/>
  <c r="L42" i="28" a="1"/>
  <c r="L42" i="28" s="1"/>
  <c r="R42" i="28" s="1"/>
  <c r="K34" i="28" a="1"/>
  <c r="K34" i="28" s="1"/>
  <c r="Q34" i="28" s="1"/>
  <c r="K49" i="28" a="1"/>
  <c r="K49" i="28" s="1"/>
  <c r="Q49" i="28" s="1"/>
  <c r="K25" i="28" a="1"/>
  <c r="K25" i="28" s="1"/>
  <c r="Q25" i="28" s="1"/>
  <c r="K9" i="28" a="1"/>
  <c r="K9" i="28" s="1"/>
  <c r="Q9" i="28" s="1"/>
  <c r="L28" i="28" a="1"/>
  <c r="L28" i="28" s="1"/>
  <c r="R28" i="28" s="1"/>
  <c r="M47" i="28" a="1"/>
  <c r="M47" i="28" s="1"/>
  <c r="S47" i="28" s="1"/>
  <c r="M23" i="28" a="1"/>
  <c r="M23" i="28" s="1"/>
  <c r="S23" i="28" s="1"/>
  <c r="K55" i="28" a="1"/>
  <c r="K55" i="28" s="1"/>
  <c r="Q55" i="28" s="1"/>
  <c r="L50" i="28" a="1"/>
  <c r="L50" i="28" s="1"/>
  <c r="R50" i="28" s="1"/>
  <c r="M21" i="28" a="1"/>
  <c r="M21" i="28" s="1"/>
  <c r="S21" i="28" s="1"/>
  <c r="K38" i="28" a="1"/>
  <c r="K38" i="28" s="1"/>
  <c r="Q38" i="28" s="1"/>
  <c r="K42" i="28" a="1"/>
  <c r="K42" i="28" s="1"/>
  <c r="Q42" i="28" s="1"/>
  <c r="K26" i="28" a="1"/>
  <c r="K26" i="28" s="1"/>
  <c r="Q26" i="28" s="1"/>
  <c r="K10" i="28" a="1"/>
  <c r="K10" i="28" s="1"/>
  <c r="Q10" i="28" s="1"/>
  <c r="K57" i="28" a="1"/>
  <c r="K57" i="28" s="1"/>
  <c r="Q57" i="28" s="1"/>
  <c r="K41" i="28" a="1"/>
  <c r="K41" i="28" s="1"/>
  <c r="Q41" i="28" s="1"/>
  <c r="K33" i="28" a="1"/>
  <c r="K33" i="28" s="1"/>
  <c r="Q33" i="28" s="1"/>
  <c r="K17" i="28" a="1"/>
  <c r="K17" i="28" s="1"/>
  <c r="Q17" i="28" s="1"/>
  <c r="M55" i="28" a="1"/>
  <c r="M55" i="28" s="1"/>
  <c r="S55" i="28" s="1"/>
  <c r="M39" i="28" a="1"/>
  <c r="M39" i="28" s="1"/>
  <c r="S39" i="28" s="1"/>
  <c r="M31" i="28" a="1"/>
  <c r="M31" i="28" s="1"/>
  <c r="S31" i="28" s="1"/>
  <c r="M15" i="28" a="1"/>
  <c r="M15" i="28" s="1"/>
  <c r="S15" i="28" s="1"/>
  <c r="K56" i="28" a="1"/>
  <c r="K56" i="28" s="1"/>
  <c r="Q56" i="28" s="1"/>
  <c r="K48" i="28" a="1"/>
  <c r="K48" i="28" s="1"/>
  <c r="Q48" i="28" s="1"/>
  <c r="K40" i="28" a="1"/>
  <c r="K40" i="28" s="1"/>
  <c r="Q40" i="28" s="1"/>
  <c r="K32" i="28" a="1"/>
  <c r="K32" i="28" s="1"/>
  <c r="Q32" i="28" s="1"/>
  <c r="K24" i="28" a="1"/>
  <c r="K24" i="28" s="1"/>
  <c r="Q24" i="28" s="1"/>
  <c r="K16" i="28" a="1"/>
  <c r="K16" i="28" s="1"/>
  <c r="Q16" i="28" s="1"/>
  <c r="K8" i="28" a="1"/>
  <c r="K8" i="28" s="1"/>
  <c r="Q8" i="28" s="1"/>
  <c r="L43" i="28" a="1"/>
  <c r="L43" i="28" s="1"/>
  <c r="R43" i="28" s="1"/>
  <c r="L27" i="28" a="1"/>
  <c r="L27" i="28" s="1"/>
  <c r="R27" i="28" s="1"/>
  <c r="M54" i="28" a="1"/>
  <c r="M54" i="28" s="1"/>
  <c r="S54" i="28" s="1"/>
  <c r="M46" i="28" a="1"/>
  <c r="M46" i="28" s="1"/>
  <c r="S46" i="28" s="1"/>
  <c r="M38" i="28" a="1"/>
  <c r="M38" i="28" s="1"/>
  <c r="S38" i="28" s="1"/>
  <c r="M30" i="28" a="1"/>
  <c r="M30" i="28" s="1"/>
  <c r="S30" i="28" s="1"/>
  <c r="M22" i="28" a="1"/>
  <c r="M22" i="28" s="1"/>
  <c r="S22" i="28" s="1"/>
  <c r="M14" i="28" a="1"/>
  <c r="M14" i="28" s="1"/>
  <c r="S14" i="28" s="1"/>
  <c r="S44" i="28"/>
  <c r="S12" i="28"/>
  <c r="S53" i="28"/>
  <c r="S43" i="28"/>
  <c r="S35" i="28"/>
  <c r="S34" i="28"/>
  <c r="S9" i="28"/>
  <c r="F11" i="11"/>
  <c r="L12" i="34" s="1" a="1"/>
  <c r="L12" i="34" s="1"/>
  <c r="R12" i="34" s="1"/>
  <c r="F51" i="11"/>
  <c r="L52" i="34" s="1" a="1"/>
  <c r="L52" i="34" s="1"/>
  <c r="R52" i="34" s="1"/>
  <c r="F43" i="11"/>
  <c r="L44" i="34" s="1" a="1"/>
  <c r="L44" i="34" s="1"/>
  <c r="R44" i="34" s="1"/>
  <c r="F35" i="11"/>
  <c r="L36" i="34" s="1" a="1"/>
  <c r="L36" i="34" s="1"/>
  <c r="R36" i="34" s="1"/>
  <c r="F27" i="11"/>
  <c r="L28" i="34" s="1" a="1"/>
  <c r="L28" i="34" s="1"/>
  <c r="R28" i="34" s="1"/>
  <c r="F19" i="11"/>
  <c r="L20" i="34" s="1" a="1"/>
  <c r="L20" i="34" s="1"/>
  <c r="R20" i="34" s="1"/>
  <c r="F50" i="11"/>
  <c r="L51" i="34" s="1" a="1"/>
  <c r="L51" i="34" s="1"/>
  <c r="R51" i="34" s="1"/>
  <c r="F42" i="11"/>
  <c r="L43" i="34" s="1" a="1"/>
  <c r="L43" i="34" s="1"/>
  <c r="R43" i="34" s="1"/>
  <c r="F34" i="11"/>
  <c r="L35" i="34" s="1" a="1"/>
  <c r="L35" i="34" s="1"/>
  <c r="R35" i="34" s="1"/>
  <c r="F26" i="11"/>
  <c r="L27" i="34" s="1" a="1"/>
  <c r="L27" i="34" s="1"/>
  <c r="R27" i="34" s="1"/>
  <c r="F18" i="11"/>
  <c r="L19" i="34" s="1" a="1"/>
  <c r="L19" i="34" s="1"/>
  <c r="R19" i="34" s="1"/>
  <c r="F10" i="11"/>
  <c r="L11" i="34" s="1" a="1"/>
  <c r="L11" i="34" s="1"/>
  <c r="R11" i="34" s="1"/>
  <c r="F9" i="11"/>
  <c r="L10" i="34" s="1" a="1"/>
  <c r="L10" i="34" s="1"/>
  <c r="R10" i="34" s="1"/>
  <c r="F56" i="11"/>
  <c r="L57" i="34" s="1" a="1"/>
  <c r="L57" i="34" s="1"/>
  <c r="R57" i="34" s="1"/>
  <c r="F48" i="11"/>
  <c r="L49" i="34" s="1" a="1"/>
  <c r="L49" i="34" s="1"/>
  <c r="R49" i="34" s="1"/>
  <c r="F40" i="11"/>
  <c r="L41" i="34" s="1" a="1"/>
  <c r="L41" i="34" s="1"/>
  <c r="R41" i="34" s="1"/>
  <c r="F32" i="11"/>
  <c r="L33" i="34" s="1" a="1"/>
  <c r="L33" i="34" s="1"/>
  <c r="R33" i="34" s="1"/>
  <c r="F24" i="11"/>
  <c r="L25" i="34" s="1" a="1"/>
  <c r="L25" i="34" s="1"/>
  <c r="R25" i="34" s="1"/>
  <c r="F16" i="11"/>
  <c r="L17" i="34" s="1" a="1"/>
  <c r="L17" i="34" s="1"/>
  <c r="R17" i="34" s="1"/>
  <c r="F8" i="11"/>
  <c r="L9" i="34" s="1" a="1"/>
  <c r="L9" i="34" s="1"/>
  <c r="R9" i="34" s="1"/>
  <c r="F7" i="11"/>
  <c r="L8" i="34" s="1" a="1"/>
  <c r="L8" i="34" s="1"/>
  <c r="R8" i="34" s="1"/>
  <c r="F54" i="11"/>
  <c r="L55" i="34" s="1" a="1"/>
  <c r="L55" i="34" s="1"/>
  <c r="R55" i="34" s="1"/>
  <c r="F46" i="11"/>
  <c r="L47" i="34" s="1" a="1"/>
  <c r="L47" i="34" s="1"/>
  <c r="R47" i="34" s="1"/>
  <c r="F38" i="11"/>
  <c r="L39" i="34" s="1" a="1"/>
  <c r="L39" i="34" s="1"/>
  <c r="R39" i="34" s="1"/>
  <c r="F30" i="11"/>
  <c r="L31" i="34" s="1" a="1"/>
  <c r="L31" i="34" s="1"/>
  <c r="R31" i="34" s="1"/>
  <c r="F22" i="11"/>
  <c r="L23" i="34" s="1" a="1"/>
  <c r="L23" i="34" s="1"/>
  <c r="R23" i="34" s="1"/>
  <c r="F14" i="11"/>
  <c r="L15" i="34" s="1" a="1"/>
  <c r="L15" i="34" s="1"/>
  <c r="R15" i="34" s="1"/>
  <c r="F53" i="11"/>
  <c r="L54" i="34" s="1" a="1"/>
  <c r="L54" i="34" s="1"/>
  <c r="R54" i="34" s="1"/>
  <c r="F45" i="11"/>
  <c r="L46" i="34" s="1" a="1"/>
  <c r="L46" i="34" s="1"/>
  <c r="R46" i="34" s="1"/>
  <c r="F37" i="11"/>
  <c r="L38" i="34" s="1" a="1"/>
  <c r="L38" i="34" s="1"/>
  <c r="R38" i="34" s="1"/>
  <c r="F29" i="11"/>
  <c r="L30" i="34" s="1" a="1"/>
  <c r="L30" i="34" s="1"/>
  <c r="R30" i="34" s="1"/>
  <c r="F21" i="11"/>
  <c r="L22" i="34" s="1" a="1"/>
  <c r="L22" i="34" s="1"/>
  <c r="R22" i="34" s="1"/>
  <c r="F13" i="11"/>
  <c r="L14" i="34" s="1" a="1"/>
  <c r="L14" i="34" s="1"/>
  <c r="R14" i="34" s="1"/>
  <c r="F52" i="11"/>
  <c r="L53" i="34" s="1" a="1"/>
  <c r="L53" i="34" s="1"/>
  <c r="R53" i="34" s="1"/>
  <c r="F44" i="11"/>
  <c r="L45" i="34" s="1" a="1"/>
  <c r="L45" i="34" s="1"/>
  <c r="R45" i="34" s="1"/>
  <c r="F36" i="11"/>
  <c r="L37" i="34" s="1" a="1"/>
  <c r="L37" i="34" s="1"/>
  <c r="R37" i="34" s="1"/>
  <c r="F28" i="11"/>
  <c r="L29" i="34" s="1" a="1"/>
  <c r="L29" i="34" s="1"/>
  <c r="R29" i="34" s="1"/>
  <c r="F20" i="11"/>
  <c r="L21" i="34" s="1" a="1"/>
  <c r="L21" i="34" s="1"/>
  <c r="R21" i="34" s="1"/>
  <c r="H21" i="10"/>
  <c r="F21" i="10" s="1"/>
  <c r="H29" i="10"/>
  <c r="F29" i="10" s="1"/>
  <c r="H30" i="10"/>
  <c r="F30" i="10" s="1"/>
  <c r="H38" i="10"/>
  <c r="F38" i="10" s="1"/>
  <c r="H39" i="10"/>
  <c r="F39" i="10" s="1"/>
  <c r="H53" i="10"/>
  <c r="F53" i="10" s="1"/>
  <c r="H10" i="10"/>
  <c r="F10" i="10" s="1"/>
  <c r="H11" i="10"/>
  <c r="F11" i="10" s="1"/>
  <c r="H12" i="10"/>
  <c r="F12" i="10" s="1"/>
  <c r="H13" i="10"/>
  <c r="F13" i="10" s="1"/>
  <c r="H14" i="10"/>
  <c r="F14" i="10" s="1"/>
  <c r="H15" i="10"/>
  <c r="F15" i="10" s="1"/>
  <c r="H16" i="10"/>
  <c r="F16" i="10" s="1"/>
  <c r="H17" i="10"/>
  <c r="F17" i="10" s="1"/>
  <c r="H18" i="10"/>
  <c r="F18" i="10" s="1"/>
  <c r="H19" i="10"/>
  <c r="F19" i="10" s="1"/>
  <c r="H20" i="10"/>
  <c r="F20" i="10" s="1"/>
  <c r="H22" i="10"/>
  <c r="F22" i="10" s="1"/>
  <c r="H23" i="10"/>
  <c r="F23" i="10" s="1"/>
  <c r="H24" i="10"/>
  <c r="F24" i="10" s="1"/>
  <c r="H25" i="10"/>
  <c r="F25" i="10" s="1"/>
  <c r="H26" i="10"/>
  <c r="F26" i="10" s="1"/>
  <c r="H27" i="10"/>
  <c r="F27" i="10" s="1"/>
  <c r="H28" i="10"/>
  <c r="F28" i="10" s="1"/>
  <c r="H31" i="10"/>
  <c r="F31" i="10" s="1"/>
  <c r="H32" i="10"/>
  <c r="F32" i="10" s="1"/>
  <c r="H33" i="10"/>
  <c r="F33" i="10" s="1"/>
  <c r="H34" i="10"/>
  <c r="F34" i="10" s="1"/>
  <c r="H35" i="10"/>
  <c r="F35" i="10" s="1"/>
  <c r="H36" i="10"/>
  <c r="F36" i="10" s="1"/>
  <c r="AD33" i="32" s="1"/>
  <c r="H37" i="10"/>
  <c r="F37" i="10" s="1"/>
  <c r="H40" i="10"/>
  <c r="F40" i="10" s="1"/>
  <c r="H41" i="10"/>
  <c r="F41" i="10" s="1"/>
  <c r="H42" i="10"/>
  <c r="F42" i="10" s="1"/>
  <c r="H43" i="10"/>
  <c r="F43" i="10" s="1"/>
  <c r="H44" i="10"/>
  <c r="F44" i="10" s="1"/>
  <c r="H45" i="10"/>
  <c r="F45" i="10" s="1"/>
  <c r="H46" i="10"/>
  <c r="F46" i="10" s="1"/>
  <c r="H47" i="10"/>
  <c r="F47" i="10" s="1"/>
  <c r="H48" i="10"/>
  <c r="F48" i="10" s="1"/>
  <c r="H49" i="10"/>
  <c r="F49" i="10" s="1"/>
  <c r="H50" i="10"/>
  <c r="F50" i="10" s="1"/>
  <c r="H51" i="10"/>
  <c r="F51" i="10" s="1"/>
  <c r="H52" i="10"/>
  <c r="F52" i="10" s="1"/>
  <c r="H54" i="10"/>
  <c r="F54" i="10" s="1"/>
  <c r="H55" i="10"/>
  <c r="F55" i="10" s="1"/>
  <c r="H56" i="10"/>
  <c r="F56" i="10" s="1"/>
  <c r="H57" i="10"/>
  <c r="F57" i="10" s="1"/>
  <c r="H58" i="10"/>
  <c r="F58" i="10" s="1"/>
  <c r="H59" i="10"/>
  <c r="F59" i="10" s="1"/>
  <c r="H60" i="10"/>
  <c r="F60" i="10" s="1"/>
  <c r="L29" i="28" l="1" a="1"/>
  <c r="L29" i="28" s="1"/>
  <c r="R29" i="28" s="1"/>
  <c r="L14" i="28" a="1"/>
  <c r="L14" i="28" s="1"/>
  <c r="R14" i="28" s="1"/>
  <c r="W26" i="34"/>
  <c r="W19" i="34"/>
  <c r="W12" i="34"/>
  <c r="W21" i="34"/>
  <c r="W31" i="34"/>
  <c r="L51" i="28" a="1"/>
  <c r="L51" i="28" s="1"/>
  <c r="R51" i="28" s="1"/>
  <c r="X51" i="28" s="1"/>
  <c r="L37" i="28" a="1"/>
  <c r="L37" i="28" s="1"/>
  <c r="R37" i="28" s="1"/>
  <c r="L22" i="28" a="1"/>
  <c r="L22" i="28" s="1"/>
  <c r="R22" i="28" s="1"/>
  <c r="L10" i="28" a="1"/>
  <c r="L10" i="28" s="1"/>
  <c r="R10" i="28" s="1"/>
  <c r="X10" i="28" s="1"/>
  <c r="L8" i="28" a="1"/>
  <c r="L8" i="28" s="1"/>
  <c r="R8" i="28" s="1"/>
  <c r="L9" i="28" a="1"/>
  <c r="L9" i="28" s="1"/>
  <c r="R9" i="28" s="1"/>
  <c r="X9" i="28" s="1"/>
  <c r="L53" i="28" a="1"/>
  <c r="L53" i="28" s="1"/>
  <c r="R53" i="28" s="1"/>
  <c r="X53" i="28" s="1"/>
  <c r="L30" i="28" a="1"/>
  <c r="L30" i="28" s="1"/>
  <c r="R30" i="28" s="1"/>
  <c r="X30" i="28" s="1"/>
  <c r="L15" i="28" a="1"/>
  <c r="L15" i="28" s="1"/>
  <c r="R15" i="28" s="1"/>
  <c r="X15" i="28" s="1"/>
  <c r="L17" i="28" a="1"/>
  <c r="L17" i="28" s="1"/>
  <c r="R17" i="28" s="1"/>
  <c r="L45" i="28" a="1"/>
  <c r="L45" i="28" s="1"/>
  <c r="R45" i="28" s="1"/>
  <c r="L38" i="28" a="1"/>
  <c r="L38" i="28" s="1"/>
  <c r="R38" i="28" s="1"/>
  <c r="X38" i="28" s="1"/>
  <c r="L23" i="28" a="1"/>
  <c r="L23" i="28" s="1"/>
  <c r="R23" i="28" s="1"/>
  <c r="L25" i="28" a="1"/>
  <c r="L25" i="28" s="1"/>
  <c r="R25" i="28" s="1"/>
  <c r="X25" i="28" s="1"/>
  <c r="L46" i="28" a="1"/>
  <c r="L46" i="28" s="1"/>
  <c r="R46" i="28" s="1"/>
  <c r="X46" i="28" s="1"/>
  <c r="L31" i="28" a="1"/>
  <c r="L31" i="28" s="1"/>
  <c r="R31" i="28" s="1"/>
  <c r="X31" i="28" s="1"/>
  <c r="L33" i="28" a="1"/>
  <c r="L33" i="28" s="1"/>
  <c r="R33" i="28" s="1"/>
  <c r="X33" i="28" s="1"/>
  <c r="L11" i="28" a="1"/>
  <c r="L11" i="28" s="1"/>
  <c r="R11" i="28" s="1"/>
  <c r="X11" i="28" s="1"/>
  <c r="L19" i="28" a="1"/>
  <c r="L19" i="28" s="1"/>
  <c r="R19" i="28" s="1"/>
  <c r="L20" i="28" a="1"/>
  <c r="L20" i="28" s="1"/>
  <c r="R20" i="28" s="1"/>
  <c r="L12" i="28" a="1"/>
  <c r="L12" i="28" s="1"/>
  <c r="R12" i="28" s="1"/>
  <c r="L54" i="28" a="1"/>
  <c r="L54" i="28" s="1"/>
  <c r="R54" i="28" s="1"/>
  <c r="X54" i="28" s="1"/>
  <c r="L39" i="28" a="1"/>
  <c r="L39" i="28" s="1"/>
  <c r="R39" i="28" s="1"/>
  <c r="X39" i="28" s="1"/>
  <c r="L41" i="28" a="1"/>
  <c r="L41" i="28" s="1"/>
  <c r="R41" i="28" s="1"/>
  <c r="X41" i="28" s="1"/>
  <c r="L47" i="28" a="1"/>
  <c r="L47" i="28" s="1"/>
  <c r="R47" i="28" s="1"/>
  <c r="X47" i="28" s="1"/>
  <c r="L49" i="28" a="1"/>
  <c r="L49" i="28" s="1"/>
  <c r="R49" i="28" s="1"/>
  <c r="X49" i="28" s="1"/>
  <c r="L36" i="28" a="1"/>
  <c r="L36" i="28" s="1"/>
  <c r="R36" i="28" s="1"/>
  <c r="X36" i="28" s="1"/>
  <c r="L35" i="28" a="1"/>
  <c r="L35" i="28" s="1"/>
  <c r="R35" i="28" s="1"/>
  <c r="X35" i="28" s="1"/>
  <c r="L52" i="28" a="1"/>
  <c r="L52" i="28" s="1"/>
  <c r="R52" i="28" s="1"/>
  <c r="L44" i="28" a="1"/>
  <c r="L44" i="28" s="1"/>
  <c r="R44" i="28" s="1"/>
  <c r="X44" i="28" s="1"/>
  <c r="L21" i="28" a="1"/>
  <c r="L21" i="28" s="1"/>
  <c r="R21" i="28" s="1"/>
  <c r="X21" i="28" s="1"/>
  <c r="L55" i="28" a="1"/>
  <c r="L55" i="28" s="1"/>
  <c r="R55" i="28" s="1"/>
  <c r="X55" i="28" s="1"/>
  <c r="L57" i="28" a="1"/>
  <c r="L57" i="28" s="1"/>
  <c r="R57" i="28" s="1"/>
  <c r="X57" i="28" s="1"/>
  <c r="W16" i="34"/>
  <c r="W8" i="34"/>
  <c r="W37" i="34"/>
  <c r="W51" i="34"/>
  <c r="W48" i="34"/>
  <c r="W30" i="34"/>
  <c r="W24" i="34"/>
  <c r="Y49" i="34"/>
  <c r="AA49" i="34"/>
  <c r="X49" i="34"/>
  <c r="Z49" i="34"/>
  <c r="X41" i="34"/>
  <c r="Y41" i="34"/>
  <c r="Z41" i="34"/>
  <c r="AA41" i="34"/>
  <c r="Y31" i="34"/>
  <c r="Z31" i="34"/>
  <c r="X31" i="34"/>
  <c r="AA31" i="34"/>
  <c r="Y21" i="34"/>
  <c r="AA21" i="34"/>
  <c r="Z21" i="34"/>
  <c r="X21" i="34"/>
  <c r="AA12" i="34"/>
  <c r="X12" i="34"/>
  <c r="Z12" i="34"/>
  <c r="Y12" i="34"/>
  <c r="Z35" i="34"/>
  <c r="Y35" i="34"/>
  <c r="X35" i="34"/>
  <c r="AA35" i="34"/>
  <c r="Y51" i="34"/>
  <c r="AA51" i="34"/>
  <c r="X51" i="34"/>
  <c r="Z51" i="34"/>
  <c r="X40" i="34"/>
  <c r="Y40" i="34"/>
  <c r="Z40" i="34"/>
  <c r="AA40" i="34"/>
  <c r="X11" i="34"/>
  <c r="AA11" i="34"/>
  <c r="Y11" i="34"/>
  <c r="Z11" i="34"/>
  <c r="W34" i="34"/>
  <c r="W27" i="34"/>
  <c r="W28" i="34"/>
  <c r="W53" i="34"/>
  <c r="W20" i="34"/>
  <c r="W45" i="34"/>
  <c r="W33" i="34"/>
  <c r="W38" i="34"/>
  <c r="W57" i="34"/>
  <c r="W39" i="34"/>
  <c r="W56" i="34"/>
  <c r="Z22" i="34"/>
  <c r="AA22" i="34"/>
  <c r="Y22" i="34"/>
  <c r="X22" i="34"/>
  <c r="Z57" i="34"/>
  <c r="AA57" i="34"/>
  <c r="X57" i="34"/>
  <c r="Y57" i="34"/>
  <c r="Z48" i="34"/>
  <c r="AA48" i="34"/>
  <c r="Y48" i="34"/>
  <c r="X48" i="34"/>
  <c r="X30" i="34"/>
  <c r="AA30" i="34"/>
  <c r="Y30" i="34"/>
  <c r="Z30" i="34"/>
  <c r="X27" i="34"/>
  <c r="AA27" i="34"/>
  <c r="Y27" i="34"/>
  <c r="Z27" i="34"/>
  <c r="W40" i="34"/>
  <c r="X56" i="34"/>
  <c r="Y56" i="34"/>
  <c r="Z56" i="34"/>
  <c r="AA56" i="34"/>
  <c r="AA47" i="34"/>
  <c r="Z47" i="34"/>
  <c r="X47" i="34"/>
  <c r="Y47" i="34"/>
  <c r="Y39" i="34"/>
  <c r="X39" i="34"/>
  <c r="Z39" i="34"/>
  <c r="AA39" i="34"/>
  <c r="AC29" i="32"/>
  <c r="Y29" i="34"/>
  <c r="Z29" i="34"/>
  <c r="X29" i="34"/>
  <c r="AA29" i="34"/>
  <c r="Z19" i="34"/>
  <c r="Y19" i="34"/>
  <c r="X19" i="34"/>
  <c r="AA19" i="34"/>
  <c r="AE10" i="32"/>
  <c r="Z10" i="34"/>
  <c r="X10" i="34"/>
  <c r="AA10" i="34"/>
  <c r="Y10" i="34"/>
  <c r="AF26" i="32"/>
  <c r="Y26" i="34"/>
  <c r="X26" i="34"/>
  <c r="Z26" i="34"/>
  <c r="AA26" i="34"/>
  <c r="AC32" i="32"/>
  <c r="AA32" i="34"/>
  <c r="Z32" i="34"/>
  <c r="X32" i="34"/>
  <c r="Y32" i="34"/>
  <c r="AA36" i="34"/>
  <c r="X36" i="34"/>
  <c r="Z36" i="34"/>
  <c r="Y36" i="34"/>
  <c r="Y55" i="34"/>
  <c r="Z55" i="34"/>
  <c r="X55" i="34"/>
  <c r="AA55" i="34"/>
  <c r="AA38" i="34"/>
  <c r="Z38" i="34"/>
  <c r="X38" i="34"/>
  <c r="Y38" i="34"/>
  <c r="AA17" i="34"/>
  <c r="Z17" i="34"/>
  <c r="Y17" i="34"/>
  <c r="X17" i="34"/>
  <c r="Z18" i="34"/>
  <c r="X18" i="34"/>
  <c r="AA18" i="34"/>
  <c r="Y18" i="34"/>
  <c r="W10" i="34"/>
  <c r="W42" i="34"/>
  <c r="W9" i="34"/>
  <c r="W35" i="34"/>
  <c r="W52" i="34"/>
  <c r="W32" i="34"/>
  <c r="W36" i="34"/>
  <c r="W49" i="34"/>
  <c r="W14" i="34"/>
  <c r="W46" i="34"/>
  <c r="W15" i="34"/>
  <c r="W47" i="34"/>
  <c r="W25" i="34"/>
  <c r="AA42" i="34"/>
  <c r="X42" i="34"/>
  <c r="Z42" i="34"/>
  <c r="Y42" i="34"/>
  <c r="Z20" i="34"/>
  <c r="AA20" i="34"/>
  <c r="Y20" i="34"/>
  <c r="X20" i="34"/>
  <c r="X46" i="34"/>
  <c r="AA46" i="34"/>
  <c r="Y46" i="34"/>
  <c r="Z46" i="34"/>
  <c r="AA28" i="34"/>
  <c r="Z28" i="34"/>
  <c r="X28" i="34"/>
  <c r="Y28" i="34"/>
  <c r="Z9" i="34"/>
  <c r="X9" i="34"/>
  <c r="Y9" i="34"/>
  <c r="AA9" i="34"/>
  <c r="X54" i="34"/>
  <c r="Y54" i="34"/>
  <c r="AA54" i="34"/>
  <c r="Z54" i="34"/>
  <c r="X45" i="34"/>
  <c r="Y45" i="34"/>
  <c r="AA45" i="34"/>
  <c r="Z45" i="34"/>
  <c r="X37" i="34"/>
  <c r="AA37" i="34"/>
  <c r="Y37" i="34"/>
  <c r="Z37" i="34"/>
  <c r="AA25" i="34"/>
  <c r="X25" i="34"/>
  <c r="Y25" i="34"/>
  <c r="Z25" i="34"/>
  <c r="AA16" i="34"/>
  <c r="Z16" i="34"/>
  <c r="X16" i="34"/>
  <c r="Y16" i="34"/>
  <c r="X8" i="34"/>
  <c r="Y8" i="34"/>
  <c r="Z8" i="34"/>
  <c r="AA8" i="34"/>
  <c r="Z34" i="34"/>
  <c r="Y34" i="34"/>
  <c r="X34" i="34"/>
  <c r="AA34" i="34"/>
  <c r="W18" i="34"/>
  <c r="W50" i="34"/>
  <c r="W11" i="34"/>
  <c r="W43" i="34"/>
  <c r="W13" i="34"/>
  <c r="W41" i="34"/>
  <c r="W44" i="34"/>
  <c r="W29" i="34"/>
  <c r="W22" i="34"/>
  <c r="W54" i="34"/>
  <c r="W23" i="34"/>
  <c r="W55" i="34"/>
  <c r="W17" i="34"/>
  <c r="AE13" i="32"/>
  <c r="AA13" i="34"/>
  <c r="Y13" i="34"/>
  <c r="Z13" i="34"/>
  <c r="X13" i="34"/>
  <c r="Y53" i="34"/>
  <c r="Z53" i="34"/>
  <c r="X53" i="34"/>
  <c r="AA53" i="34"/>
  <c r="X44" i="34"/>
  <c r="Y44" i="34"/>
  <c r="AA44" i="34"/>
  <c r="Z44" i="34"/>
  <c r="X24" i="34"/>
  <c r="AA24" i="34"/>
  <c r="Y24" i="34"/>
  <c r="Z24" i="34"/>
  <c r="Y15" i="34"/>
  <c r="X15" i="34"/>
  <c r="Z15" i="34"/>
  <c r="AA15" i="34"/>
  <c r="AB52" i="32"/>
  <c r="Z52" i="34"/>
  <c r="AA52" i="34"/>
  <c r="X52" i="34"/>
  <c r="Y52" i="34"/>
  <c r="X43" i="34"/>
  <c r="Z43" i="34"/>
  <c r="AA43" i="34"/>
  <c r="Y43" i="34"/>
  <c r="Y33" i="34"/>
  <c r="X33" i="34"/>
  <c r="Z33" i="34"/>
  <c r="AA33" i="34"/>
  <c r="Z23" i="34"/>
  <c r="X23" i="34"/>
  <c r="AA23" i="34"/>
  <c r="Y23" i="34"/>
  <c r="X14" i="34"/>
  <c r="AA14" i="34"/>
  <c r="Z14" i="34"/>
  <c r="Y14" i="34"/>
  <c r="AD50" i="32"/>
  <c r="Z50" i="34"/>
  <c r="X50" i="34"/>
  <c r="Y50" i="34"/>
  <c r="AA50" i="34"/>
  <c r="AD55" i="32"/>
  <c r="AF54" i="32"/>
  <c r="AF16" i="32"/>
  <c r="AD28" i="32"/>
  <c r="AB38" i="32"/>
  <c r="AE9" i="32"/>
  <c r="AD25" i="32"/>
  <c r="AF53" i="32"/>
  <c r="AC15" i="32"/>
  <c r="AF28" i="32"/>
  <c r="AE23" i="32"/>
  <c r="AF43" i="32"/>
  <c r="AD9" i="32"/>
  <c r="AE46" i="32"/>
  <c r="AB17" i="32"/>
  <c r="AF46" i="32"/>
  <c r="AD52" i="32"/>
  <c r="AE36" i="32"/>
  <c r="AD15" i="32"/>
  <c r="AF15" i="32"/>
  <c r="AB24" i="32"/>
  <c r="AC14" i="32"/>
  <c r="AB32" i="32"/>
  <c r="AF49" i="32"/>
  <c r="AF41" i="32"/>
  <c r="AE31" i="32"/>
  <c r="AE21" i="32"/>
  <c r="AF10" i="32"/>
  <c r="AB33" i="32"/>
  <c r="AD51" i="32"/>
  <c r="AB22" i="32"/>
  <c r="AC48" i="32"/>
  <c r="AE30" i="32"/>
  <c r="AB20" i="32"/>
  <c r="AB11" i="32"/>
  <c r="AD27" i="32"/>
  <c r="AD13" i="32"/>
  <c r="AF23" i="32"/>
  <c r="AC42" i="32"/>
  <c r="AB13" i="32"/>
  <c r="AC57" i="32"/>
  <c r="AC40" i="32"/>
  <c r="AD56" i="32"/>
  <c r="AE47" i="32"/>
  <c r="AB19" i="32"/>
  <c r="AB26" i="32"/>
  <c r="AB16" i="32"/>
  <c r="AE51" i="32"/>
  <c r="AE12" i="32"/>
  <c r="AF31" i="32"/>
  <c r="AE26" i="32"/>
  <c r="AF21" i="32"/>
  <c r="AC24" i="32"/>
  <c r="AF24" i="32"/>
  <c r="AC11" i="32"/>
  <c r="AF57" i="32"/>
  <c r="AF9" i="32"/>
  <c r="AD31" i="32"/>
  <c r="AB27" i="32"/>
  <c r="AE22" i="32"/>
  <c r="AC25" i="32"/>
  <c r="AE20" i="32"/>
  <c r="AF51" i="32"/>
  <c r="AB42" i="32"/>
  <c r="AE45" i="32"/>
  <c r="AF32" i="32"/>
  <c r="AC55" i="32"/>
  <c r="AB54" i="32"/>
  <c r="AD57" i="32"/>
  <c r="AC56" i="32"/>
  <c r="AE8" i="32"/>
  <c r="AD43" i="32"/>
  <c r="AD42" i="32"/>
  <c r="AE41" i="32"/>
  <c r="AD44" i="32"/>
  <c r="AF38" i="32"/>
  <c r="AC23" i="32"/>
  <c r="AC22" i="32"/>
  <c r="AE17" i="32"/>
  <c r="AD20" i="32"/>
  <c r="AE35" i="32"/>
  <c r="AB23" i="32"/>
  <c r="AF18" i="32"/>
  <c r="AC13" i="32"/>
  <c r="AC16" i="32"/>
  <c r="AC51" i="32"/>
  <c r="AE50" i="32"/>
  <c r="AC53" i="32"/>
  <c r="AE52" i="32"/>
  <c r="AB50" i="32"/>
  <c r="AD23" i="32"/>
  <c r="AD18" i="32"/>
  <c r="AC21" i="32"/>
  <c r="AE16" i="32"/>
  <c r="AB43" i="32"/>
  <c r="AE34" i="32"/>
  <c r="AE37" i="32"/>
  <c r="AB28" i="32"/>
  <c r="AB51" i="32"/>
  <c r="AB46" i="32"/>
  <c r="AD49" i="32"/>
  <c r="AC52" i="32"/>
  <c r="AF55" i="32"/>
  <c r="AB39" i="32"/>
  <c r="AF34" i="32"/>
  <c r="AD37" i="32"/>
  <c r="AF40" i="32"/>
  <c r="AB41" i="32"/>
  <c r="AC19" i="32"/>
  <c r="AD14" i="32"/>
  <c r="AC9" i="32"/>
  <c r="AB12" i="32"/>
  <c r="AD35" i="32"/>
  <c r="AE49" i="32"/>
  <c r="AD21" i="32"/>
  <c r="AE15" i="32"/>
  <c r="AB14" i="32"/>
  <c r="AB9" i="32"/>
  <c r="AD12" i="32"/>
  <c r="AB47" i="32"/>
  <c r="AE42" i="32"/>
  <c r="AD45" i="32"/>
  <c r="AD48" i="32"/>
  <c r="AB53" i="32"/>
  <c r="AB15" i="32"/>
  <c r="AC10" i="32"/>
  <c r="AF13" i="32"/>
  <c r="AC8" i="32"/>
  <c r="AF39" i="32"/>
  <c r="AD30" i="32"/>
  <c r="AE33" i="32"/>
  <c r="AC20" i="32"/>
  <c r="AC43" i="32"/>
  <c r="AF42" i="32"/>
  <c r="AB45" i="32"/>
  <c r="AC44" i="32"/>
  <c r="AB34" i="32"/>
  <c r="AC31" i="32"/>
  <c r="AD26" i="32"/>
  <c r="AE29" i="32"/>
  <c r="AE32" i="32"/>
  <c r="AF44" i="32"/>
  <c r="AF11" i="32"/>
  <c r="AD53" i="32"/>
  <c r="AE56" i="32"/>
  <c r="AF8" i="32"/>
  <c r="AE11" i="32"/>
  <c r="AE53" i="32"/>
  <c r="AB56" i="32"/>
  <c r="AF19" i="32"/>
  <c r="AE39" i="32"/>
  <c r="AC38" i="32"/>
  <c r="AD41" i="32"/>
  <c r="AD40" i="32"/>
  <c r="AE48" i="32"/>
  <c r="AD54" i="32"/>
  <c r="AE57" i="32"/>
  <c r="AF52" i="32"/>
  <c r="AC35" i="32"/>
  <c r="AE27" i="32"/>
  <c r="AF22" i="32"/>
  <c r="AB25" i="32"/>
  <c r="AD16" i="32"/>
  <c r="AC39" i="32"/>
  <c r="AD34" i="32"/>
  <c r="AB37" i="32"/>
  <c r="AE40" i="32"/>
  <c r="AF33" i="32"/>
  <c r="AF27" i="32"/>
  <c r="AD22" i="32"/>
  <c r="AE25" i="32"/>
  <c r="AD24" i="32"/>
  <c r="AE55" i="32"/>
  <c r="AC54" i="32"/>
  <c r="AC49" i="32"/>
  <c r="AB48" i="32"/>
  <c r="AC47" i="32"/>
  <c r="AC30" i="32"/>
  <c r="AB49" i="32"/>
  <c r="AC50" i="32"/>
  <c r="AC45" i="32"/>
  <c r="AF48" i="32"/>
  <c r="AD11" i="32"/>
  <c r="AF35" i="32"/>
  <c r="AF30" i="32"/>
  <c r="AC33" i="32"/>
  <c r="AD36" i="32"/>
  <c r="AF50" i="32"/>
  <c r="AE18" i="32"/>
  <c r="AD19" i="32"/>
  <c r="AB18" i="32"/>
  <c r="AF17" i="32"/>
  <c r="AD8" i="32"/>
  <c r="AB31" i="32"/>
  <c r="AB30" i="32"/>
  <c r="AD29" i="32"/>
  <c r="AD32" i="32"/>
  <c r="AC17" i="32"/>
  <c r="AE19" i="32"/>
  <c r="AE14" i="32"/>
  <c r="AD17" i="32"/>
  <c r="AF20" i="32"/>
  <c r="AF47" i="32"/>
  <c r="AD46" i="32"/>
  <c r="AC41" i="32"/>
  <c r="AE44" i="32"/>
  <c r="AC26" i="32"/>
  <c r="AB40" i="32"/>
  <c r="AC12" i="32"/>
  <c r="AB55" i="32"/>
  <c r="AC46" i="32"/>
  <c r="AB44" i="32"/>
  <c r="AF14" i="32"/>
  <c r="AC27" i="32"/>
  <c r="AF25" i="32"/>
  <c r="AC28" i="32"/>
  <c r="AD47" i="32"/>
  <c r="AF45" i="32"/>
  <c r="AD10" i="32"/>
  <c r="AE43" i="32"/>
  <c r="AE28" i="32"/>
  <c r="AB10" i="32"/>
  <c r="AF12" i="32"/>
  <c r="AE38" i="32"/>
  <c r="AC37" i="32"/>
  <c r="AF36" i="32"/>
  <c r="AF29" i="32"/>
  <c r="AD38" i="32"/>
  <c r="AB36" i="32"/>
  <c r="AB21" i="32"/>
  <c r="AC18" i="32"/>
  <c r="AE24" i="32"/>
  <c r="AD39" i="32"/>
  <c r="AF37" i="32"/>
  <c r="AC36" i="32"/>
  <c r="AF56" i="32"/>
  <c r="AE54" i="32"/>
  <c r="AB57" i="32"/>
  <c r="AB8" i="32"/>
  <c r="AB35" i="32"/>
  <c r="AC34" i="32"/>
  <c r="AB29" i="32"/>
  <c r="Y20" i="27"/>
  <c r="Z20" i="27"/>
  <c r="V20" i="27"/>
  <c r="W20" i="27"/>
  <c r="X20" i="27"/>
  <c r="V29" i="27"/>
  <c r="Y29" i="27"/>
  <c r="Z29" i="27"/>
  <c r="W29" i="27"/>
  <c r="X29" i="27"/>
  <c r="V26" i="27"/>
  <c r="Z26" i="27"/>
  <c r="Y26" i="27"/>
  <c r="X26" i="27"/>
  <c r="W26" i="27"/>
  <c r="Y52" i="27"/>
  <c r="Z52" i="27"/>
  <c r="V52" i="27"/>
  <c r="X52" i="27"/>
  <c r="W52" i="27"/>
  <c r="V23" i="27"/>
  <c r="Z23" i="27"/>
  <c r="Y23" i="27"/>
  <c r="X23" i="27"/>
  <c r="W23" i="27"/>
  <c r="Z51" i="27"/>
  <c r="V51" i="27"/>
  <c r="Y51" i="27"/>
  <c r="X51" i="27"/>
  <c r="W51" i="27"/>
  <c r="Z32" i="27"/>
  <c r="V32" i="27"/>
  <c r="Y32" i="27"/>
  <c r="X32" i="27"/>
  <c r="W32" i="27"/>
  <c r="Z22" i="27"/>
  <c r="Y22" i="27"/>
  <c r="V22" i="27"/>
  <c r="X22" i="27"/>
  <c r="W22" i="27"/>
  <c r="Z13" i="27"/>
  <c r="Y13" i="27"/>
  <c r="V13" i="27"/>
  <c r="W13" i="27"/>
  <c r="X13" i="27"/>
  <c r="Y49" i="27"/>
  <c r="V49" i="27"/>
  <c r="Z49" i="27"/>
  <c r="X49" i="27"/>
  <c r="W49" i="27"/>
  <c r="Y41" i="27"/>
  <c r="V41" i="27"/>
  <c r="Z41" i="27"/>
  <c r="X41" i="27"/>
  <c r="W41" i="27"/>
  <c r="V31" i="27"/>
  <c r="Y31" i="27"/>
  <c r="Z31" i="27"/>
  <c r="W31" i="27"/>
  <c r="X31" i="27"/>
  <c r="V21" i="27"/>
  <c r="Y21" i="27"/>
  <c r="Z21" i="27"/>
  <c r="X21" i="27"/>
  <c r="W21" i="27"/>
  <c r="Z12" i="27"/>
  <c r="Y12" i="27"/>
  <c r="V12" i="27"/>
  <c r="W12" i="27"/>
  <c r="X12" i="27"/>
  <c r="V35" i="27"/>
  <c r="Y35" i="27"/>
  <c r="Z35" i="27"/>
  <c r="W35" i="27"/>
  <c r="X35" i="27"/>
  <c r="Y19" i="27"/>
  <c r="V19" i="27"/>
  <c r="Z19" i="27"/>
  <c r="X19" i="27"/>
  <c r="W19" i="27"/>
  <c r="Y57" i="27"/>
  <c r="Z57" i="27"/>
  <c r="V57" i="27"/>
  <c r="X57" i="27"/>
  <c r="W57" i="27"/>
  <c r="V11" i="27"/>
  <c r="Z11" i="27"/>
  <c r="Y11" i="27"/>
  <c r="W11" i="27"/>
  <c r="X11" i="27"/>
  <c r="Y47" i="27"/>
  <c r="Z47" i="27"/>
  <c r="V47" i="27"/>
  <c r="X47" i="27"/>
  <c r="W47" i="27"/>
  <c r="Y55" i="27"/>
  <c r="Z55" i="27"/>
  <c r="V55" i="27"/>
  <c r="X55" i="27"/>
  <c r="W55" i="27"/>
  <c r="Z46" i="27"/>
  <c r="V46" i="27"/>
  <c r="Y46" i="27"/>
  <c r="W46" i="27"/>
  <c r="X46" i="27"/>
  <c r="V38" i="27"/>
  <c r="Y38" i="27"/>
  <c r="Z38" i="27"/>
  <c r="X38" i="27"/>
  <c r="W38" i="27"/>
  <c r="Z28" i="27"/>
  <c r="V28" i="27"/>
  <c r="Y28" i="27"/>
  <c r="W28" i="27"/>
  <c r="X28" i="27"/>
  <c r="Z17" i="27"/>
  <c r="V17" i="27"/>
  <c r="Y17" i="27"/>
  <c r="W17" i="27"/>
  <c r="X17" i="27"/>
  <c r="Y9" i="27"/>
  <c r="V9" i="27"/>
  <c r="Z9" i="27"/>
  <c r="X9" i="27"/>
  <c r="W9" i="27"/>
  <c r="Y18" i="27"/>
  <c r="V18" i="27"/>
  <c r="Z18" i="27"/>
  <c r="X18" i="27"/>
  <c r="W18" i="27"/>
  <c r="Z48" i="27"/>
  <c r="V48" i="27"/>
  <c r="Y48" i="27"/>
  <c r="X48" i="27"/>
  <c r="W48" i="27"/>
  <c r="V27" i="27"/>
  <c r="Z27" i="27"/>
  <c r="Y27" i="27"/>
  <c r="X27" i="27"/>
  <c r="W27" i="27"/>
  <c r="Y56" i="27"/>
  <c r="V56" i="27"/>
  <c r="Z56" i="27"/>
  <c r="X56" i="27"/>
  <c r="W56" i="27"/>
  <c r="Y10" i="27"/>
  <c r="Z10" i="27"/>
  <c r="V10" i="27"/>
  <c r="W10" i="27"/>
  <c r="X10" i="27"/>
  <c r="Z54" i="27"/>
  <c r="Y54" i="27"/>
  <c r="V54" i="27"/>
  <c r="X54" i="27"/>
  <c r="W54" i="27"/>
  <c r="Z25" i="27"/>
  <c r="V25" i="27"/>
  <c r="Y25" i="27"/>
  <c r="X25" i="27"/>
  <c r="W25" i="27"/>
  <c r="Y8" i="27"/>
  <c r="V8" i="27"/>
  <c r="Z8" i="27"/>
  <c r="W8" i="27"/>
  <c r="X8" i="27"/>
  <c r="Y39" i="27"/>
  <c r="Z39" i="27"/>
  <c r="V39" i="27"/>
  <c r="W39" i="27"/>
  <c r="X39" i="27"/>
  <c r="V45" i="27"/>
  <c r="Y45" i="27"/>
  <c r="Z45" i="27"/>
  <c r="W45" i="27"/>
  <c r="X45" i="27"/>
  <c r="Z37" i="27"/>
  <c r="Y37" i="27"/>
  <c r="V37" i="27"/>
  <c r="X37" i="27"/>
  <c r="W37" i="27"/>
  <c r="Z16" i="27"/>
  <c r="V16" i="27"/>
  <c r="Y16" i="27"/>
  <c r="W16" i="27"/>
  <c r="X16" i="27"/>
  <c r="Y53" i="27"/>
  <c r="V53" i="27"/>
  <c r="Z53" i="27"/>
  <c r="X53" i="27"/>
  <c r="W53" i="27"/>
  <c r="Y44" i="27"/>
  <c r="Z44" i="27"/>
  <c r="V44" i="27"/>
  <c r="X44" i="27"/>
  <c r="W44" i="27"/>
  <c r="Z34" i="27"/>
  <c r="Y34" i="27"/>
  <c r="V34" i="27"/>
  <c r="X34" i="27"/>
  <c r="W34" i="27"/>
  <c r="Y24" i="27"/>
  <c r="V24" i="27"/>
  <c r="Z24" i="27"/>
  <c r="X24" i="27"/>
  <c r="W24" i="27"/>
  <c r="Y15" i="27"/>
  <c r="V15" i="27"/>
  <c r="Z15" i="27"/>
  <c r="X15" i="27"/>
  <c r="W15" i="27"/>
  <c r="V40" i="27"/>
  <c r="Y40" i="27"/>
  <c r="Z40" i="27"/>
  <c r="X40" i="27"/>
  <c r="W40" i="27"/>
  <c r="V43" i="27"/>
  <c r="Y43" i="27"/>
  <c r="Z43" i="27"/>
  <c r="W43" i="27"/>
  <c r="X43" i="27"/>
  <c r="V50" i="27"/>
  <c r="Z50" i="27"/>
  <c r="Y50" i="27"/>
  <c r="W50" i="27"/>
  <c r="X50" i="27"/>
  <c r="V30" i="27"/>
  <c r="Z30" i="27"/>
  <c r="Y30" i="27"/>
  <c r="W30" i="27"/>
  <c r="X30" i="27"/>
  <c r="Z33" i="27"/>
  <c r="V33" i="27"/>
  <c r="Y33" i="27"/>
  <c r="W33" i="27"/>
  <c r="X33" i="27"/>
  <c r="Y14" i="27"/>
  <c r="V14" i="27"/>
  <c r="Z14" i="27"/>
  <c r="W14" i="27"/>
  <c r="X14" i="27"/>
  <c r="Y42" i="27"/>
  <c r="Z42" i="27"/>
  <c r="V42" i="27"/>
  <c r="W42" i="27"/>
  <c r="X42" i="27"/>
  <c r="V36" i="27"/>
  <c r="Z36" i="27"/>
  <c r="Y36" i="27"/>
  <c r="X36" i="27"/>
  <c r="W36" i="27"/>
  <c r="W26" i="28"/>
  <c r="X34" i="28"/>
  <c r="Y33" i="28"/>
  <c r="X14" i="28"/>
  <c r="W27" i="28"/>
  <c r="X18" i="28"/>
  <c r="W24" i="28"/>
  <c r="Y34" i="28"/>
  <c r="X23" i="28"/>
  <c r="W8" i="28"/>
  <c r="Y27" i="28"/>
  <c r="X40" i="28"/>
  <c r="W21" i="28"/>
  <c r="W53" i="28"/>
  <c r="Y12" i="28"/>
  <c r="Y44" i="28"/>
  <c r="Y23" i="28"/>
  <c r="W49" i="28"/>
  <c r="Z37" i="28"/>
  <c r="AA37" i="28"/>
  <c r="Z53" i="28"/>
  <c r="AA53" i="28"/>
  <c r="AA34" i="28"/>
  <c r="Z34" i="28"/>
  <c r="AA24" i="28"/>
  <c r="Z24" i="28"/>
  <c r="Z15" i="28"/>
  <c r="AA15" i="28"/>
  <c r="Y24" i="28"/>
  <c r="Y56" i="28"/>
  <c r="X37" i="28"/>
  <c r="W18" i="28"/>
  <c r="W50" i="28"/>
  <c r="X27" i="28"/>
  <c r="Y25" i="28"/>
  <c r="Y57" i="28"/>
  <c r="W19" i="28"/>
  <c r="W51" i="28"/>
  <c r="Y26" i="28"/>
  <c r="W28" i="28"/>
  <c r="Y21" i="28"/>
  <c r="Y46" i="28"/>
  <c r="Y19" i="28"/>
  <c r="Y51" i="28"/>
  <c r="X32" i="28"/>
  <c r="W13" i="28"/>
  <c r="W45" i="28"/>
  <c r="Y53" i="28"/>
  <c r="Y38" i="28"/>
  <c r="W40" i="28"/>
  <c r="Y36" i="28"/>
  <c r="X17" i="28"/>
  <c r="W30" i="28"/>
  <c r="Y13" i="28"/>
  <c r="Y14" i="28"/>
  <c r="Y15" i="28"/>
  <c r="Y47" i="28"/>
  <c r="X28" i="28"/>
  <c r="W9" i="28"/>
  <c r="W41" i="28"/>
  <c r="Z54" i="28"/>
  <c r="AA54" i="28"/>
  <c r="AA16" i="28"/>
  <c r="Z16" i="28"/>
  <c r="AA44" i="28"/>
  <c r="Z44" i="28"/>
  <c r="Z52" i="28"/>
  <c r="AA52" i="28"/>
  <c r="AA43" i="28"/>
  <c r="Z43" i="28"/>
  <c r="Z33" i="28"/>
  <c r="AA33" i="28"/>
  <c r="AA23" i="28"/>
  <c r="Z23" i="28"/>
  <c r="Z14" i="28"/>
  <c r="AA14" i="28"/>
  <c r="AA50" i="28"/>
  <c r="Z50" i="28"/>
  <c r="AA25" i="28"/>
  <c r="Z25" i="28"/>
  <c r="AA42" i="28"/>
  <c r="Z42" i="28"/>
  <c r="AA13" i="28"/>
  <c r="Z13" i="28"/>
  <c r="X8" i="28"/>
  <c r="Y54" i="28"/>
  <c r="W38" i="28"/>
  <c r="X19" i="28"/>
  <c r="Y55" i="28"/>
  <c r="W17" i="28"/>
  <c r="AA41" i="28"/>
  <c r="Z41" i="28"/>
  <c r="AA35" i="28"/>
  <c r="Z35" i="28"/>
  <c r="Z45" i="28"/>
  <c r="AA45" i="28"/>
  <c r="Z8" i="28"/>
  <c r="AA8" i="28"/>
  <c r="Z51" i="28"/>
  <c r="AA51" i="28"/>
  <c r="Z32" i="28"/>
  <c r="AA32" i="28"/>
  <c r="Z36" i="28"/>
  <c r="AA36" i="28"/>
  <c r="X13" i="28"/>
  <c r="X45" i="28"/>
  <c r="W36" i="28"/>
  <c r="X42" i="28"/>
  <c r="Y45" i="28"/>
  <c r="Z49" i="28"/>
  <c r="AA49" i="28"/>
  <c r="Z31" i="28"/>
  <c r="AA31" i="28"/>
  <c r="AA21" i="28"/>
  <c r="Z21" i="28"/>
  <c r="Z12" i="28"/>
  <c r="AA12" i="28"/>
  <c r="AA57" i="28"/>
  <c r="Z57" i="28"/>
  <c r="Z48" i="28"/>
  <c r="AA48" i="28"/>
  <c r="AA40" i="28"/>
  <c r="Z40" i="28"/>
  <c r="Z30" i="28"/>
  <c r="AA30" i="28"/>
  <c r="Z20" i="28"/>
  <c r="AA20" i="28"/>
  <c r="Z11" i="28"/>
  <c r="AA11" i="28"/>
  <c r="Z27" i="28"/>
  <c r="AA27" i="28"/>
  <c r="Y8" i="28"/>
  <c r="Y40" i="28"/>
  <c r="W34" i="28"/>
  <c r="W23" i="28"/>
  <c r="Y9" i="28"/>
  <c r="Y41" i="28"/>
  <c r="X22" i="28"/>
  <c r="W35" i="28"/>
  <c r="W31" i="28"/>
  <c r="Y10" i="28"/>
  <c r="Y42" i="28"/>
  <c r="W12" i="28"/>
  <c r="W44" i="28"/>
  <c r="X50" i="28"/>
  <c r="W56" i="28"/>
  <c r="Y35" i="28"/>
  <c r="X16" i="28"/>
  <c r="X48" i="28"/>
  <c r="W29" i="28"/>
  <c r="Y29" i="28"/>
  <c r="W15" i="28"/>
  <c r="Y20" i="28"/>
  <c r="Y52" i="28"/>
  <c r="W14" i="28"/>
  <c r="W46" i="28"/>
  <c r="X26" i="28"/>
  <c r="Y31" i="28"/>
  <c r="X12" i="28"/>
  <c r="W25" i="28"/>
  <c r="W57" i="28"/>
  <c r="AA56" i="28"/>
  <c r="Z56" i="28"/>
  <c r="Z47" i="28"/>
  <c r="AA47" i="28"/>
  <c r="AA39" i="28"/>
  <c r="Z39" i="28"/>
  <c r="Z29" i="28"/>
  <c r="AA29" i="28"/>
  <c r="AA19" i="28"/>
  <c r="Z19" i="28"/>
  <c r="AA10" i="28"/>
  <c r="Z10" i="28"/>
  <c r="Z26" i="28"/>
  <c r="AA26" i="28"/>
  <c r="AA22" i="28"/>
  <c r="Z22" i="28"/>
  <c r="Y32" i="28"/>
  <c r="W16" i="28"/>
  <c r="Z55" i="28"/>
  <c r="AA55" i="28"/>
  <c r="AA46" i="28"/>
  <c r="Z46" i="28"/>
  <c r="Z38" i="28"/>
  <c r="AA38" i="28"/>
  <c r="Z28" i="28"/>
  <c r="AA28" i="28"/>
  <c r="Z17" i="28"/>
  <c r="AA17" i="28"/>
  <c r="Z9" i="28"/>
  <c r="AA9" i="28"/>
  <c r="Z18" i="28"/>
  <c r="AA18" i="28"/>
  <c r="Y16" i="28"/>
  <c r="Y48" i="28"/>
  <c r="X29" i="28"/>
  <c r="W10" i="28"/>
  <c r="W42" i="28"/>
  <c r="Y30" i="28"/>
  <c r="Y17" i="28"/>
  <c r="Y49" i="28"/>
  <c r="W11" i="28"/>
  <c r="W43" i="28"/>
  <c r="Y22" i="28"/>
  <c r="Y18" i="28"/>
  <c r="Y50" i="28"/>
  <c r="W20" i="28"/>
  <c r="W52" i="28"/>
  <c r="W39" i="28"/>
  <c r="Y11" i="28"/>
  <c r="Y43" i="28"/>
  <c r="X24" i="28"/>
  <c r="X56" i="28"/>
  <c r="W37" i="28"/>
  <c r="Y37" i="28"/>
  <c r="W55" i="28"/>
  <c r="X43" i="28"/>
  <c r="Y28" i="28"/>
  <c r="W22" i="28"/>
  <c r="W54" i="28"/>
  <c r="W47" i="28"/>
  <c r="W48" i="28"/>
  <c r="Y39" i="28"/>
  <c r="X20" i="28"/>
  <c r="X52" i="28"/>
  <c r="W33" i="28"/>
  <c r="W32" i="28"/>
  <c r="B41" i="2"/>
  <c r="B40" i="2"/>
  <c r="B39" i="2"/>
  <c r="B38" i="2"/>
  <c r="B37" i="2"/>
  <c r="G30" i="1" s="1"/>
  <c r="E29" i="1"/>
  <c r="F29" i="1"/>
  <c r="G29" i="1"/>
  <c r="H29" i="1"/>
  <c r="D29" i="1"/>
  <c r="K4" i="2"/>
  <c r="K5" i="2"/>
  <c r="K6" i="2"/>
  <c r="K7" i="2"/>
  <c r="K3" i="2"/>
  <c r="C17" i="15" l="1"/>
  <c r="C16" i="15"/>
  <c r="C14" i="15"/>
  <c r="C15" i="15"/>
  <c r="C8" i="15"/>
  <c r="D8" i="15" s="1"/>
  <c r="E30" i="1"/>
  <c r="F30" i="1"/>
  <c r="D30" i="1"/>
  <c r="H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7" authorId="0" shapeId="0" xr:uid="{BAD05F44-3B80-435B-9161-6C2FDC152126}">
      <text>
        <r>
          <rPr>
            <b/>
            <sz val="8"/>
            <rFont val="Tahoma"/>
            <family val="2"/>
          </rPr>
          <t>kg CO₂e per unit</t>
        </r>
      </text>
    </comment>
    <comment ref="C18" authorId="0" shapeId="0" xr:uid="{2BB294E6-C8DD-48EA-96F9-3C3D62172678}">
      <text>
        <r>
          <rPr>
            <b/>
            <sz val="8"/>
            <rFont val="Tahoma"/>
            <family val="2"/>
          </rPr>
          <t>Renewable fuel derived from common crops (such as sugar cane and sugar beet).</t>
        </r>
      </text>
    </comment>
    <comment ref="C21" authorId="0" shapeId="0" xr:uid="{D0790220-0C40-4602-BD0B-D12B247F80D5}">
      <text>
        <r>
          <rPr>
            <b/>
            <sz val="8"/>
            <rFont val="Tahoma"/>
            <family val="2"/>
          </rPr>
          <t>Renewable fuel almost exclusively derived from common natural oils (for example, vegetable oils).</t>
        </r>
      </text>
    </comment>
    <comment ref="C24" authorId="0" shapeId="0" xr:uid="{60BAC27C-7117-4970-97FE-4225FBA33150}">
      <text>
        <r>
          <rPr>
            <b/>
            <sz val="8"/>
            <rFont val="Tahoma"/>
            <family val="2"/>
          </rPr>
          <t>The methane constituent of biogas.  Biogas comes from anaerobic digestion of organic matter.</t>
        </r>
      </text>
    </comment>
    <comment ref="C27" authorId="0" shapeId="0" xr:uid="{7F6936B8-F158-463E-8FBD-AB11005BD5EC}">
      <text>
        <r>
          <rPr>
            <b/>
            <sz val="8"/>
            <rFont val="Tahoma"/>
            <family val="2"/>
          </rPr>
          <t>Renewable fuel almost exclusively derived from common natural oils (such as vegetable oils).</t>
        </r>
      </text>
    </comment>
    <comment ref="C30" authorId="0" shapeId="0" xr:uid="{F64CC0DF-DF4C-48D4-8279-ECACA74DC4BE}">
      <text>
        <r>
          <rPr>
            <b/>
            <sz val="8"/>
            <rFont val="Tahoma"/>
            <family val="2"/>
          </rPr>
          <t>Renewable fuel almost exclusively derived from common natural oils (such as vegetable oils).</t>
        </r>
      </text>
    </comment>
    <comment ref="E36" authorId="0" shapeId="0" xr:uid="{564D7770-10E0-4362-9E0C-3A1EB93D3ACC}">
      <text>
        <r>
          <rPr>
            <b/>
            <sz val="8"/>
            <rFont val="Tahoma"/>
            <family val="2"/>
          </rPr>
          <t>kg CO₂e per unit</t>
        </r>
      </text>
    </comment>
    <comment ref="C41" authorId="0" shapeId="0" xr:uid="{925A73DA-8DF7-43CD-A96F-14519802FD30}">
      <text>
        <r>
          <rPr>
            <b/>
            <sz val="8"/>
            <rFont val="Tahoma"/>
            <family val="2"/>
          </rPr>
          <t>Compressed low quality wood (such as sawdust and shavings) made into pellet form.</t>
        </r>
      </text>
    </comment>
    <comment ref="E48" authorId="0" shapeId="0" xr:uid="{A65ADADF-436D-4540-BFE4-DDD6A725F17F}">
      <text>
        <r>
          <rPr>
            <b/>
            <sz val="8"/>
            <rFont val="Tahoma"/>
            <family val="2"/>
          </rPr>
          <t>kg CO₂e per unit</t>
        </r>
      </text>
    </comment>
    <comment ref="C49" authorId="0" shapeId="0" xr:uid="{F84D9E79-3B31-47C4-916C-059A08E27196}">
      <text>
        <r>
          <rPr>
            <b/>
            <sz val="8"/>
            <rFont val="Tahoma"/>
            <family val="2"/>
          </rPr>
          <t>A naturally occurring gas from the anaerobic digestion of organic materials (such as sewage and food waste), or produced intentionally as a fuel from the anaerobic digestion of biogenic substances (such as energy crops and agricultural residues).</t>
        </r>
      </text>
    </comment>
    <comment ref="C51" authorId="0" shapeId="0" xr:uid="{9F71ACB0-43C8-4B8B-9C26-1FC5F200E7D1}">
      <text>
        <r>
          <rPr>
            <b/>
            <sz val="8"/>
            <rFont val="Tahoma"/>
            <family val="2"/>
          </rPr>
          <t>Gas collected from a landfill site. This may be used for electricity generation, collected and purified for use as a transport fuel, or be flared off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<sst xmlns="http://schemas.openxmlformats.org/spreadsheetml/2006/main" count="1010" uniqueCount="357">
  <si>
    <t>Industrial Energy Transformation Fund - Project Benefit Calculator</t>
  </si>
  <si>
    <t>i. Introduction</t>
  </si>
  <si>
    <t>ii. How to use the calculator</t>
  </si>
  <si>
    <t>Any calculator inputs for you to complete will be highlighted in yellow:</t>
  </si>
  <si>
    <t>Inputs:</t>
  </si>
  <si>
    <t>Projects impacting the consumption of multiple fuel types or processes.</t>
  </si>
  <si>
    <r>
      <t xml:space="preserve">The calculator allows you to enter information for up to five different types of fuel. Where a project impacts the fuel consumption (MWh) of multiple fuels, applicants must detail the consumption of each fuel type separately as this will impact the calculation of carbon and fuel bill savings. Examples of where multiple fuels may be entered include:
     - A process that consumes electricity (e.g. pumps) and natural gas (e.g. furnace), and where the energy efficiency measure will impact the consumption of both fuels.
     - A fuel switching project whereby one fuel type is being replaced by another. A common example is changing from a fossil fuel (e.g. a natural gas boiler) to electricity (e.g. a heat pump).
</t>
    </r>
    <r>
      <rPr>
        <b/>
        <sz val="11"/>
        <color theme="1"/>
        <rFont val="Calibri"/>
        <family val="2"/>
        <scheme val="minor"/>
      </rPr>
      <t>A detailed example of a fuel switch project and how it is entered into the calculator can be found in worked example number 2 at the bottom of the page.</t>
    </r>
  </si>
  <si>
    <t>iii. Data sources</t>
  </si>
  <si>
    <t>Source</t>
  </si>
  <si>
    <t>Link</t>
  </si>
  <si>
    <t>Version</t>
  </si>
  <si>
    <t>Green Book supplementary guidance: valuation of energy use and greenhouse gas emissions for appraisal</t>
  </si>
  <si>
    <t>https://www.gov.uk/government/publications/valuation-of-energy-use-and-greenhouse-gas-emissions-for-appraisal</t>
  </si>
  <si>
    <t>March 2020</t>
  </si>
  <si>
    <t>Government emission conversion factors for greenhouse gas company reporting</t>
  </si>
  <si>
    <t>https://www.gov.uk/government/collections/government-conversion-factors-for-company-reporting</t>
  </si>
  <si>
    <t>Greenhouse gas reporting: conversion factors 2020</t>
  </si>
  <si>
    <t>iv. Worked examples</t>
  </si>
  <si>
    <t>Example 1: a manufacturing firm has identified an energy efficiency measure to reduce gas consumption on an industrial process. Using a £500,000 IETF grant, the company estimates a saving of 20% on the consumption of gas for the process.</t>
  </si>
  <si>
    <t>Example 2: A manufacturing firm will use a £1 million IETF grant to install new modern electrical kilns, replacing existing gas-fired equipment. The new equipment will improve the production process, resulting in less energy consumption while switching to a low-carbon fuel source, and also increasing output by 10%.</t>
  </si>
  <si>
    <t>INPUTS</t>
  </si>
  <si>
    <t>i. Basic project information</t>
  </si>
  <si>
    <t>Please enter the project lifespan (years) and the total amount of IETF grant (GBP) that you are applying for this project, as well as whether the installation/site where the project is taking place was covered by the EU Emissions Trading System in 2020. This information will be used to calculate the cost-effectiveness of your project.</t>
  </si>
  <si>
    <t>Project lifespan (years)</t>
  </si>
  <si>
    <t>Total amount of IETF grant requested (£)</t>
  </si>
  <si>
    <t>Was the installation/site where the project is taking place covered by the EU Emissions Trading System in 2020?</t>
  </si>
  <si>
    <t>Yes</t>
  </si>
  <si>
    <t>ii. Production output information</t>
  </si>
  <si>
    <t>Production output units</t>
  </si>
  <si>
    <r>
      <rPr>
        <b/>
        <i/>
        <sz val="9"/>
        <rFont val="Calibri"/>
        <family val="2"/>
        <scheme val="minor"/>
      </rPr>
      <t xml:space="preserve">Guidance note: </t>
    </r>
    <r>
      <rPr>
        <i/>
        <sz val="9"/>
        <rFont val="Calibri"/>
        <family val="2"/>
        <scheme val="minor"/>
      </rPr>
      <t>please input the unit of measurement that you are using to define your production output.</t>
    </r>
  </si>
  <si>
    <t>Explanation of production output changes</t>
  </si>
  <si>
    <r>
      <rPr>
        <b/>
        <i/>
        <sz val="9"/>
        <color theme="1"/>
        <rFont val="Calibri"/>
        <family val="2"/>
        <scheme val="minor"/>
      </rPr>
      <t xml:space="preserve">Guidance note: </t>
    </r>
    <r>
      <rPr>
        <i/>
        <sz val="9"/>
        <color theme="1"/>
        <rFont val="Calibri"/>
        <family val="2"/>
        <scheme val="minor"/>
      </rPr>
      <t>If your production output is changing as a result of the project, please explain how and why. Please also highlight the extent to which any increases in production output will be displacing production output elsewhere in your business.</t>
    </r>
  </si>
  <si>
    <t>iii. Energy consumption information</t>
  </si>
  <si>
    <t>Input</t>
  </si>
  <si>
    <t>Unit</t>
  </si>
  <si>
    <t>Fuel 1</t>
  </si>
  <si>
    <t>Fuel 2</t>
  </si>
  <si>
    <t>Fuel 3</t>
  </si>
  <si>
    <t>Fuel 4</t>
  </si>
  <si>
    <t>Fuel 5</t>
  </si>
  <si>
    <t>Fuel group</t>
  </si>
  <si>
    <t>Select</t>
  </si>
  <si>
    <t>Gaseous fuels</t>
  </si>
  <si>
    <t>Liquid fuels</t>
  </si>
  <si>
    <t>Fuel type</t>
  </si>
  <si>
    <t>Natural Gas</t>
  </si>
  <si>
    <t>Fuel Oil</t>
  </si>
  <si>
    <t>Cost of fuel</t>
  </si>
  <si>
    <t>£/MWh (from annual fuel bill)</t>
  </si>
  <si>
    <t>Baseline annual fuel consumption</t>
  </si>
  <si>
    <t>MWh/annum</t>
  </si>
  <si>
    <t>Post-intervention annual fuel consumption</t>
  </si>
  <si>
    <t>Check on information</t>
  </si>
  <si>
    <t>Check on fuel type</t>
  </si>
  <si>
    <t>iv. 'Other' fuel types</t>
  </si>
  <si>
    <t>Emissions factor
(tCO2e/MWh)</t>
  </si>
  <si>
    <t>Description of how the emissions factor was derived</t>
  </si>
  <si>
    <t>OUTPUTS</t>
  </si>
  <si>
    <t>Cost Effectiveness Criteria</t>
  </si>
  <si>
    <t>Cost Effectiveness Metric</t>
  </si>
  <si>
    <t>Total</t>
  </si>
  <si>
    <t>Per £ of IETF Grant</t>
  </si>
  <si>
    <t>Projected lifespan fuel bill savings
(£, real, discounted)</t>
  </si>
  <si>
    <t>Projected lifespan greenhouse gas emissions (kgCO2e)</t>
  </si>
  <si>
    <t>Energy Benefits (£, real, discounted)</t>
  </si>
  <si>
    <t>Rebound Effect Benefits (£, real, discounted)</t>
  </si>
  <si>
    <t>Carbon Benefits (£, real, discounted)</t>
  </si>
  <si>
    <t>Air Quality Benefits (£, real, discounted)</t>
  </si>
  <si>
    <t>Grant Cost (£, real, discounted)</t>
  </si>
  <si>
    <t>CONTROL</t>
  </si>
  <si>
    <t>Deflator Year</t>
  </si>
  <si>
    <t>Discount Year</t>
  </si>
  <si>
    <t>Funding Year</t>
  </si>
  <si>
    <t>Deployment Year</t>
  </si>
  <si>
    <t>Rebound Rate</t>
  </si>
  <si>
    <t>MODEL MAP</t>
  </si>
  <si>
    <t>ENERGY CALCULATIONS</t>
  </si>
  <si>
    <t>Year No.</t>
  </si>
  <si>
    <t>Year</t>
  </si>
  <si>
    <t>Baseline Fuel Consumption (MWh)</t>
  </si>
  <si>
    <t>Output Adjusted Baseline Fuel Consumption (MWh)</t>
  </si>
  <si>
    <t>Post-Intervention Fuel Consumption (MWh)</t>
  </si>
  <si>
    <t>Gross Energy Savings (MWh)</t>
  </si>
  <si>
    <t>Rebound Effect (MWh)</t>
  </si>
  <si>
    <t>Net Energy Savings (MWh)</t>
  </si>
  <si>
    <t>FUEL BILL SAVINGS</t>
  </si>
  <si>
    <t>Retail Fuel Prices (£/MWh)</t>
  </si>
  <si>
    <t>Fuel Bill Savings (£, real, undiscounted)</t>
  </si>
  <si>
    <t>Fuel Bill Savings (£, real, discounted)</t>
  </si>
  <si>
    <t>CARBON SAVINGS</t>
  </si>
  <si>
    <t>Emission Factor (tCO2e/MWh)</t>
  </si>
  <si>
    <t>Carbon Savings (tCO2e)</t>
  </si>
  <si>
    <t>Carbon Savings (kgCO2e)</t>
  </si>
  <si>
    <t>ENERGY BENEFITS</t>
  </si>
  <si>
    <t>LRVC (£/MWh)</t>
  </si>
  <si>
    <t>Energy Benefits (£, real, undiscounted)</t>
  </si>
  <si>
    <t>REBOUND EFFECT BENEFITS</t>
  </si>
  <si>
    <t>Rebound Effect Benefits (£, real, undiscounted)</t>
  </si>
  <si>
    <t>CARBON BENEFITS</t>
  </si>
  <si>
    <t>Carbon Savings (£, real, undiscounted)</t>
  </si>
  <si>
    <t>Carbon Savings (£, real, discounted)</t>
  </si>
  <si>
    <t>AIR QUALITY BENEFITS</t>
  </si>
  <si>
    <t>Air Quality Damage Costs (£/MWh)</t>
  </si>
  <si>
    <t>Air Quality Benefits (£, real, undiscounted)</t>
  </si>
  <si>
    <t>LONG-RUN VARIABLE COSTS (LRVCS)</t>
  </si>
  <si>
    <t>Electricity LRVC
(real, £/MWh)</t>
  </si>
  <si>
    <t>Gas LRVC
(real, £/MWh)</t>
  </si>
  <si>
    <t>Coal LRVC
(real, £/MWh)</t>
  </si>
  <si>
    <t>Oil LRVC
(real, £/MWh)</t>
  </si>
  <si>
    <t>Biomass LRVC
(real, £/MWh)</t>
  </si>
  <si>
    <t>Oil coversion factor</t>
  </si>
  <si>
    <t>Assumed gas oil</t>
  </si>
  <si>
    <t>l/T</t>
  </si>
  <si>
    <t>Gross calorific value</t>
  </si>
  <si>
    <t>GJ/T</t>
  </si>
  <si>
    <t>1 GJ in kWh</t>
  </si>
  <si>
    <t>kWh</t>
  </si>
  <si>
    <t>1 litre in tonnes</t>
  </si>
  <si>
    <t>Tonnes</t>
  </si>
  <si>
    <t>1 Tonne in kWh</t>
  </si>
  <si>
    <t>1 litre in kWh</t>
  </si>
  <si>
    <t>Source: BEIS, DUKES Annex A: Energy and commodity balances, conversion factors and calorific values.</t>
  </si>
  <si>
    <t>RETAIL FUEL PRICES</t>
  </si>
  <si>
    <t>Electricity Retail Price
(real, £/MWh)</t>
  </si>
  <si>
    <t>Gas Retail Price
(real, £/MWh)</t>
  </si>
  <si>
    <t>Coal Retail Price
(real, £/MWh)</t>
  </si>
  <si>
    <t>Oil Retail Price
(real, £/MWh)</t>
  </si>
  <si>
    <t>AIR QUALITY DAMAGE COSTS</t>
  </si>
  <si>
    <t>Gas Air Quality Damage Costs
(real, £/MWh)</t>
  </si>
  <si>
    <t>Coal Air Quality Damage Costs
(real, £/MWh)</t>
  </si>
  <si>
    <t>Oil Air Quality Damage Costs
(real, £/MWh)</t>
  </si>
  <si>
    <t>Biomass Air Quality Damage Costs
(real, £/MWh)</t>
  </si>
  <si>
    <t>CARBON PRICES</t>
  </si>
  <si>
    <r>
      <t>Traded Carbon Price
(real, £/tCO</t>
    </r>
    <r>
      <rPr>
        <b/>
        <vertAlign val="subscript"/>
        <sz val="11"/>
        <color theme="0"/>
        <rFont val="Calibri"/>
        <family val="2"/>
        <scheme val="minor"/>
      </rPr>
      <t>2</t>
    </r>
    <r>
      <rPr>
        <b/>
        <sz val="11"/>
        <color theme="0"/>
        <rFont val="Calibri"/>
        <family val="2"/>
        <scheme val="minor"/>
      </rPr>
      <t>e)</t>
    </r>
  </si>
  <si>
    <r>
      <t>Non-Traded Carbon Price
(real, £/tCO</t>
    </r>
    <r>
      <rPr>
        <b/>
        <vertAlign val="subscript"/>
        <sz val="11"/>
        <color theme="0"/>
        <rFont val="Calibri"/>
        <family val="2"/>
        <scheme val="minor"/>
      </rPr>
      <t>2</t>
    </r>
    <r>
      <rPr>
        <b/>
        <sz val="11"/>
        <color theme="0"/>
        <rFont val="Calibri"/>
        <family val="2"/>
        <scheme val="minor"/>
      </rPr>
      <t>e)</t>
    </r>
  </si>
  <si>
    <t>EMISSIONS FACTORS</t>
  </si>
  <si>
    <t>Fuel Group</t>
  </si>
  <si>
    <t>Fuel Types</t>
  </si>
  <si>
    <t>Emission Factor
(tCO2e/MWh)</t>
  </si>
  <si>
    <t>Electricity Emission Factor
(tCO2e/MWh)</t>
  </si>
  <si>
    <t>LPG</t>
  </si>
  <si>
    <t>Other Petroleum gases</t>
  </si>
  <si>
    <t>Aviation spirit</t>
  </si>
  <si>
    <t>Aviation turbine fuel</t>
  </si>
  <si>
    <t>Burning Oil</t>
  </si>
  <si>
    <t>Lubricants</t>
  </si>
  <si>
    <t>Naptha</t>
  </si>
  <si>
    <t>Refinery miscellaneous</t>
  </si>
  <si>
    <t>Solid fuels</t>
  </si>
  <si>
    <t>Anthracite</t>
  </si>
  <si>
    <t>Coke</t>
  </si>
  <si>
    <t>Coking coal</t>
  </si>
  <si>
    <t>Domestic steam coal</t>
  </si>
  <si>
    <t>Domestic smokeless solid fuel</t>
  </si>
  <si>
    <t>Industrial steam coal</t>
  </si>
  <si>
    <t>Petroleum Coke</t>
  </si>
  <si>
    <t>Biomass fuels</t>
  </si>
  <si>
    <t>Wood logs</t>
  </si>
  <si>
    <t>Wood chips</t>
  </si>
  <si>
    <t>Wood pellets</t>
  </si>
  <si>
    <t>Grass/straw</t>
  </si>
  <si>
    <t>Biogas fuels</t>
  </si>
  <si>
    <t>Biogas</t>
  </si>
  <si>
    <t>Landfill gas</t>
  </si>
  <si>
    <t>INFLATION &amp; DISCOUNTING</t>
  </si>
  <si>
    <t>GDP Deflator Index</t>
  </si>
  <si>
    <t>Social Discount Index</t>
  </si>
  <si>
    <t>Private Discount Index</t>
  </si>
  <si>
    <t>Private Discount Rate</t>
  </si>
  <si>
    <t>Year Number</t>
  </si>
  <si>
    <t>Discount Rate</t>
  </si>
  <si>
    <t>Fuel Groups</t>
  </si>
  <si>
    <t>Named Range</t>
  </si>
  <si>
    <t>Electricity</t>
  </si>
  <si>
    <t>Other fuels</t>
  </si>
  <si>
    <t>Project Lifespan Range</t>
  </si>
  <si>
    <t>Biomass_fuels</t>
  </si>
  <si>
    <t>Biogas_fuels</t>
  </si>
  <si>
    <t>Electricity_fuels</t>
  </si>
  <si>
    <t>Gaseous_fuels</t>
  </si>
  <si>
    <t>Liquid_fuels</t>
  </si>
  <si>
    <t>Solid_fuels</t>
  </si>
  <si>
    <t>Y/N</t>
  </si>
  <si>
    <t>Other</t>
  </si>
  <si>
    <t>Other_fuels</t>
  </si>
  <si>
    <t>No</t>
  </si>
  <si>
    <t>Fuel Type</t>
  </si>
  <si>
    <t>LRVC - RETAIL PRICE RATIO</t>
  </si>
  <si>
    <t>Average LRVC - Retail Price Ratio:</t>
  </si>
  <si>
    <t>Electricity LRVC
(real 2018, p/kWh)</t>
  </si>
  <si>
    <t>Electricity Retail Price
(real 2018, p/kWh)</t>
  </si>
  <si>
    <t>Electricity LRVC - Retail Ratio</t>
  </si>
  <si>
    <t>Gas LRVC
(real 2018, p/kWh)</t>
  </si>
  <si>
    <t>Gas Retail Price
(real 2018, p/kWh)</t>
  </si>
  <si>
    <t>Gas LRVC - Retail Ratio</t>
  </si>
  <si>
    <t>Coal LRVC
(real 2018, p/kWh)</t>
  </si>
  <si>
    <t>Coal Retail Price
(real 2018, p/kWh)</t>
  </si>
  <si>
    <t>Coal LRVC - Retail Ratio</t>
  </si>
  <si>
    <t>Oil LRVC
(real 2018, p/litre)</t>
  </si>
  <si>
    <t>Oil Retail Price
(real 2018, p/litre)</t>
  </si>
  <si>
    <t>Oil LRVC - Retail Ratio</t>
  </si>
  <si>
    <t>Average</t>
  </si>
  <si>
    <t>UK Government GHG Conversion Factors for Company Reporting</t>
  </si>
  <si>
    <t>Bioenergy</t>
  </si>
  <si>
    <t>Emissions source:</t>
  </si>
  <si>
    <t xml:space="preserve">Next publication date: </t>
  </si>
  <si>
    <t>Factor set:</t>
  </si>
  <si>
    <t>Standard set</t>
  </si>
  <si>
    <t>Scope:</t>
  </si>
  <si>
    <t>Scope 1</t>
  </si>
  <si>
    <t>Version:</t>
  </si>
  <si>
    <t>Year:</t>
  </si>
  <si>
    <t>Bioenergy conversion factors should be used for the combustion of fuels produced from recently living sources (such as trees) at a site or in an asset under the direct control of the reporting organisation.</t>
  </si>
  <si>
    <t>Guidance</t>
  </si>
  <si>
    <r>
      <t>●  Within the Scope 1 conversion factors for biofuels, the CO</t>
    </r>
    <r>
      <rPr>
        <vertAlign val="subscript"/>
        <sz val="11"/>
        <color indexed="56"/>
        <rFont val="Calibri"/>
        <family val="2"/>
      </rPr>
      <t>2</t>
    </r>
    <r>
      <rPr>
        <sz val="11"/>
        <color indexed="56"/>
        <rFont val="Calibri"/>
        <family val="2"/>
      </rPr>
      <t xml:space="preserve"> emissions value is set as net ‘0’ to account for the CO</t>
    </r>
    <r>
      <rPr>
        <vertAlign val="subscript"/>
        <sz val="11"/>
        <color indexed="56"/>
        <rFont val="Calibri"/>
        <family val="2"/>
      </rPr>
      <t>2</t>
    </r>
    <r>
      <rPr>
        <sz val="11"/>
        <color indexed="56"/>
        <rFont val="Calibri"/>
        <family val="2"/>
      </rPr>
      <t xml:space="preserve"> absorbed by fast-growing bioenergy sources during their growth. The Scope 1 conversion factors presented in this listing contain values for N</t>
    </r>
    <r>
      <rPr>
        <vertAlign val="subscript"/>
        <sz val="11"/>
        <color indexed="56"/>
        <rFont val="Calibri"/>
        <family val="2"/>
      </rPr>
      <t>2</t>
    </r>
    <r>
      <rPr>
        <sz val="11"/>
        <color indexed="56"/>
        <rFont val="Calibri"/>
        <family val="2"/>
      </rPr>
      <t>O and CH</t>
    </r>
    <r>
      <rPr>
        <vertAlign val="subscript"/>
        <sz val="11"/>
        <color indexed="56"/>
        <rFont val="Calibri"/>
        <family val="2"/>
      </rPr>
      <t>4</t>
    </r>
    <r>
      <rPr>
        <sz val="11"/>
        <color indexed="56"/>
        <rFont val="Calibri"/>
        <family val="2"/>
      </rPr>
      <t xml:space="preserve"> emissions (which are not absorbed during growth).</t>
    </r>
  </si>
  <si>
    <r>
      <t>●  Although the Scope 1 conversion factors contain a ‘0’ value for CO</t>
    </r>
    <r>
      <rPr>
        <vertAlign val="subscript"/>
        <sz val="11"/>
        <color indexed="56"/>
        <rFont val="Calibri"/>
        <family val="2"/>
      </rPr>
      <t>2</t>
    </r>
    <r>
      <rPr>
        <sz val="11"/>
        <color indexed="56"/>
        <rFont val="Calibri"/>
        <family val="2"/>
      </rPr>
      <t xml:space="preserve"> emissions, organisations must account for the impact of the CO</t>
    </r>
    <r>
      <rPr>
        <vertAlign val="subscript"/>
        <sz val="11"/>
        <color indexed="56"/>
        <rFont val="Calibri"/>
        <family val="2"/>
      </rPr>
      <t>2</t>
    </r>
    <r>
      <rPr>
        <sz val="11"/>
        <color indexed="56"/>
        <rFont val="Calibri"/>
        <family val="2"/>
      </rPr>
      <t xml:space="preserve"> released through combustion of the fuel.  Organisations should refer to the ‘outside of scopes’ listing in the 'outside of scopes' tab to find the true values for CO</t>
    </r>
    <r>
      <rPr>
        <vertAlign val="subscript"/>
        <sz val="11"/>
        <color indexed="56"/>
        <rFont val="Calibri"/>
        <family val="2"/>
      </rPr>
      <t>2</t>
    </r>
    <r>
      <rPr>
        <sz val="11"/>
        <color indexed="56"/>
        <rFont val="Calibri"/>
        <family val="2"/>
      </rPr>
      <t xml:space="preserve"> emissions.  These emissions should be calculated in the same way as the Scope 1 emissions, but should be listed as a separate line item within its report called ‘outside of scopes’. This should not be included within the organisation's emissions total, but displayed separately within the emissions report. This ensures that the organisation is being transparent with regard to all potential sources of CO</t>
    </r>
    <r>
      <rPr>
        <vertAlign val="subscript"/>
        <sz val="11"/>
        <color indexed="56"/>
        <rFont val="Calibri"/>
        <family val="2"/>
      </rPr>
      <t>2</t>
    </r>
    <r>
      <rPr>
        <sz val="11"/>
        <color indexed="56"/>
        <rFont val="Calibri"/>
        <family val="2"/>
      </rPr>
      <t xml:space="preserve"> from its activities.   </t>
    </r>
  </si>
  <si>
    <t>Example of calculating emissions from bioenergy</t>
  </si>
  <si>
    <t xml:space="preserve">Company B reports its emissions from standard biodiesel use in its delivery vehicles.  It has data on how many litres have been consumed and it needs to publicly report its Scope 1 emissions. </t>
  </si>
  <si>
    <t>The activity data (litres of fuel) is multiplied by the appropriate conversion factor to produce company B's Scope 1 biodiesel emissions.</t>
  </si>
  <si>
    <t>Activity</t>
  </si>
  <si>
    <t>Fuel</t>
  </si>
  <si>
    <r>
      <t>kg CO</t>
    </r>
    <r>
      <rPr>
        <vertAlign val="subscript"/>
        <sz val="11"/>
        <color indexed="56"/>
        <rFont val="Calibri"/>
        <family val="2"/>
      </rPr>
      <t>2</t>
    </r>
    <r>
      <rPr>
        <sz val="11"/>
        <color indexed="56"/>
        <rFont val="Calibri"/>
        <family val="2"/>
      </rPr>
      <t>e</t>
    </r>
  </si>
  <si>
    <t>Biofuel</t>
  </si>
  <si>
    <t>Bioethanol</t>
  </si>
  <si>
    <t>litres</t>
  </si>
  <si>
    <t>GJ</t>
  </si>
  <si>
    <t>kg</t>
  </si>
  <si>
    <t>Biodiesel</t>
  </si>
  <si>
    <t>Biomethane</t>
  </si>
  <si>
    <t>Biodiesel (from used cooking oil)</t>
  </si>
  <si>
    <t>Biodiesel (from tallow)</t>
  </si>
  <si>
    <t>Biomass</t>
  </si>
  <si>
    <t>tonnes</t>
  </si>
  <si>
    <t>FAQs</t>
  </si>
  <si>
    <t>I need a conversion factor for my specific % biofuel blend, rather than the “average biofuel blend” factor that is reported here.</t>
  </si>
  <si>
    <r>
      <t>The steps taken to calculate this by hand are straightforward and can be illustrated using the following worked example (consistent for all biofuels, conventional fuels, scopes and units):
Company B wants to report on its Scope 1 fuel emissions (in kgCO</t>
    </r>
    <r>
      <rPr>
        <vertAlign val="subscript"/>
        <sz val="11"/>
        <color indexed="56"/>
        <rFont val="Calibri"/>
        <family val="2"/>
      </rPr>
      <t>2</t>
    </r>
    <r>
      <rPr>
        <sz val="11"/>
        <color indexed="56"/>
        <rFont val="Calibri"/>
        <family val="2"/>
      </rPr>
      <t>e/litre) from a specific biodiesel blend of X%. Using 2019 values, it is known that:
●100% mineral diesel conversion factor = 2.688 kgCO2e/litre
●100% biodiesel conversion factor (see Bioenergy sheet) = 0.166 kgCO2e/litre
Therefore, X% biodiesel blend conversion factor = (X% x 0.166) + [(1-X%) x 2.688]</t>
    </r>
  </si>
  <si>
    <t>For information about how the conversion factors have been derived, please refer to the 'Methodology paper' that accompanies the conversion factors.</t>
  </si>
  <si>
    <t>Source: Greenhouse gas reporting: conversion factors 2020</t>
  </si>
  <si>
    <t>https://www.gov.uk/government/publications/greenhouse-gas-reporting-conversion-factors-2020</t>
  </si>
  <si>
    <r>
      <t>Table 1: Electricity emissions factors to 2100, kgCO</t>
    </r>
    <r>
      <rPr>
        <b/>
        <vertAlign val="subscript"/>
        <sz val="12"/>
        <color theme="3" tint="-0.249977111117893"/>
        <rFont val="Arial"/>
        <family val="2"/>
      </rPr>
      <t>2</t>
    </r>
    <r>
      <rPr>
        <b/>
        <sz val="12"/>
        <color theme="3" tint="-0.249977111117893"/>
        <rFont val="Arial"/>
        <family val="2"/>
      </rPr>
      <t>e/kWh</t>
    </r>
  </si>
  <si>
    <t>Consumption and generation-based emissions factors.</t>
  </si>
  <si>
    <r>
      <t xml:space="preserve">Analysts should use </t>
    </r>
    <r>
      <rPr>
        <b/>
        <sz val="10"/>
        <rFont val="Arial"/>
        <family val="2"/>
      </rPr>
      <t>consumption-based emissions factors</t>
    </r>
    <r>
      <rPr>
        <sz val="10"/>
        <rFont val="Arial"/>
        <family val="2"/>
      </rPr>
      <t xml:space="preserve"> for measuring GHG emissions per unit of final energy demand.  These emissions factors include transmission and distribution losses, i</t>
    </r>
    <r>
      <rPr>
        <b/>
        <sz val="10"/>
        <rFont val="Arial"/>
        <family val="2"/>
      </rPr>
      <t>ncluding significant losses due to power station inefficiency</t>
    </r>
    <r>
      <rPr>
        <sz val="10"/>
        <rFont val="Arial"/>
        <family val="2"/>
      </rPr>
      <t xml:space="preserve">.  </t>
    </r>
    <r>
      <rPr>
        <b/>
        <sz val="10"/>
        <rFont val="Arial"/>
        <family val="2"/>
      </rPr>
      <t xml:space="preserve">Generation-based emissions factors </t>
    </r>
    <r>
      <rPr>
        <sz val="10"/>
        <rFont val="Arial"/>
        <family val="2"/>
      </rPr>
      <t>measure GHG emissions per unit of electricity generated.</t>
    </r>
  </si>
  <si>
    <r>
      <rPr>
        <b/>
        <sz val="10"/>
        <rFont val="Arial"/>
        <family val="2"/>
      </rPr>
      <t xml:space="preserve">Long-run marginal emissions factors </t>
    </r>
    <r>
      <rPr>
        <sz val="10"/>
        <rFont val="Arial"/>
        <family val="2"/>
      </rPr>
      <t xml:space="preserve">should be used for measuring </t>
    </r>
    <r>
      <rPr>
        <i/>
        <sz val="10"/>
        <rFont val="Arial"/>
        <family val="2"/>
      </rPr>
      <t xml:space="preserve">small changes </t>
    </r>
    <r>
      <rPr>
        <sz val="10"/>
        <rFont val="Arial"/>
        <family val="2"/>
      </rPr>
      <t xml:space="preserve">in consumption or generation.  </t>
    </r>
    <r>
      <rPr>
        <b/>
        <sz val="10"/>
        <rFont val="Arial"/>
        <family val="2"/>
      </rPr>
      <t>Grid average</t>
    </r>
    <r>
      <rPr>
        <sz val="10"/>
        <rFont val="Arial"/>
        <family val="2"/>
      </rPr>
      <t xml:space="preserve"> emissions factors are used for footprinting.</t>
    </r>
  </si>
  <si>
    <t>Long-run marginal</t>
  </si>
  <si>
    <t>Grid average</t>
  </si>
  <si>
    <t>Consumption-based</t>
  </si>
  <si>
    <t>Generation-based</t>
  </si>
  <si>
    <t>Domestic</t>
  </si>
  <si>
    <t>Commercial/ Public sector</t>
  </si>
  <si>
    <t>Industrial</t>
  </si>
  <si>
    <r>
      <rPr>
        <b/>
        <sz val="10"/>
        <color rgb="FF000000"/>
        <rFont val="Arial"/>
        <family val="2"/>
      </rPr>
      <t>Note:</t>
    </r>
    <r>
      <rPr>
        <sz val="10"/>
        <color rgb="FF000000"/>
        <rFont val="Arial"/>
        <family val="2"/>
      </rPr>
      <t xml:space="preserve"> GHGs include CO</t>
    </r>
    <r>
      <rPr>
        <vertAlign val="subscript"/>
        <sz val="10"/>
        <color rgb="FF000000"/>
        <rFont val="Arial"/>
        <family val="2"/>
      </rPr>
      <t>2</t>
    </r>
    <r>
      <rPr>
        <sz val="10"/>
        <color rgb="FF000000"/>
        <rFont val="Arial"/>
        <family val="2"/>
      </rPr>
      <t>, CH</t>
    </r>
    <r>
      <rPr>
        <vertAlign val="subscript"/>
        <sz val="10"/>
        <color rgb="FF000000"/>
        <rFont val="Arial"/>
        <family val="2"/>
      </rPr>
      <t>4</t>
    </r>
    <r>
      <rPr>
        <sz val="10"/>
        <color rgb="FF000000"/>
        <rFont val="Arial"/>
        <family val="2"/>
      </rPr>
      <t xml:space="preserve"> and N</t>
    </r>
    <r>
      <rPr>
        <vertAlign val="subscript"/>
        <sz val="10"/>
        <color rgb="FF000000"/>
        <rFont val="Arial"/>
        <family val="2"/>
      </rPr>
      <t>2</t>
    </r>
    <r>
      <rPr>
        <sz val="10"/>
        <color rgb="FF000000"/>
        <rFont val="Arial"/>
        <family val="2"/>
      </rPr>
      <t>O.</t>
    </r>
  </si>
  <si>
    <r>
      <t xml:space="preserve">Source: </t>
    </r>
    <r>
      <rPr>
        <i/>
        <sz val="10"/>
        <rFont val="Arial"/>
        <family val="2"/>
      </rPr>
      <t>BEIS modelling</t>
    </r>
  </si>
  <si>
    <t>Further guidance on the use of marginal and average emissions factors are available from the appraisal guidance (Chapter 3) and the background documentation (Chapter 2) which can be downloaded from the Green Gook supplementary guidance section of GOV.UK webpage:</t>
  </si>
  <si>
    <t xml:space="preserve">https://www.gov.uk/government/publications/valuation-of-energy-use-and-greenhouse-gas-emissions-for-appraisal </t>
  </si>
  <si>
    <t>Table 2a: Converting fuel types to CO2 and CO2e (emissions factors)</t>
  </si>
  <si>
    <t>2018 conversion factors for final energy demand</t>
  </si>
  <si>
    <t>Emissions factors</t>
  </si>
  <si>
    <r>
      <t>CO</t>
    </r>
    <r>
      <rPr>
        <b/>
        <vertAlign val="subscript"/>
        <sz val="10"/>
        <color rgb="FFFFFFFF"/>
        <rFont val="Arial"/>
        <family val="2"/>
      </rPr>
      <t xml:space="preserve">2 </t>
    </r>
    <r>
      <rPr>
        <b/>
        <sz val="10"/>
        <color rgb="FFFFFFFF"/>
        <rFont val="Arial"/>
        <family val="2"/>
      </rPr>
      <t>only (kgCO</t>
    </r>
    <r>
      <rPr>
        <b/>
        <vertAlign val="subscript"/>
        <sz val="10"/>
        <color rgb="FFFFFFFF"/>
        <rFont val="Arial"/>
        <family val="2"/>
      </rPr>
      <t>2</t>
    </r>
    <r>
      <rPr>
        <b/>
        <sz val="10"/>
        <color rgb="FFFFFFFF"/>
        <rFont val="Arial"/>
        <family val="2"/>
      </rPr>
      <t xml:space="preserve"> per unit)</t>
    </r>
  </si>
  <si>
    <r>
      <t>All GHG emissions (kgCO</t>
    </r>
    <r>
      <rPr>
        <b/>
        <vertAlign val="subscript"/>
        <sz val="10"/>
        <color rgb="FFFFFFFF"/>
        <rFont val="Arial"/>
        <family val="2"/>
      </rPr>
      <t>2</t>
    </r>
    <r>
      <rPr>
        <b/>
        <sz val="10"/>
        <color rgb="FFFFFFFF"/>
        <rFont val="Arial"/>
        <family val="2"/>
      </rPr>
      <t>e per unit)</t>
    </r>
  </si>
  <si>
    <t>kWh (gross CV)</t>
  </si>
  <si>
    <t>Litres*</t>
  </si>
  <si>
    <t>Therms</t>
  </si>
  <si>
    <t>Gaseous fuels:</t>
  </si>
  <si>
    <t>Liquid fuels:</t>
  </si>
  <si>
    <t>Solid fuels:</t>
  </si>
  <si>
    <t>Economy Sectors use different mixes of solid fuels and oil products. The following Table provides the average emission factors in each sector for solid fuels and oil products based on the mix reported in DUKES 2018 for 2017. If your policy doesn't target specific solid fuels or oil products or specific non-domestic sectors we suggest that you use these values.</t>
  </si>
  <si>
    <t>Average Emissions Factors for Sectors</t>
  </si>
  <si>
    <r>
      <t>CO</t>
    </r>
    <r>
      <rPr>
        <vertAlign val="subscript"/>
        <sz val="10"/>
        <color rgb="FFFFFFFF"/>
        <rFont val="Arial"/>
        <family val="2"/>
      </rPr>
      <t>2</t>
    </r>
    <r>
      <rPr>
        <sz val="10"/>
        <color rgb="FFFFFFFF"/>
        <rFont val="Arial"/>
        <family val="2"/>
      </rPr>
      <t xml:space="preserve"> only</t>
    </r>
  </si>
  <si>
    <t>All GHG</t>
  </si>
  <si>
    <t>Sector</t>
  </si>
  <si>
    <r>
      <t>kgCO</t>
    </r>
    <r>
      <rPr>
        <b/>
        <vertAlign val="subscript"/>
        <sz val="10"/>
        <color rgb="FF000000"/>
        <rFont val="Arial"/>
        <family val="2"/>
      </rPr>
      <t xml:space="preserve">2 </t>
    </r>
    <r>
      <rPr>
        <b/>
        <sz val="10"/>
        <color rgb="FF000000"/>
        <rFont val="Arial"/>
        <family val="2"/>
      </rPr>
      <t>/KWh</t>
    </r>
  </si>
  <si>
    <r>
      <t>kgCO</t>
    </r>
    <r>
      <rPr>
        <b/>
        <vertAlign val="subscript"/>
        <sz val="10"/>
        <color rgb="FF000000"/>
        <rFont val="Arial"/>
        <family val="2"/>
      </rPr>
      <t>2</t>
    </r>
    <r>
      <rPr>
        <b/>
        <sz val="10"/>
        <color rgb="FF000000"/>
        <rFont val="Arial"/>
        <family val="2"/>
      </rPr>
      <t>e /KWh</t>
    </r>
  </si>
  <si>
    <t>Oil Products</t>
  </si>
  <si>
    <t>Non-Domestic</t>
  </si>
  <si>
    <t>Commercial Services</t>
  </si>
  <si>
    <t>Public Services</t>
  </si>
  <si>
    <t>Industry (excludes Iron &amp; Steel)</t>
  </si>
  <si>
    <t>Agriculture</t>
  </si>
  <si>
    <t>Solid Fuels</t>
  </si>
  <si>
    <r>
      <rPr>
        <b/>
        <sz val="10"/>
        <color rgb="FF000000"/>
        <rFont val="Arial"/>
        <family val="2"/>
      </rPr>
      <t>Note:</t>
    </r>
    <r>
      <rPr>
        <sz val="10"/>
        <color rgb="FF000000"/>
        <rFont val="Arial"/>
        <family val="2"/>
      </rPr>
      <t xml:space="preserve"> All GHG includes CO</t>
    </r>
    <r>
      <rPr>
        <vertAlign val="subscript"/>
        <sz val="10"/>
        <color rgb="FF000000"/>
        <rFont val="Arial"/>
        <family val="2"/>
      </rPr>
      <t>2</t>
    </r>
    <r>
      <rPr>
        <sz val="10"/>
        <color rgb="FF000000"/>
        <rFont val="Arial"/>
        <family val="2"/>
      </rPr>
      <t>, CH</t>
    </r>
    <r>
      <rPr>
        <vertAlign val="subscript"/>
        <sz val="10"/>
        <color rgb="FF000000"/>
        <rFont val="Arial"/>
        <family val="2"/>
      </rPr>
      <t>4</t>
    </r>
    <r>
      <rPr>
        <sz val="10"/>
        <color rgb="FF000000"/>
        <rFont val="Arial"/>
        <family val="2"/>
      </rPr>
      <t xml:space="preserve"> and N</t>
    </r>
    <r>
      <rPr>
        <vertAlign val="subscript"/>
        <sz val="10"/>
        <color rgb="FF000000"/>
        <rFont val="Arial"/>
        <family val="2"/>
      </rPr>
      <t>2</t>
    </r>
    <r>
      <rPr>
        <sz val="10"/>
        <color rgb="FF000000"/>
        <rFont val="Arial"/>
        <family val="2"/>
      </rPr>
      <t>O. * Cubic metres for natural gas.</t>
    </r>
  </si>
  <si>
    <t xml:space="preserve">Sources: </t>
  </si>
  <si>
    <t>Defra Greenhouse Gas Conversion Factor Repository</t>
  </si>
  <si>
    <t>Further guidance on the use of emissions factors is in the appraisal guidance (Chapter 3) which can be downloaded from the Green Gook supplementary guidance section:</t>
  </si>
  <si>
    <r>
      <t>Table 3: Carbon prices and sensitivities 2010-2100 for appraisal, 2018 £/tCO</t>
    </r>
    <r>
      <rPr>
        <b/>
        <vertAlign val="subscript"/>
        <sz val="12"/>
        <rFont val="Arial"/>
        <family val="2"/>
      </rPr>
      <t>2</t>
    </r>
    <r>
      <rPr>
        <b/>
        <sz val="12"/>
        <rFont val="Arial"/>
        <family val="2"/>
      </rPr>
      <t>e</t>
    </r>
  </si>
  <si>
    <t>Traded</t>
  </si>
  <si>
    <t>Non-traded</t>
  </si>
  <si>
    <t>Low</t>
  </si>
  <si>
    <t>Central</t>
  </si>
  <si>
    <t>High</t>
  </si>
  <si>
    <r>
      <rPr>
        <b/>
        <sz val="10"/>
        <color indexed="8"/>
        <rFont val="Arial"/>
        <family val="2"/>
      </rPr>
      <t>Source:</t>
    </r>
    <r>
      <rPr>
        <sz val="11"/>
        <color theme="1"/>
        <rFont val="Calibri"/>
        <family val="2"/>
        <scheme val="minor"/>
      </rPr>
      <t xml:space="preserve"> BEIS</t>
    </r>
    <r>
      <rPr>
        <i/>
        <sz val="10"/>
        <color indexed="8"/>
        <rFont val="Arial"/>
        <family val="2"/>
      </rPr>
      <t xml:space="preserve"> modelling</t>
    </r>
  </si>
  <si>
    <t>Further guidance on the use of carbon values is available from the appraisal guidance (Chapter 3) which can be downloaded from the Green Book supplementary guidance section of GOV.UK webpage:</t>
  </si>
  <si>
    <t>For further details on carbon valuation, see:</t>
  </si>
  <si>
    <t>https://www.gov.uk/government/collections/carbon-valuation--2</t>
  </si>
  <si>
    <t>Tables 4-8: Retail fuel prices</t>
  </si>
  <si>
    <t>Table 4 - Retail Electricity Prices (real 2018 p/kWh)</t>
  </si>
  <si>
    <t>Table 5 - Retail Gas Prices (real 2018 p/kWh)</t>
  </si>
  <si>
    <t>Table 6 - Retail Coal Prices (real 2018 p/kWh)</t>
  </si>
  <si>
    <t xml:space="preserve">Table 7 - Retail Oil Prices (real 2018 p/litre) </t>
  </si>
  <si>
    <t>Table 8 - Retail Road Fuel Prices (real 2018 p/litre)</t>
  </si>
  <si>
    <t>Petrol (weighted average)</t>
  </si>
  <si>
    <t>DERV</t>
  </si>
  <si>
    <r>
      <t xml:space="preserve">Note: </t>
    </r>
    <r>
      <rPr>
        <sz val="10"/>
        <rFont val="Arial"/>
        <family val="2"/>
      </rPr>
      <t>Non-domestic prices are inclusive of Climate Change Levy</t>
    </r>
  </si>
  <si>
    <t xml:space="preserve">Notes: </t>
  </si>
  <si>
    <r>
      <t xml:space="preserve">  </t>
    </r>
    <r>
      <rPr>
        <i/>
        <sz val="10"/>
        <rFont val="Arial"/>
        <family val="2"/>
      </rPr>
      <t xml:space="preserve">Petrol </t>
    </r>
    <r>
      <rPr>
        <sz val="10"/>
        <rFont val="Arial"/>
        <family val="2"/>
      </rPr>
      <t>comprises a weighted average of Super and Premium unleaded</t>
    </r>
  </si>
  <si>
    <t>Further guidance on the use of retail prices is available from the appraisal guidance (Chapter 3).  Details on the components of the retail price can be found in the background documentation (Chapter 5).  These documents can be downloaded from the Green Gook supplementary guidance section of GOV.UK webpage:</t>
  </si>
  <si>
    <t>Tables 9-13: Long-run variable costs of energy supply (LRVCs)</t>
  </si>
  <si>
    <t>Table 9 - Electricity LRVC (real 2018 p/kWh)</t>
  </si>
  <si>
    <t>Table 10 - Gas LRVC (real 2018 p/kWh)</t>
  </si>
  <si>
    <t>Table 11 - Coal LRVC (real 2018 p/kWh)</t>
  </si>
  <si>
    <t>Table 12 - Oil LRVC (real 2018 p/litre) Domestic = Burning oil, Commerical, Industry = Gas Oil</t>
  </si>
  <si>
    <t>Table 13 - Road Fuel LRVCs (real 2018 p/litre)</t>
  </si>
  <si>
    <t>Commercial</t>
  </si>
  <si>
    <t>Petrol</t>
  </si>
  <si>
    <t>Further guidance on the use of LRVCs are available from the appraisal guidance (Chapter 3) and the background documentation (Chapter 5) which can be downloaded from the Green Gook supplementary guidance section of GOV.UK webpage:</t>
  </si>
  <si>
    <t>Table 15: Air quality damage costs from primary fuel use, 2018 p/kWh</t>
  </si>
  <si>
    <t xml:space="preserve">The updated damage costs take into account an improved understanding of health impacts, based on the latest advice from Public Health England and the Committee on the Medical Effects of Air Pollution (COMEAP). For further information on the methodology, please see https://www.gov.uk/government/publications/air-quality-impact-pathway-guidance. To note, there are some categories in Table 15 which do not have any values, denoted as N/A, because the NAEI doesn’t have any emission values for those categories. </t>
  </si>
  <si>
    <t>NATIONAL AVERAGE</t>
  </si>
  <si>
    <t>(p/KWh)</t>
  </si>
  <si>
    <t>Gas</t>
  </si>
  <si>
    <t>Coal</t>
  </si>
  <si>
    <t>Burning oil</t>
  </si>
  <si>
    <t>DOMESTIC: Inner conurbation</t>
  </si>
  <si>
    <t>N/A</t>
  </si>
  <si>
    <t>DOMESTIC: Urban big</t>
  </si>
  <si>
    <t>DOMESTIC: Urban medium</t>
  </si>
  <si>
    <t>DOMESTIC: Urban small</t>
  </si>
  <si>
    <t>DOMESTIC: Rural</t>
  </si>
  <si>
    <r>
      <t xml:space="preserve">Source: </t>
    </r>
    <r>
      <rPr>
        <i/>
        <sz val="10"/>
        <rFont val="Arial"/>
        <family val="2"/>
      </rPr>
      <t>Defra</t>
    </r>
  </si>
  <si>
    <t xml:space="preserve">Definitions of the areas are taken from the DfT National Transport model and can be found in the link below in table A2: </t>
  </si>
  <si>
    <t>https://www.gov.uk/government/uploads/system/uploads/attachment_data/file/286935/webtag-tag-unit-a5-4-marginal-external-congestion-costs.pdf</t>
  </si>
  <si>
    <t>Defra's Air Quality Guidance can be found at:</t>
  </si>
  <si>
    <t>https://www.gov.uk/guidance/air-quality-economic-analysis</t>
  </si>
  <si>
    <t>Defra's Air Quality Valuation pages can be found at:</t>
  </si>
  <si>
    <t>https://www.gov.uk/air-quality-economic-analysis</t>
  </si>
  <si>
    <t xml:space="preserve">For further information on valuing Air Quality impacts, contact the IGCB: </t>
  </si>
  <si>
    <t>igcb@defra.gsi.gov.uk</t>
  </si>
  <si>
    <t>Table 19: GDP deflator</t>
  </si>
  <si>
    <t>GDP deflator index</t>
  </si>
  <si>
    <t>(2018=100)</t>
  </si>
  <si>
    <t>GDP deflators (ONS YBGB series - GDP deflator at market prices)</t>
  </si>
  <si>
    <t>Values 2006 - 2017 from Office for National Statistics 29/06/2018 release.
Values for 2018 - 2021 from Office for Budgetary Responsibility Economic and Fiscal Outlook March 2018.                                                                                              Values for 2022 - 2100 from Office for Budgetary Responsibility Fiscal Sustainability Report 2017</t>
  </si>
  <si>
    <r>
      <rPr>
        <b/>
        <i/>
        <sz val="9"/>
        <rFont val="Calibri"/>
        <family val="2"/>
        <scheme val="minor"/>
      </rPr>
      <t xml:space="preserve">Guidance note: </t>
    </r>
    <r>
      <rPr>
        <i/>
        <sz val="9"/>
        <rFont val="Calibri"/>
        <family val="2"/>
        <scheme val="minor"/>
      </rPr>
      <t>select the number of years over which you expect the project to deliver the estimated energy savings .</t>
    </r>
  </si>
  <si>
    <r>
      <rPr>
        <b/>
        <i/>
        <sz val="9"/>
        <rFont val="Calibri"/>
        <family val="2"/>
        <scheme val="minor"/>
      </rPr>
      <t xml:space="preserve">Guidance note: </t>
    </r>
    <r>
      <rPr>
        <i/>
        <sz val="9"/>
        <rFont val="Calibri"/>
        <family val="2"/>
        <scheme val="minor"/>
      </rPr>
      <t>please answer yes or no according to which is most applicable.</t>
    </r>
  </si>
  <si>
    <r>
      <rPr>
        <b/>
        <i/>
        <sz val="9"/>
        <rFont val="Calibri"/>
        <family val="2"/>
        <scheme val="minor"/>
      </rPr>
      <t>Guidance note:</t>
    </r>
    <r>
      <rPr>
        <i/>
        <sz val="9"/>
        <rFont val="Calibri"/>
        <family val="2"/>
        <scheme val="minor"/>
      </rPr>
      <t xml:space="preserve"> please input your counterfactual level of production output which would occur without IETF funding. The input to this cell must be a number.</t>
    </r>
  </si>
  <si>
    <r>
      <rPr>
        <b/>
        <i/>
        <sz val="9"/>
        <rFont val="Calibri"/>
        <family val="2"/>
        <scheme val="minor"/>
      </rPr>
      <t xml:space="preserve">Guidance note: </t>
    </r>
    <r>
      <rPr>
        <i/>
        <sz val="9"/>
        <rFont val="Calibri"/>
        <family val="2"/>
        <scheme val="minor"/>
      </rPr>
      <t>please input the expected level of production output after the project you are applying for has been fully implemented. The input to this cell must be a number.</t>
    </r>
  </si>
  <si>
    <r>
      <rPr>
        <b/>
        <i/>
        <sz val="9"/>
        <rFont val="Calibri"/>
        <family val="2"/>
        <scheme val="minor"/>
      </rPr>
      <t xml:space="preserve">Guidance note: </t>
    </r>
    <r>
      <rPr>
        <i/>
        <sz val="9"/>
        <rFont val="Calibri"/>
        <family val="2"/>
        <scheme val="minor"/>
      </rPr>
      <t>please ensure the total amount of IETF grant matches the amount requested on the main IETF application portal. The input to this cell must be a number.</t>
    </r>
  </si>
  <si>
    <t>VfM Inputs</t>
  </si>
  <si>
    <t>Release Date</t>
  </si>
  <si>
    <t>Obselete From</t>
  </si>
  <si>
    <t>VERSION CONTROL</t>
  </si>
  <si>
    <r>
      <t xml:space="preserve">If you want to include any "other" fuel types in section iii, please provide details of the fuel type and estimated emissions factors in the table below, along with a description of how you derived these. </t>
    </r>
    <r>
      <rPr>
        <b/>
        <sz val="11"/>
        <color theme="1"/>
        <rFont val="Calibri"/>
        <family val="2"/>
        <scheme val="minor"/>
      </rPr>
      <t>If all your fuel types are available from the drop down menus, you do not need to complete this table.</t>
    </r>
    <r>
      <rPr>
        <sz val="11"/>
        <color theme="1"/>
        <rFont val="Calibri"/>
        <family val="2"/>
        <scheme val="minor"/>
      </rPr>
      <t xml:space="preserve"> Once you added a fuel type to this table it will become available from the drop down menu in section iii under the "other" fuel group.</t>
    </r>
  </si>
  <si>
    <t>Please enter the energy consumption details for your project, preferably at the level of the equipment or process that will be impacted by the energy efficiency improvement. If your project impacts more than one fuel type, please use the spaces provided (up to 5 different fuels can be added). Energy savings will be assessed on a per unit of production output basis. Therefore, please provide for your baseline fuel consumption the energy use associated with the baseline production output you have provided in section ii, and for your post-intervention fuel consumption the energy use associated with the post-intervention production output you have provided in section ii. Please ensure that in your answer to question 7 of the online application form you outline how you derived the baseline and post-intervention energy consumption figures you have input here, including any calculations, assumptions and data sources.</t>
  </si>
  <si>
    <t>This calculator forms part of your application for the Industrial Energy Transformation Fund energy efficiency deployment competition. It captures information on energy consumption, fuel bills, production levels and greenhouse gas emissions. The information input into the calculator will be assessed by a technical assessor and used to determine how cost effective your project is at generating carbon and fuel bill savings, which will form part of the competitive ranking process, as well as whether your project meets the minimum value for money standards required for government funding.
You will need to upload this calculator in excel format as an appendix to your response to Question 7: Project benefits on the main application portal. In your answer to Question 7 in the application portal, you will also need to outline the calculations and assumptions underpinning your inputs to this calculator. You can also provide as an additional appendix to Question 7 any evidence that further supports your figures  (e.g. data from readouts from on-site monitoring systems, reports showing current output or energy usage, internal analysis or business case showing expected energy savings and output changes from the project). Your appendix must be a PDF, can be up to 2 A4 pages long, and the font must be legible at 100% zoom.
If you have any questions on how to use the tool or what supporting evidence you will need to provide, please email us at support@innovateuk.ukri.org or call the competition helpline on 0300 321 4357 between 9am and 5:30pm, Monday to Friday.</t>
  </si>
  <si>
    <t>Baseline production output (per annum)</t>
  </si>
  <si>
    <t>Post-intervention production output (per annum)</t>
  </si>
  <si>
    <t>Carbon and fuel bill savings will be assessed on a per unit of production output basis. Therefore, please provide your baseline level of production output (what would occur without IETF funding) and your post-intervention level of production output (the expected level of production output after the energy efficiency measure has been fully implemented), preferably at the level of the process that will be impacted by the energy efficiency improvement. If production output will not change as a direct result of the project, please ensure that both figures are the same. Note that the IETF will not typically provide grant support towards the costs incurred as a result of investments to increase production, but recognises that changes in production levels may form part of the project (for full details see the IETF application guidance for energy efficiency deployment projects). In these cases the IETF can support the costs that are directly associated with achieving the energy saving. Please also provide the unit of measurement you are using to define your production output (e.g. tonnes of product, number of units produced, etc.). This can be whatever unit of measurement is most appropriate for your project, provided that this is consistent across the baseline and post-intervention scenarios. Please ensure that in your answer to question 7 of the online application form you outline how you derived the baseline and post-intervention production output figures you have input here, including any calculations, assumptions and data sources.</t>
  </si>
  <si>
    <r>
      <rPr>
        <b/>
        <sz val="11"/>
        <color theme="1"/>
        <rFont val="Calibri"/>
        <family val="2"/>
        <scheme val="minor"/>
      </rPr>
      <t xml:space="preserve">Project Lifespan (years): </t>
    </r>
    <r>
      <rPr>
        <sz val="11"/>
        <color theme="1"/>
        <rFont val="Calibri"/>
        <family val="2"/>
        <scheme val="minor"/>
      </rPr>
      <t xml:space="preserve">This is the number of years over which you expect the project to deliver the estimated energy savings.  It is used to calculate the total project benefits, and is capped at a maximum lifespan of 40 years. You will need to detail how you have arrived at the figure in your answer to Question 7 on the main application portal.
</t>
    </r>
    <r>
      <rPr>
        <b/>
        <sz val="11"/>
        <color theme="1"/>
        <rFont val="Calibri"/>
        <family val="2"/>
        <scheme val="minor"/>
      </rPr>
      <t>Total amount of IETF grant requested (£):</t>
    </r>
    <r>
      <rPr>
        <sz val="11"/>
        <color theme="1"/>
        <rFont val="Calibri"/>
        <family val="2"/>
        <scheme val="minor"/>
      </rPr>
      <t xml:space="preserve"> This is the amount of grant funding support you are seeking from the Industrial Energy Transformation Fund. Please check that this figure matches the amount requested on the main application portal. This is used to determine the cost-effectiveness of your project.
</t>
    </r>
    <r>
      <rPr>
        <b/>
        <sz val="11"/>
        <color theme="1"/>
        <rFont val="Calibri"/>
        <family val="2"/>
        <scheme val="minor"/>
      </rPr>
      <t>Was the installation/site where the project is taking place covered by the EU Emissions Trading System in 2020?:</t>
    </r>
    <r>
      <rPr>
        <sz val="11"/>
        <color theme="1"/>
        <rFont val="Calibri"/>
        <family val="2"/>
        <scheme val="minor"/>
      </rPr>
      <t xml:space="preserve"> Please answer yes or no. Your answer here is used to determine how your project interacts with the carbon savings expected to be delivered by the UK Emissions Trading System, and therefore how your carbon savings should be valued.
</t>
    </r>
    <r>
      <rPr>
        <b/>
        <sz val="11"/>
        <color theme="1"/>
        <rFont val="Calibri"/>
        <family val="2"/>
        <scheme val="minor"/>
      </rPr>
      <t>Production output units:</t>
    </r>
    <r>
      <rPr>
        <sz val="11"/>
        <color theme="1"/>
        <rFont val="Calibri"/>
        <family val="2"/>
        <scheme val="minor"/>
      </rPr>
      <t xml:space="preserve"> This is the unit of measurement that you are using to define your production output. It can be whatever is most appropriate for your business and project, provided that this is consistent across the baseline and post-intervention scenarios.
</t>
    </r>
    <r>
      <rPr>
        <b/>
        <sz val="11"/>
        <color theme="1"/>
        <rFont val="Calibri"/>
        <family val="2"/>
        <scheme val="minor"/>
      </rPr>
      <t>Baseline and post-intervention production output (per annum):</t>
    </r>
    <r>
      <rPr>
        <sz val="11"/>
        <color theme="1"/>
        <rFont val="Calibri"/>
        <family val="2"/>
        <scheme val="minor"/>
      </rPr>
      <t xml:space="preserve"> Carbon and fuel bill savings will be assessed on a per unit of production output basis. Therefore, please input your baseline level of production output (what would occur without IETF funding) and your post-intervention level of production output (the expected level of production output after the energy efficiency measure has been implemented), preferably at the level of the process that will be impacted by the energy efficiency improvement. Note that the IETF will not typically provide grant support towards the costs incurred as a result of investments to increase production, but recognises that changes in production levels may form part of the project. In these cases the IETF can support the costs that are directly associated with achieving the energy saving (for full details see the IETF application guidance for energy efficiency deployment projects). If production output will not change as a direct result of the project, please ensure that both figures are the same.
</t>
    </r>
    <r>
      <rPr>
        <b/>
        <sz val="11"/>
        <color theme="1"/>
        <rFont val="Calibri"/>
        <family val="2"/>
        <scheme val="minor"/>
      </rPr>
      <t xml:space="preserve">Explanation of production output changes: </t>
    </r>
    <r>
      <rPr>
        <sz val="11"/>
        <color theme="1"/>
        <rFont val="Calibri"/>
        <family val="2"/>
        <scheme val="minor"/>
      </rPr>
      <t xml:space="preserve">If your production output is changing as a result of the project, please explain how and why. Please also highlight the extent to which any increases in production output will be displacing production output elsewhere in your business (e.g. will the production output increases be completely additional, or will the increase in the production output of the process being impacted by the project lead to lower levels of production output from other processes).
</t>
    </r>
    <r>
      <rPr>
        <b/>
        <sz val="11"/>
        <color theme="1"/>
        <rFont val="Calibri"/>
        <family val="2"/>
        <scheme val="minor"/>
      </rPr>
      <t xml:space="preserve">Cost of fuel (£/MWh): </t>
    </r>
    <r>
      <rPr>
        <sz val="11"/>
        <color theme="1"/>
        <rFont val="Calibri"/>
        <family val="2"/>
        <scheme val="minor"/>
      </rPr>
      <t xml:space="preserve">This is the amount that you pay for the relevant fuel, and should be taken from your annual fuel bill. It is used to calculate your fuel bill savings for fuel types where standardised HMG values are not available.
</t>
    </r>
    <r>
      <rPr>
        <b/>
        <sz val="11"/>
        <color theme="1"/>
        <rFont val="Calibri"/>
        <family val="2"/>
        <scheme val="minor"/>
      </rPr>
      <t>Baseline and post-intervention annual fuel consumption (MWh per annum):</t>
    </r>
    <r>
      <rPr>
        <sz val="11"/>
        <color theme="1"/>
        <rFont val="Calibri"/>
        <family val="2"/>
        <scheme val="minor"/>
      </rPr>
      <t xml:space="preserve"> This is the energy consumption of the process impacted by the energy efficiency project. Carbon and fuel bill savings will be assessed on a per unit of production output basis. Therefore, please provide for your baseline fuel consumption the energy use associated with your baseline production output (what would occur without IETF funding), and for your post-intervention fuel consumption the energy use associated with the post-intervention production output (the expected level of production output after the energy efficiency measure has been implemented), preferably at the level of the equipment or process that will be impacted by the energy efficiency improvement. This information is used to calculate an energy consumption saving (per unit of production output), which is then converted into carbon and fuel bill savings.
</t>
    </r>
    <r>
      <rPr>
        <b/>
        <sz val="11"/>
        <color theme="1"/>
        <rFont val="Calibri"/>
        <family val="2"/>
        <scheme val="minor"/>
      </rPr>
      <t>Other fuel types:</t>
    </r>
    <r>
      <rPr>
        <sz val="11"/>
        <color theme="1"/>
        <rFont val="Calibri"/>
        <family val="2"/>
        <scheme val="minor"/>
      </rPr>
      <t xml:space="preserve"> If your project impacts a fuel that is not available from the drop down menus, you can enter the bespoke fuel type and associated emissions factor in this section which will then be used to calculate associated emissions. If you do this you will need to provide evidence to support the emissions factor you have input for the bespoke fuel type, as well as a description of how it was derived, both in the calculator and the main application portal.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</si>
</sst>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quot;£&quot;#,##0"/>
    <numFmt numFmtId="165" formatCode="0.000"/>
    <numFmt numFmtId="166" formatCode="0.0000"/>
    <numFmt numFmtId="167" formatCode="0.0"/>
    <numFmt numFmtId="168" formatCode="_-* #,##0.0_-;\-* #,##0.0_-;_-* &quot;-&quot;??_-;_-@_-"/>
    <numFmt numFmtId="169" formatCode="0.000%"/>
    <numFmt numFmtId="170" formatCode="0.0%"/>
    <numFmt numFmtId="171" formatCode="_(* #,##0.00_);_(* \(#,##0.00\);_(* &quot;-&quot;??_);_(@_)"/>
    <numFmt numFmtId="172" formatCode="_-* #,##0_-;\-* #,##0_-;_-* &quot;-&quot;??_-;_-@_-"/>
    <numFmt numFmtId="173" formatCode="??0.00000"/>
    <numFmt numFmtId="174" formatCode="#,##0.000"/>
  </numFmts>
  <fonts count="68"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b/>
      <sz val="14"/>
      <color theme="1"/>
      <name val="Calibri"/>
      <family val="2"/>
      <scheme val="minor"/>
    </font>
    <font>
      <i/>
      <sz val="9"/>
      <name val="Calibri"/>
      <family val="2"/>
      <scheme val="minor"/>
    </font>
    <font>
      <i/>
      <sz val="11"/>
      <color theme="1"/>
      <name val="Calibri"/>
      <family val="2"/>
      <scheme val="minor"/>
    </font>
    <font>
      <b/>
      <i/>
      <sz val="9"/>
      <name val="Calibri"/>
      <family val="2"/>
      <scheme val="minor"/>
    </font>
    <font>
      <sz val="11"/>
      <name val="Calibri"/>
      <family val="2"/>
      <scheme val="minor"/>
    </font>
    <font>
      <sz val="10"/>
      <color theme="1"/>
      <name val="Arial"/>
      <family val="2"/>
    </font>
    <font>
      <sz val="10"/>
      <name val="Arial"/>
      <family val="2"/>
    </font>
    <font>
      <b/>
      <sz val="10"/>
      <name val="Arial"/>
      <family val="2"/>
    </font>
    <font>
      <b/>
      <sz val="12"/>
      <color theme="3" tint="-0.249977111117893"/>
      <name val="Arial"/>
      <family val="2"/>
    </font>
    <font>
      <b/>
      <vertAlign val="subscript"/>
      <sz val="12"/>
      <color theme="3" tint="-0.249977111117893"/>
      <name val="Arial"/>
      <family val="2"/>
    </font>
    <font>
      <i/>
      <sz val="10"/>
      <name val="Arial"/>
      <family val="2"/>
    </font>
    <font>
      <b/>
      <sz val="10"/>
      <color theme="0"/>
      <name val="Arial"/>
      <family val="2"/>
    </font>
    <font>
      <sz val="10"/>
      <color rgb="FF000000"/>
      <name val="Arial"/>
      <family val="2"/>
    </font>
    <font>
      <b/>
      <sz val="10"/>
      <color rgb="FF000000"/>
      <name val="Arial"/>
      <family val="2"/>
    </font>
    <font>
      <vertAlign val="subscript"/>
      <sz val="10"/>
      <color rgb="FF000000"/>
      <name val="Arial"/>
      <family val="2"/>
    </font>
    <font>
      <u/>
      <sz val="10"/>
      <color theme="10"/>
      <name val="Arial"/>
      <family val="2"/>
    </font>
    <font>
      <sz val="11"/>
      <color theme="1"/>
      <name val="Calibri"/>
      <family val="2"/>
      <scheme val="minor"/>
    </font>
    <font>
      <b/>
      <sz val="12"/>
      <name val="Arial"/>
      <family val="2"/>
    </font>
    <font>
      <b/>
      <vertAlign val="subscript"/>
      <sz val="12"/>
      <name val="Arial"/>
      <family val="2"/>
    </font>
    <font>
      <b/>
      <sz val="10"/>
      <color rgb="FFFFFFFF"/>
      <name val="Arial"/>
      <family val="2"/>
    </font>
    <font>
      <b/>
      <vertAlign val="subscript"/>
      <sz val="10"/>
      <color rgb="FFFFFFFF"/>
      <name val="Arial"/>
      <family val="2"/>
    </font>
    <font>
      <sz val="10"/>
      <color rgb="FFFF0000"/>
      <name val="Arial"/>
      <family val="2"/>
    </font>
    <font>
      <sz val="10"/>
      <color theme="1"/>
      <name val="Times New Roman"/>
      <family val="1"/>
    </font>
    <font>
      <sz val="10"/>
      <color rgb="FFFFFFFF"/>
      <name val="Arial"/>
      <family val="2"/>
    </font>
    <font>
      <vertAlign val="subscript"/>
      <sz val="10"/>
      <color rgb="FFFFFFFF"/>
      <name val="Arial"/>
      <family val="2"/>
    </font>
    <font>
      <b/>
      <vertAlign val="subscript"/>
      <sz val="10"/>
      <color rgb="FF000000"/>
      <name val="Arial"/>
      <family val="2"/>
    </font>
    <font>
      <b/>
      <sz val="10"/>
      <color indexed="8"/>
      <name val="Arial"/>
      <family val="2"/>
    </font>
    <font>
      <i/>
      <sz val="10"/>
      <color indexed="8"/>
      <name val="Arial"/>
      <family val="2"/>
    </font>
    <font>
      <sz val="10"/>
      <name val="Times New Roman"/>
      <family val="1"/>
    </font>
    <font>
      <b/>
      <sz val="10"/>
      <color theme="1"/>
      <name val="Arial"/>
      <family val="2"/>
    </font>
    <font>
      <sz val="10"/>
      <color rgb="FF000000"/>
      <name val="Segoe UI"/>
      <family val="2"/>
    </font>
    <font>
      <sz val="12"/>
      <name val="Arial"/>
      <family val="2"/>
    </font>
    <font>
      <b/>
      <i/>
      <sz val="10"/>
      <name val="Arial"/>
      <family val="2"/>
    </font>
    <font>
      <b/>
      <i/>
      <sz val="10"/>
      <color theme="1"/>
      <name val="Arial"/>
      <family val="2"/>
    </font>
    <font>
      <sz val="7.5"/>
      <name val="Arial"/>
      <family val="2"/>
    </font>
    <font>
      <sz val="7.5"/>
      <color rgb="FFFF0000"/>
      <name val="Arial"/>
      <family val="2"/>
    </font>
    <font>
      <u/>
      <sz val="10"/>
      <name val="Arial"/>
      <family val="2"/>
    </font>
    <font>
      <i/>
      <sz val="10"/>
      <color theme="1"/>
      <name val="Calibri"/>
      <family val="2"/>
      <scheme val="minor"/>
    </font>
    <font>
      <b/>
      <vertAlign val="subscript"/>
      <sz val="11"/>
      <color theme="0"/>
      <name val="Calibri"/>
      <family val="2"/>
      <scheme val="minor"/>
    </font>
    <font>
      <u/>
      <sz val="11"/>
      <color theme="10"/>
      <name val="Calibri"/>
      <family val="2"/>
      <scheme val="minor"/>
    </font>
    <font>
      <sz val="8"/>
      <name val="Calibri"/>
      <family val="2"/>
      <scheme val="minor"/>
    </font>
    <font>
      <i/>
      <sz val="8"/>
      <name val="Calibri"/>
      <family val="2"/>
      <scheme val="minor"/>
    </font>
    <font>
      <b/>
      <sz val="16"/>
      <name val="Calibri"/>
      <family val="2"/>
      <scheme val="minor"/>
    </font>
    <font>
      <u/>
      <sz val="11"/>
      <color indexed="12"/>
      <name val="Calibri"/>
      <family val="2"/>
    </font>
    <font>
      <sz val="4"/>
      <color theme="1"/>
      <name val="Calibri"/>
      <family val="2"/>
      <scheme val="minor"/>
    </font>
    <font>
      <b/>
      <sz val="10"/>
      <color rgb="FF053D5F"/>
      <name val="Calibri"/>
      <family val="2"/>
      <scheme val="minor"/>
    </font>
    <font>
      <sz val="10"/>
      <color rgb="FF053D5F"/>
      <name val="Calibri"/>
      <family val="2"/>
      <scheme val="minor"/>
    </font>
    <font>
      <b/>
      <sz val="11"/>
      <color rgb="FF053D5F"/>
      <name val="Calibri"/>
      <family val="2"/>
      <scheme val="minor"/>
    </font>
    <font>
      <b/>
      <u/>
      <sz val="12"/>
      <color rgb="FF053D5F"/>
      <name val="Calibri"/>
      <family val="2"/>
      <scheme val="minor"/>
    </font>
    <font>
      <sz val="11"/>
      <color rgb="FF053D5F"/>
      <name val="Calibri"/>
      <family val="2"/>
      <scheme val="minor"/>
    </font>
    <font>
      <vertAlign val="subscript"/>
      <sz val="11"/>
      <color indexed="56"/>
      <name val="Calibri"/>
      <family val="2"/>
    </font>
    <font>
      <sz val="11"/>
      <color indexed="56"/>
      <name val="Calibri"/>
      <family val="2"/>
    </font>
    <font>
      <sz val="11"/>
      <color rgb="FF002060"/>
      <name val="Calibri"/>
      <family val="2"/>
      <scheme val="minor"/>
    </font>
    <font>
      <b/>
      <u/>
      <sz val="12"/>
      <color rgb="FF002060"/>
      <name val="Calibri"/>
      <family val="2"/>
      <scheme val="minor"/>
    </font>
    <font>
      <b/>
      <i/>
      <sz val="11"/>
      <color theme="4" tint="-0.499984740745262"/>
      <name val="Calibri"/>
      <family val="2"/>
      <scheme val="minor"/>
    </font>
    <font>
      <b/>
      <sz val="8"/>
      <name val="Tahoma"/>
      <family val="2"/>
    </font>
    <font>
      <b/>
      <i/>
      <sz val="14"/>
      <color theme="1"/>
      <name val="Calibri"/>
      <family val="2"/>
      <scheme val="minor"/>
    </font>
    <font>
      <b/>
      <u/>
      <sz val="12"/>
      <color theme="1"/>
      <name val="Calibri"/>
      <family val="2"/>
      <scheme val="minor"/>
    </font>
    <font>
      <b/>
      <sz val="12"/>
      <color theme="1"/>
      <name val="Calibri"/>
      <family val="2"/>
      <scheme val="minor"/>
    </font>
    <font>
      <sz val="12"/>
      <color theme="1"/>
      <name val="Calibri"/>
      <family val="2"/>
      <scheme val="minor"/>
    </font>
    <font>
      <i/>
      <sz val="9"/>
      <color theme="1"/>
      <name val="Calibri"/>
      <family val="2"/>
      <scheme val="minor"/>
    </font>
    <font>
      <b/>
      <i/>
      <sz val="9"/>
      <color theme="1"/>
      <name val="Calibri"/>
      <family val="2"/>
      <scheme val="minor"/>
    </font>
  </fonts>
  <fills count="21">
    <fill>
      <patternFill patternType="none"/>
    </fill>
    <fill>
      <patternFill patternType="gray125"/>
    </fill>
    <fill>
      <patternFill patternType="solid">
        <fgColor theme="4" tint="-0.499984740745262"/>
        <bgColor indexed="64"/>
      </patternFill>
    </fill>
    <fill>
      <patternFill patternType="solid">
        <fgColor rgb="FFFFFFCC"/>
        <bgColor indexed="64"/>
      </patternFill>
    </fill>
    <fill>
      <patternFill patternType="solid">
        <fgColor theme="0"/>
        <bgColor indexed="64"/>
      </patternFill>
    </fill>
    <fill>
      <patternFill patternType="solid">
        <fgColor theme="3"/>
        <bgColor theme="4"/>
      </patternFill>
    </fill>
    <fill>
      <patternFill patternType="solid">
        <fgColor theme="3" tint="0.39997558519241921"/>
        <bgColor theme="4"/>
      </patternFill>
    </fill>
    <fill>
      <patternFill patternType="solid">
        <fgColor theme="3" tint="0.59999389629810485"/>
        <bgColor indexed="64"/>
      </patternFill>
    </fill>
    <fill>
      <patternFill patternType="solid">
        <fgColor rgb="FFFFFFFF"/>
        <bgColor indexed="64"/>
      </patternFill>
    </fill>
    <fill>
      <patternFill patternType="solid">
        <fgColor rgb="FFC6EEFF"/>
        <bgColor rgb="FF000000"/>
      </patternFill>
    </fill>
    <fill>
      <patternFill patternType="solid">
        <fgColor rgb="FF009EE3"/>
        <bgColor indexed="64"/>
      </patternFill>
    </fill>
    <fill>
      <patternFill patternType="solid">
        <fgColor rgb="FF8CDDFF"/>
        <bgColor indexed="64"/>
      </patternFill>
    </fill>
    <fill>
      <patternFill patternType="solid">
        <fgColor theme="4" tint="0.79998168889431442"/>
        <bgColor indexed="64"/>
      </patternFill>
    </fill>
    <fill>
      <patternFill patternType="solid">
        <fgColor rgb="FFC6EEFF"/>
        <bgColor indexed="64"/>
      </patternFill>
    </fill>
    <fill>
      <patternFill patternType="solid">
        <fgColor theme="3"/>
        <bgColor indexed="64"/>
      </patternFill>
    </fill>
    <fill>
      <patternFill patternType="solid">
        <fgColor theme="3" tint="0.79998168889431442"/>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D9D9D9"/>
        <bgColor indexed="64"/>
      </patternFill>
    </fill>
    <fill>
      <patternFill patternType="lightGray">
        <bgColor theme="0"/>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rgb="FF000000"/>
      </right>
      <top style="medium">
        <color indexed="64"/>
      </top>
      <bottom style="medium">
        <color indexed="64"/>
      </bottom>
      <diagonal/>
    </border>
    <border>
      <left style="medium">
        <color indexed="64"/>
      </left>
      <right/>
      <top/>
      <bottom style="medium">
        <color rgb="FF000000"/>
      </bottom>
      <diagonal/>
    </border>
    <border>
      <left style="medium">
        <color indexed="64"/>
      </left>
      <right/>
      <top style="medium">
        <color rgb="FF000000"/>
      </top>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style="thick">
        <color rgb="FF053D5F"/>
      </left>
      <right style="thin">
        <color rgb="FF053D5F"/>
      </right>
      <top style="thick">
        <color rgb="FF053D5F"/>
      </top>
      <bottom style="thin">
        <color rgb="FF053D5F"/>
      </bottom>
      <diagonal/>
    </border>
    <border>
      <left style="thin">
        <color rgb="FF053D5F"/>
      </left>
      <right style="thick">
        <color rgb="FF053D5F"/>
      </right>
      <top style="thick">
        <color rgb="FF053D5F"/>
      </top>
      <bottom style="thin">
        <color rgb="FF053D5F"/>
      </bottom>
      <diagonal/>
    </border>
    <border>
      <left style="thick">
        <color rgb="FF053D5F"/>
      </left>
      <right style="thin">
        <color rgb="FF053D5F"/>
      </right>
      <top style="thin">
        <color rgb="FF053D5F"/>
      </top>
      <bottom style="thick">
        <color rgb="FF053D5F"/>
      </bottom>
      <diagonal/>
    </border>
    <border>
      <left style="thin">
        <color rgb="FF053D5F"/>
      </left>
      <right style="thick">
        <color rgb="FF053D5F"/>
      </right>
      <top style="thin">
        <color rgb="FF053D5F"/>
      </top>
      <bottom style="thick">
        <color rgb="FF053D5F"/>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rgb="FF053D5F"/>
      </left>
      <right style="thin">
        <color rgb="FF053D5F"/>
      </right>
      <top style="thin">
        <color rgb="FF053D5F"/>
      </top>
      <bottom style="thin">
        <color rgb="FF053D5F"/>
      </bottom>
      <diagonal/>
    </border>
    <border>
      <left style="thin">
        <color rgb="FF053D5F"/>
      </left>
      <right style="thin">
        <color rgb="FF053D5F"/>
      </right>
      <top style="thin">
        <color rgb="FF053D5F"/>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s>
  <cellStyleXfs count="10">
    <xf numFmtId="0" fontId="0" fillId="0" borderId="0"/>
    <xf numFmtId="0" fontId="11" fillId="0" borderId="0"/>
    <xf numFmtId="0" fontId="21" fillId="0" borderId="0" applyNumberFormat="0" applyFill="0" applyBorder="0" applyAlignment="0" applyProtection="0">
      <alignment vertical="top"/>
      <protection locked="0"/>
    </xf>
    <xf numFmtId="0" fontId="22" fillId="0" borderId="0"/>
    <xf numFmtId="0" fontId="22" fillId="0" borderId="0"/>
    <xf numFmtId="9" fontId="11" fillId="0" borderId="0" applyFont="0" applyFill="0" applyBorder="0" applyAlignment="0" applyProtection="0"/>
    <xf numFmtId="0" fontId="45" fillId="0" borderId="0" applyNumberFormat="0" applyFill="0" applyBorder="0" applyAlignment="0" applyProtection="0"/>
    <xf numFmtId="9" fontId="22" fillId="0" borderId="0" applyFont="0" applyFill="0" applyBorder="0" applyAlignment="0" applyProtection="0"/>
    <xf numFmtId="0" fontId="49" fillId="0" borderId="0" applyNumberFormat="0" applyFill="0" applyBorder="0" applyAlignment="0" applyProtection="0">
      <alignment vertical="top"/>
      <protection locked="0"/>
    </xf>
    <xf numFmtId="171" fontId="11" fillId="0" borderId="0" applyFont="0" applyFill="0" applyBorder="0" applyAlignment="0" applyProtection="0"/>
  </cellStyleXfs>
  <cellXfs count="525">
    <xf numFmtId="0" fontId="0" fillId="0" borderId="0" xfId="0"/>
    <xf numFmtId="0" fontId="0" fillId="0" borderId="0" xfId="0" applyAlignment="1" applyProtection="1">
      <alignment vertical="center"/>
      <protection hidden="1"/>
    </xf>
    <xf numFmtId="0" fontId="0" fillId="2" borderId="0" xfId="0" applyFill="1" applyAlignment="1" applyProtection="1">
      <alignment vertical="center"/>
      <protection hidden="1"/>
    </xf>
    <xf numFmtId="0" fontId="6" fillId="0" borderId="0" xfId="0" applyFont="1" applyAlignment="1" applyProtection="1">
      <alignment vertical="center"/>
      <protection hidden="1"/>
    </xf>
    <xf numFmtId="0" fontId="1" fillId="2" borderId="1" xfId="0" applyFont="1" applyFill="1" applyBorder="1" applyAlignment="1" applyProtection="1">
      <alignment horizontal="left" vertical="center"/>
      <protection hidden="1"/>
    </xf>
    <xf numFmtId="1" fontId="0" fillId="3" borderId="1" xfId="0" applyNumberFormat="1" applyFill="1" applyBorder="1" applyAlignment="1" applyProtection="1">
      <alignment horizontal="center" vertical="center"/>
      <protection locked="0"/>
    </xf>
    <xf numFmtId="0" fontId="1" fillId="0" borderId="0" xfId="0" applyFont="1" applyAlignment="1" applyProtection="1">
      <alignment horizontal="left" vertical="center"/>
      <protection hidden="1"/>
    </xf>
    <xf numFmtId="1" fontId="0" fillId="0" borderId="0" xfId="0" applyNumberFormat="1" applyAlignment="1" applyProtection="1">
      <alignment horizontal="center" vertical="center"/>
      <protection hidden="1"/>
    </xf>
    <xf numFmtId="0" fontId="1" fillId="2" borderId="3" xfId="0" applyFont="1" applyFill="1" applyBorder="1" applyAlignment="1" applyProtection="1">
      <alignment horizontal="left" vertical="center"/>
      <protection hidden="1"/>
    </xf>
    <xf numFmtId="164" fontId="0" fillId="3" borderId="1" xfId="0" applyNumberFormat="1" applyFill="1" applyBorder="1" applyAlignment="1" applyProtection="1">
      <alignment horizontal="center" vertical="center"/>
      <protection locked="0"/>
    </xf>
    <xf numFmtId="0" fontId="4" fillId="0" borderId="0" xfId="0" applyFont="1" applyAlignment="1" applyProtection="1">
      <alignment vertical="center"/>
      <protection hidden="1"/>
    </xf>
    <xf numFmtId="0" fontId="1" fillId="2" borderId="1" xfId="0" applyFont="1" applyFill="1" applyBorder="1" applyAlignment="1" applyProtection="1">
      <alignment horizontal="center" vertical="center"/>
      <protection hidden="1"/>
    </xf>
    <xf numFmtId="0" fontId="3" fillId="4" borderId="1" xfId="0" applyFont="1" applyFill="1" applyBorder="1" applyAlignment="1" applyProtection="1">
      <alignment vertical="center"/>
      <protection hidden="1"/>
    </xf>
    <xf numFmtId="0" fontId="8" fillId="4" borderId="1" xfId="0" applyFont="1" applyFill="1" applyBorder="1" applyAlignment="1" applyProtection="1">
      <alignment vertical="center"/>
      <protection hidden="1"/>
    </xf>
    <xf numFmtId="0" fontId="0" fillId="3" borderId="1" xfId="0" applyFill="1" applyBorder="1" applyAlignment="1" applyProtection="1">
      <alignment horizontal="center" vertical="center"/>
      <protection locked="0"/>
    </xf>
    <xf numFmtId="0" fontId="3" fillId="4" borderId="5" xfId="0" applyFont="1" applyFill="1" applyBorder="1" applyAlignment="1" applyProtection="1">
      <alignment horizontal="left" vertical="center"/>
      <protection hidden="1"/>
    </xf>
    <xf numFmtId="3" fontId="0" fillId="3" borderId="1" xfId="0" applyNumberFormat="1" applyFill="1" applyBorder="1" applyAlignment="1" applyProtection="1">
      <alignment horizontal="center" vertical="center"/>
      <protection locked="0"/>
    </xf>
    <xf numFmtId="0" fontId="3" fillId="4" borderId="1" xfId="0" applyFont="1" applyFill="1" applyBorder="1" applyAlignment="1" applyProtection="1">
      <alignment horizontal="left" vertical="center"/>
      <protection hidden="1"/>
    </xf>
    <xf numFmtId="0" fontId="3" fillId="4" borderId="0" xfId="0" applyFont="1" applyFill="1" applyAlignment="1" applyProtection="1">
      <alignment horizontal="left" vertical="center"/>
      <protection hidden="1"/>
    </xf>
    <xf numFmtId="0" fontId="8" fillId="4" borderId="0" xfId="0" applyFont="1" applyFill="1" applyAlignment="1" applyProtection="1">
      <alignment vertical="center"/>
      <protection hidden="1"/>
    </xf>
    <xf numFmtId="0" fontId="8" fillId="0" borderId="0" xfId="0" applyFont="1" applyAlignment="1" applyProtection="1">
      <alignment horizontal="left" vertical="top" wrapText="1"/>
      <protection hidden="1"/>
    </xf>
    <xf numFmtId="3" fontId="2" fillId="0" borderId="0" xfId="0" applyNumberFormat="1" applyFont="1" applyAlignment="1" applyProtection="1">
      <alignment horizontal="center" vertical="center"/>
      <protection hidden="1"/>
    </xf>
    <xf numFmtId="3" fontId="0" fillId="0" borderId="0" xfId="0" applyNumberFormat="1" applyAlignment="1" applyProtection="1">
      <alignment vertical="center"/>
      <protection hidden="1"/>
    </xf>
    <xf numFmtId="0" fontId="1" fillId="2" borderId="1" xfId="0" applyFont="1" applyFill="1" applyBorder="1" applyAlignment="1" applyProtection="1">
      <alignment vertical="center" wrapText="1"/>
      <protection hidden="1"/>
    </xf>
    <xf numFmtId="0" fontId="1" fillId="2" borderId="1" xfId="0" applyFont="1" applyFill="1" applyBorder="1" applyAlignment="1" applyProtection="1">
      <alignment horizontal="center" vertical="center" wrapText="1"/>
      <protection hidden="1"/>
    </xf>
    <xf numFmtId="0" fontId="0" fillId="3" borderId="1" xfId="0" applyFill="1" applyBorder="1" applyAlignment="1" applyProtection="1">
      <alignment horizontal="left" vertical="center"/>
      <protection locked="0"/>
    </xf>
    <xf numFmtId="165" fontId="0" fillId="3" borderId="1" xfId="0" applyNumberFormat="1" applyFill="1" applyBorder="1" applyAlignment="1" applyProtection="1">
      <alignment horizontal="center" vertical="center"/>
      <protection locked="0"/>
    </xf>
    <xf numFmtId="0" fontId="0" fillId="2" borderId="0" xfId="0" applyFill="1"/>
    <xf numFmtId="0" fontId="0" fillId="0" borderId="1" xfId="0" applyBorder="1" applyAlignment="1" applyProtection="1">
      <alignment vertical="center"/>
      <protection hidden="1"/>
    </xf>
    <xf numFmtId="0" fontId="1" fillId="2" borderId="1" xfId="0" applyFont="1" applyFill="1" applyBorder="1" applyAlignment="1" applyProtection="1">
      <alignment vertical="center"/>
      <protection hidden="1"/>
    </xf>
    <xf numFmtId="0" fontId="0" fillId="0" borderId="0" xfId="0" applyProtection="1">
      <protection hidden="1"/>
    </xf>
    <xf numFmtId="0" fontId="8" fillId="0" borderId="0" xfId="0" applyFont="1" applyAlignment="1" applyProtection="1">
      <alignment horizontal="left" vertical="top"/>
      <protection hidden="1"/>
    </xf>
    <xf numFmtId="0" fontId="10" fillId="0" borderId="1" xfId="0" applyFont="1" applyFill="1" applyBorder="1" applyAlignment="1" applyProtection="1">
      <alignment vertical="center"/>
      <protection hidden="1"/>
    </xf>
    <xf numFmtId="0" fontId="1" fillId="2" borderId="1" xfId="0" applyFont="1" applyFill="1" applyBorder="1" applyProtection="1">
      <protection hidden="1"/>
    </xf>
    <xf numFmtId="0" fontId="0" fillId="0" borderId="1" xfId="0" applyBorder="1" applyProtection="1">
      <protection hidden="1"/>
    </xf>
    <xf numFmtId="0" fontId="1" fillId="2" borderId="1" xfId="0" applyFont="1" applyFill="1" applyBorder="1" applyAlignment="1" applyProtection="1">
      <alignment horizontal="center"/>
      <protection hidden="1"/>
    </xf>
    <xf numFmtId="0" fontId="0" fillId="0" borderId="1" xfId="0" applyBorder="1" applyAlignment="1" applyProtection="1">
      <alignment horizontal="center"/>
      <protection hidden="1"/>
    </xf>
    <xf numFmtId="0" fontId="1" fillId="2" borderId="1" xfId="0" applyFont="1" applyFill="1" applyBorder="1" applyAlignment="1" applyProtection="1">
      <alignment horizontal="left"/>
      <protection hidden="1"/>
    </xf>
    <xf numFmtId="0" fontId="7" fillId="0" borderId="0" xfId="0" applyFont="1" applyBorder="1" applyAlignment="1" applyProtection="1">
      <alignment horizontal="left" vertical="center"/>
      <protection hidden="1"/>
    </xf>
    <xf numFmtId="0" fontId="1" fillId="0" borderId="0" xfId="0" applyFont="1" applyFill="1" applyBorder="1" applyAlignment="1" applyProtection="1">
      <alignment horizontal="left" vertical="center"/>
      <protection hidden="1"/>
    </xf>
    <xf numFmtId="164" fontId="4" fillId="0" borderId="0" xfId="0" applyNumberFormat="1"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wrapText="1"/>
      <protection hidden="1"/>
    </xf>
    <xf numFmtId="0" fontId="5" fillId="0" borderId="0" xfId="0" applyFont="1" applyAlignment="1" applyProtection="1">
      <alignment vertical="center"/>
      <protection hidden="1"/>
    </xf>
    <xf numFmtId="0" fontId="1" fillId="2" borderId="5" xfId="0" applyFont="1" applyFill="1" applyBorder="1" applyAlignment="1" applyProtection="1">
      <alignment vertical="center"/>
      <protection hidden="1"/>
    </xf>
    <xf numFmtId="0" fontId="7" fillId="0" borderId="0" xfId="0" applyFont="1" applyAlignment="1" applyProtection="1">
      <alignment vertical="center"/>
      <protection hidden="1"/>
    </xf>
    <xf numFmtId="0" fontId="66" fillId="0" borderId="2" xfId="0" applyFont="1" applyBorder="1" applyAlignment="1" applyProtection="1">
      <alignment vertical="center" wrapText="1"/>
      <protection hidden="1"/>
    </xf>
    <xf numFmtId="0" fontId="7" fillId="0" borderId="2" xfId="0" applyFont="1" applyBorder="1" applyAlignment="1" applyProtection="1">
      <alignment horizontal="left" vertical="center"/>
      <protection hidden="1"/>
    </xf>
    <xf numFmtId="0" fontId="7" fillId="0" borderId="0" xfId="0" applyFont="1" applyAlignment="1" applyProtection="1">
      <alignment horizontal="left" vertical="center"/>
      <protection hidden="1"/>
    </xf>
    <xf numFmtId="0" fontId="0" fillId="3" borderId="1" xfId="0" applyFill="1" applyBorder="1" applyAlignment="1" applyProtection="1">
      <alignment horizontal="center" vertical="center"/>
      <protection locked="0" hidden="1"/>
    </xf>
    <xf numFmtId="3" fontId="0" fillId="3" borderId="1" xfId="0" applyNumberFormat="1" applyFill="1" applyBorder="1" applyAlignment="1" applyProtection="1">
      <alignment horizontal="center" vertical="center"/>
      <protection locked="0" hidden="1"/>
    </xf>
    <xf numFmtId="3" fontId="0" fillId="3" borderId="5" xfId="0" applyNumberFormat="1" applyFill="1" applyBorder="1" applyAlignment="1" applyProtection="1">
      <alignment horizontal="center" vertical="center"/>
      <protection locked="0" hidden="1"/>
    </xf>
    <xf numFmtId="0" fontId="0" fillId="2" borderId="0" xfId="0" applyFill="1" applyAlignment="1" applyProtection="1">
      <alignment vertical="top" wrapText="1"/>
      <protection hidden="1"/>
    </xf>
    <xf numFmtId="0" fontId="0" fillId="0" borderId="0" xfId="0" applyAlignment="1" applyProtection="1">
      <alignment vertical="top" wrapText="1"/>
      <protection hidden="1"/>
    </xf>
    <xf numFmtId="0" fontId="6" fillId="0" borderId="0" xfId="0" applyFont="1" applyAlignment="1" applyProtection="1">
      <alignment vertical="center" wrapText="1"/>
      <protection hidden="1"/>
    </xf>
    <xf numFmtId="49" fontId="0" fillId="0" borderId="0" xfId="0" applyNumberFormat="1" applyAlignment="1" applyProtection="1">
      <alignment horizontal="left" vertical="center" wrapText="1"/>
      <protection hidden="1"/>
    </xf>
    <xf numFmtId="0" fontId="0" fillId="0" borderId="0" xfId="0" applyAlignment="1" applyProtection="1">
      <alignment vertical="center" wrapText="1"/>
      <protection hidden="1"/>
    </xf>
    <xf numFmtId="0" fontId="3" fillId="0" borderId="0" xfId="0" applyFont="1" applyAlignment="1" applyProtection="1">
      <alignment vertical="center" wrapText="1"/>
      <protection hidden="1"/>
    </xf>
    <xf numFmtId="0" fontId="1" fillId="2" borderId="1" xfId="0" applyFont="1" applyFill="1" applyBorder="1" applyAlignment="1" applyProtection="1">
      <alignment vertical="top" wrapText="1"/>
      <protection hidden="1"/>
    </xf>
    <xf numFmtId="0" fontId="0" fillId="0" borderId="1" xfId="0" applyBorder="1" applyAlignment="1" applyProtection="1">
      <alignment vertical="top" wrapText="1"/>
      <protection hidden="1"/>
    </xf>
    <xf numFmtId="0" fontId="45" fillId="0" borderId="1" xfId="6" applyBorder="1" applyAlignment="1" applyProtection="1">
      <alignment vertical="top" wrapText="1"/>
      <protection hidden="1"/>
    </xf>
    <xf numFmtId="49" fontId="0" fillId="0" borderId="1" xfId="0" applyNumberFormat="1" applyBorder="1" applyAlignment="1" applyProtection="1">
      <alignment vertical="top" wrapText="1"/>
      <protection hidden="1"/>
    </xf>
    <xf numFmtId="0" fontId="1" fillId="2" borderId="29" xfId="0" applyFont="1" applyFill="1" applyBorder="1" applyAlignment="1" applyProtection="1">
      <alignment vertical="center"/>
      <protection hidden="1"/>
    </xf>
    <xf numFmtId="0" fontId="1" fillId="2" borderId="33" xfId="0" applyFont="1" applyFill="1" applyBorder="1" applyAlignment="1" applyProtection="1">
      <alignment vertical="center"/>
      <protection hidden="1"/>
    </xf>
    <xf numFmtId="0" fontId="1" fillId="2" borderId="62" xfId="0" applyFont="1" applyFill="1" applyBorder="1" applyAlignment="1" applyProtection="1">
      <alignment vertical="center"/>
      <protection hidden="1"/>
    </xf>
    <xf numFmtId="3" fontId="0" fillId="16" borderId="30" xfId="0" applyNumberFormat="1" applyFill="1" applyBorder="1" applyAlignment="1" applyProtection="1">
      <alignment vertical="center"/>
      <protection hidden="1"/>
    </xf>
    <xf numFmtId="0" fontId="1" fillId="2" borderId="31" xfId="0" applyFont="1" applyFill="1" applyBorder="1" applyAlignment="1" applyProtection="1">
      <alignment vertical="center"/>
      <protection hidden="1"/>
    </xf>
    <xf numFmtId="3" fontId="0" fillId="16" borderId="61" xfId="0" applyNumberFormat="1" applyFill="1" applyBorder="1" applyAlignment="1" applyProtection="1">
      <alignment vertical="center"/>
      <protection hidden="1"/>
    </xf>
    <xf numFmtId="3" fontId="0" fillId="16" borderId="32" xfId="0" applyNumberFormat="1" applyFill="1" applyBorder="1" applyAlignment="1" applyProtection="1">
      <alignment vertical="center"/>
      <protection hidden="1"/>
    </xf>
    <xf numFmtId="3" fontId="0" fillId="16" borderId="34" xfId="0" applyNumberFormat="1" applyFill="1" applyBorder="1" applyAlignment="1" applyProtection="1">
      <alignment vertical="center"/>
      <protection hidden="1"/>
    </xf>
    <xf numFmtId="0" fontId="0" fillId="2" borderId="0" xfId="0" applyFill="1" applyProtection="1">
      <protection hidden="1"/>
    </xf>
    <xf numFmtId="0" fontId="5" fillId="0" borderId="0" xfId="0" applyFont="1" applyProtection="1">
      <protection hidden="1"/>
    </xf>
    <xf numFmtId="0" fontId="62" fillId="0" borderId="0" xfId="0" applyFont="1" applyProtection="1">
      <protection hidden="1"/>
    </xf>
    <xf numFmtId="0" fontId="1" fillId="2" borderId="29" xfId="0" applyFont="1" applyFill="1" applyBorder="1" applyAlignment="1" applyProtection="1">
      <alignment horizontal="left" vertical="center"/>
      <protection hidden="1"/>
    </xf>
    <xf numFmtId="0" fontId="1" fillId="2" borderId="35" xfId="0" applyFont="1" applyFill="1" applyBorder="1" applyAlignment="1" applyProtection="1">
      <alignment horizontal="center" vertical="center"/>
      <protection hidden="1"/>
    </xf>
    <xf numFmtId="0" fontId="1" fillId="2" borderId="30" xfId="0" applyFont="1" applyFill="1" applyBorder="1" applyAlignment="1" applyProtection="1">
      <alignment horizontal="center" vertical="center"/>
      <protection hidden="1"/>
    </xf>
    <xf numFmtId="0" fontId="1" fillId="2" borderId="31" xfId="0" applyFont="1" applyFill="1" applyBorder="1" applyAlignment="1" applyProtection="1">
      <alignment horizontal="left" vertical="center" wrapText="1"/>
      <protection hidden="1"/>
    </xf>
    <xf numFmtId="3" fontId="10" fillId="16" borderId="1" xfId="0" applyNumberFormat="1" applyFont="1" applyFill="1" applyBorder="1" applyAlignment="1" applyProtection="1">
      <alignment horizontal="center" vertical="center"/>
      <protection hidden="1"/>
    </xf>
    <xf numFmtId="4" fontId="10" fillId="16" borderId="32" xfId="0" applyNumberFormat="1" applyFont="1" applyFill="1" applyBorder="1" applyAlignment="1" applyProtection="1">
      <alignment horizontal="center" vertical="center"/>
      <protection hidden="1"/>
    </xf>
    <xf numFmtId="0" fontId="1" fillId="2" borderId="33" xfId="0" applyFont="1" applyFill="1" applyBorder="1" applyAlignment="1" applyProtection="1">
      <alignment horizontal="left" vertical="center" wrapText="1"/>
      <protection hidden="1"/>
    </xf>
    <xf numFmtId="3" fontId="10" fillId="16" borderId="36" xfId="0" applyNumberFormat="1" applyFont="1" applyFill="1" applyBorder="1" applyAlignment="1" applyProtection="1">
      <alignment horizontal="center" vertical="center"/>
      <protection hidden="1"/>
    </xf>
    <xf numFmtId="4" fontId="10" fillId="16" borderId="34" xfId="0" applyNumberFormat="1" applyFont="1" applyFill="1" applyBorder="1" applyAlignment="1" applyProtection="1">
      <alignment horizontal="center" vertical="center"/>
      <protection hidden="1"/>
    </xf>
    <xf numFmtId="0" fontId="1" fillId="2" borderId="58" xfId="0" applyFont="1" applyFill="1" applyBorder="1" applyProtection="1">
      <protection hidden="1"/>
    </xf>
    <xf numFmtId="0" fontId="0" fillId="3" borderId="59" xfId="0" applyFill="1" applyBorder="1" applyProtection="1">
      <protection hidden="1"/>
    </xf>
    <xf numFmtId="0" fontId="1" fillId="2" borderId="29" xfId="0" applyFont="1" applyFill="1" applyBorder="1" applyProtection="1">
      <protection hidden="1"/>
    </xf>
    <xf numFmtId="0" fontId="0" fillId="3" borderId="30" xfId="0" applyFill="1" applyBorder="1" applyProtection="1">
      <protection hidden="1"/>
    </xf>
    <xf numFmtId="0" fontId="1" fillId="2" borderId="33" xfId="0" applyFont="1" applyFill="1" applyBorder="1" applyProtection="1">
      <protection hidden="1"/>
    </xf>
    <xf numFmtId="0" fontId="0" fillId="16" borderId="34" xfId="0" applyFill="1" applyBorder="1" applyProtection="1">
      <protection hidden="1"/>
    </xf>
    <xf numFmtId="9" fontId="0" fillId="3" borderId="59" xfId="7" applyFont="1" applyFill="1" applyBorder="1" applyProtection="1">
      <protection hidden="1"/>
    </xf>
    <xf numFmtId="0" fontId="0" fillId="0" borderId="0" xfId="0" applyFill="1" applyProtection="1">
      <protection hidden="1"/>
    </xf>
    <xf numFmtId="0" fontId="5" fillId="0" borderId="0" xfId="0" applyFont="1" applyFill="1" applyProtection="1">
      <protection hidden="1"/>
    </xf>
    <xf numFmtId="0" fontId="1" fillId="0" borderId="0" xfId="0" applyFont="1" applyFill="1" applyProtection="1">
      <protection hidden="1"/>
    </xf>
    <xf numFmtId="0" fontId="1" fillId="0" borderId="0" xfId="0" applyFont="1" applyFill="1" applyAlignment="1" applyProtection="1">
      <alignment horizontal="center" vertical="center"/>
      <protection hidden="1"/>
    </xf>
    <xf numFmtId="0" fontId="1" fillId="2" borderId="31" xfId="0" applyFont="1" applyFill="1" applyBorder="1" applyAlignment="1" applyProtection="1">
      <alignment horizontal="center" vertical="center"/>
      <protection hidden="1"/>
    </xf>
    <xf numFmtId="0" fontId="1" fillId="2" borderId="32" xfId="0" applyFont="1" applyFill="1" applyBorder="1" applyAlignment="1" applyProtection="1">
      <alignment horizontal="center" vertical="center"/>
      <protection hidden="1"/>
    </xf>
    <xf numFmtId="0" fontId="1" fillId="0" borderId="0" xfId="0" applyFont="1" applyFill="1" applyAlignment="1" applyProtection="1">
      <alignment vertical="center" wrapText="1"/>
      <protection hidden="1"/>
    </xf>
    <xf numFmtId="0" fontId="1" fillId="2" borderId="31" xfId="0" applyFont="1" applyFill="1" applyBorder="1" applyAlignment="1" applyProtection="1">
      <alignment horizontal="center" vertical="center" wrapText="1"/>
      <protection hidden="1"/>
    </xf>
    <xf numFmtId="0" fontId="1" fillId="2" borderId="32" xfId="0" applyFont="1" applyFill="1" applyBorder="1" applyAlignment="1" applyProtection="1">
      <alignment horizontal="center" vertical="center" wrapText="1"/>
      <protection hidden="1"/>
    </xf>
    <xf numFmtId="0" fontId="1" fillId="0" borderId="0" xfId="0" applyFont="1" applyFill="1" applyAlignment="1" applyProtection="1">
      <alignment horizontal="center" vertical="center" wrapText="1"/>
      <protection hidden="1"/>
    </xf>
    <xf numFmtId="0" fontId="0" fillId="16" borderId="31" xfId="0" applyFill="1" applyBorder="1" applyAlignment="1" applyProtection="1">
      <alignment horizontal="center"/>
      <protection hidden="1"/>
    </xf>
    <xf numFmtId="0" fontId="0" fillId="3" borderId="32" xfId="0" applyFill="1" applyBorder="1" applyAlignment="1" applyProtection="1">
      <alignment horizontal="center"/>
      <protection hidden="1"/>
    </xf>
    <xf numFmtId="3" fontId="0" fillId="16" borderId="31" xfId="0" applyNumberFormat="1" applyFill="1" applyBorder="1" applyProtection="1">
      <protection hidden="1"/>
    </xf>
    <xf numFmtId="3" fontId="0" fillId="16" borderId="1" xfId="0" applyNumberFormat="1" applyFill="1" applyBorder="1" applyProtection="1">
      <protection hidden="1"/>
    </xf>
    <xf numFmtId="3" fontId="0" fillId="16" borderId="32" xfId="0" applyNumberFormat="1" applyFill="1" applyBorder="1" applyProtection="1">
      <protection hidden="1"/>
    </xf>
    <xf numFmtId="3" fontId="0" fillId="0" borderId="0" xfId="0" applyNumberFormat="1" applyProtection="1">
      <protection hidden="1"/>
    </xf>
    <xf numFmtId="0" fontId="0" fillId="16" borderId="33" xfId="0" applyFill="1" applyBorder="1" applyAlignment="1" applyProtection="1">
      <alignment horizontal="center"/>
      <protection hidden="1"/>
    </xf>
    <xf numFmtId="0" fontId="0" fillId="3" borderId="34" xfId="0" applyFill="1" applyBorder="1" applyAlignment="1" applyProtection="1">
      <alignment horizontal="center"/>
      <protection hidden="1"/>
    </xf>
    <xf numFmtId="3" fontId="0" fillId="16" borderId="33" xfId="0" applyNumberFormat="1" applyFill="1" applyBorder="1" applyProtection="1">
      <protection hidden="1"/>
    </xf>
    <xf numFmtId="3" fontId="0" fillId="16" borderId="36" xfId="0" applyNumberFormat="1" applyFill="1" applyBorder="1" applyProtection="1">
      <protection hidden="1"/>
    </xf>
    <xf numFmtId="3" fontId="0" fillId="16" borderId="34" xfId="0" applyNumberFormat="1" applyFill="1" applyBorder="1" applyProtection="1">
      <protection hidden="1"/>
    </xf>
    <xf numFmtId="4" fontId="0" fillId="16" borderId="31" xfId="0" applyNumberFormat="1" applyFill="1" applyBorder="1" applyProtection="1">
      <protection hidden="1"/>
    </xf>
    <xf numFmtId="4" fontId="0" fillId="16" borderId="1" xfId="0" applyNumberFormat="1" applyFill="1" applyBorder="1" applyProtection="1">
      <protection hidden="1"/>
    </xf>
    <xf numFmtId="4" fontId="0" fillId="16" borderId="32" xfId="0" applyNumberFormat="1" applyFill="1" applyBorder="1" applyProtection="1">
      <protection hidden="1"/>
    </xf>
    <xf numFmtId="4" fontId="0" fillId="0" borderId="0" xfId="0" applyNumberFormat="1" applyProtection="1">
      <protection hidden="1"/>
    </xf>
    <xf numFmtId="4" fontId="0" fillId="16" borderId="33" xfId="0" applyNumberFormat="1" applyFill="1" applyBorder="1" applyProtection="1">
      <protection hidden="1"/>
    </xf>
    <xf numFmtId="4" fontId="0" fillId="16" borderId="36" xfId="0" applyNumberFormat="1" applyFill="1" applyBorder="1" applyProtection="1">
      <protection hidden="1"/>
    </xf>
    <xf numFmtId="4" fontId="0" fillId="16" borderId="34" xfId="0" applyNumberFormat="1" applyFill="1" applyBorder="1" applyProtection="1">
      <protection hidden="1"/>
    </xf>
    <xf numFmtId="0" fontId="0" fillId="3" borderId="46" xfId="0" applyFill="1" applyBorder="1" applyAlignment="1" applyProtection="1">
      <alignment horizontal="center"/>
      <protection hidden="1"/>
    </xf>
    <xf numFmtId="174" fontId="0" fillId="16" borderId="31" xfId="0" applyNumberFormat="1" applyFill="1" applyBorder="1" applyProtection="1">
      <protection hidden="1"/>
    </xf>
    <xf numFmtId="174" fontId="0" fillId="16" borderId="1" xfId="0" applyNumberFormat="1" applyFill="1" applyBorder="1" applyProtection="1">
      <protection hidden="1"/>
    </xf>
    <xf numFmtId="174" fontId="0" fillId="16" borderId="32" xfId="0" applyNumberFormat="1" applyFill="1" applyBorder="1" applyProtection="1">
      <protection hidden="1"/>
    </xf>
    <xf numFmtId="0" fontId="0" fillId="3" borderId="47" xfId="0" applyFill="1" applyBorder="1" applyAlignment="1" applyProtection="1">
      <alignment horizontal="center"/>
      <protection hidden="1"/>
    </xf>
    <xf numFmtId="174" fontId="0" fillId="16" borderId="33" xfId="0" applyNumberFormat="1" applyFill="1" applyBorder="1" applyProtection="1">
      <protection hidden="1"/>
    </xf>
    <xf numFmtId="174" fontId="0" fillId="16" borderId="36" xfId="0" applyNumberFormat="1" applyFill="1" applyBorder="1" applyProtection="1">
      <protection hidden="1"/>
    </xf>
    <xf numFmtId="174" fontId="0" fillId="16" borderId="34" xfId="0" applyNumberFormat="1" applyFill="1" applyBorder="1" applyProtection="1">
      <protection hidden="1"/>
    </xf>
    <xf numFmtId="0" fontId="1" fillId="2" borderId="29" xfId="0" applyFont="1" applyFill="1" applyBorder="1" applyAlignment="1" applyProtection="1">
      <alignment horizontal="center" vertical="center"/>
      <protection hidden="1"/>
    </xf>
    <xf numFmtId="0" fontId="1" fillId="2" borderId="35" xfId="0" applyFont="1" applyFill="1" applyBorder="1" applyAlignment="1" applyProtection="1">
      <alignment vertical="center" wrapText="1"/>
      <protection hidden="1"/>
    </xf>
    <xf numFmtId="0" fontId="1" fillId="2" borderId="30" xfId="0" applyFont="1" applyFill="1" applyBorder="1" applyAlignment="1" applyProtection="1">
      <alignment vertical="center" wrapText="1"/>
      <protection hidden="1"/>
    </xf>
    <xf numFmtId="0" fontId="1" fillId="2" borderId="31" xfId="0" applyFont="1" applyFill="1" applyBorder="1" applyAlignment="1" applyProtection="1">
      <alignment horizontal="center"/>
      <protection hidden="1"/>
    </xf>
    <xf numFmtId="2" fontId="0" fillId="16" borderId="1" xfId="0" applyNumberFormat="1" applyFill="1" applyBorder="1" applyAlignment="1" applyProtection="1">
      <alignment horizontal="center"/>
      <protection hidden="1"/>
    </xf>
    <xf numFmtId="2" fontId="0" fillId="16" borderId="32" xfId="0" applyNumberFormat="1" applyFill="1" applyBorder="1" applyAlignment="1" applyProtection="1">
      <alignment horizontal="center"/>
      <protection hidden="1"/>
    </xf>
    <xf numFmtId="0" fontId="1" fillId="2" borderId="13" xfId="0" applyFont="1" applyFill="1" applyBorder="1" applyAlignment="1" applyProtection="1">
      <alignment vertical="center"/>
      <protection hidden="1"/>
    </xf>
    <xf numFmtId="4" fontId="0" fillId="3" borderId="2" xfId="0" applyNumberFormat="1" applyFill="1" applyBorder="1" applyAlignment="1" applyProtection="1">
      <alignment vertical="center"/>
      <protection hidden="1"/>
    </xf>
    <xf numFmtId="0" fontId="0" fillId="0" borderId="21" xfId="0" applyBorder="1" applyAlignment="1" applyProtection="1">
      <alignment vertical="center"/>
      <protection hidden="1"/>
    </xf>
    <xf numFmtId="4" fontId="0" fillId="0" borderId="2" xfId="0" applyNumberFormat="1" applyBorder="1" applyAlignment="1" applyProtection="1">
      <alignment vertical="center"/>
      <protection hidden="1"/>
    </xf>
    <xf numFmtId="4" fontId="0" fillId="16" borderId="2" xfId="0" applyNumberFormat="1" applyFill="1" applyBorder="1" applyAlignment="1" applyProtection="1">
      <alignment vertical="center"/>
      <protection hidden="1"/>
    </xf>
    <xf numFmtId="0" fontId="1" fillId="2" borderId="15" xfId="0" applyFont="1" applyFill="1" applyBorder="1" applyAlignment="1" applyProtection="1">
      <alignment vertical="center"/>
      <protection hidden="1"/>
    </xf>
    <xf numFmtId="4" fontId="0" fillId="16" borderId="37" xfId="0" applyNumberFormat="1" applyFill="1" applyBorder="1" applyAlignment="1" applyProtection="1">
      <alignment vertical="center"/>
      <protection hidden="1"/>
    </xf>
    <xf numFmtId="0" fontId="0" fillId="0" borderId="17" xfId="0" applyBorder="1" applyAlignment="1" applyProtection="1">
      <alignment vertical="center"/>
      <protection hidden="1"/>
    </xf>
    <xf numFmtId="0" fontId="1" fillId="2" borderId="33" xfId="0" applyFont="1" applyFill="1" applyBorder="1" applyAlignment="1" applyProtection="1">
      <alignment horizontal="center"/>
      <protection hidden="1"/>
    </xf>
    <xf numFmtId="2" fontId="0" fillId="16" borderId="36" xfId="0" applyNumberFormat="1" applyFill="1" applyBorder="1" applyAlignment="1" applyProtection="1">
      <alignment horizontal="center"/>
      <protection hidden="1"/>
    </xf>
    <xf numFmtId="2" fontId="0" fillId="16" borderId="34" xfId="0" applyNumberFormat="1" applyFill="1" applyBorder="1" applyAlignment="1" applyProtection="1">
      <alignment horizontal="center"/>
      <protection hidden="1"/>
    </xf>
    <xf numFmtId="0" fontId="1" fillId="2" borderId="35" xfId="0" applyFont="1" applyFill="1" applyBorder="1" applyAlignment="1" applyProtection="1">
      <alignment vertical="center"/>
      <protection hidden="1"/>
    </xf>
    <xf numFmtId="0" fontId="0" fillId="3" borderId="31" xfId="0" applyFill="1" applyBorder="1" applyProtection="1">
      <protection hidden="1"/>
    </xf>
    <xf numFmtId="0" fontId="0" fillId="3" borderId="1" xfId="0" applyFill="1" applyBorder="1" applyProtection="1">
      <protection hidden="1"/>
    </xf>
    <xf numFmtId="165" fontId="0" fillId="16" borderId="32" xfId="0" applyNumberFormat="1" applyFill="1" applyBorder="1" applyProtection="1">
      <protection hidden="1"/>
    </xf>
    <xf numFmtId="0" fontId="0" fillId="3" borderId="33" xfId="0" applyFill="1" applyBorder="1" applyProtection="1">
      <protection hidden="1"/>
    </xf>
    <xf numFmtId="0" fontId="0" fillId="3" borderId="36" xfId="0" applyFill="1" applyBorder="1" applyProtection="1">
      <protection hidden="1"/>
    </xf>
    <xf numFmtId="165" fontId="0" fillId="16" borderId="34" xfId="0" applyNumberFormat="1" applyFill="1" applyBorder="1" applyProtection="1">
      <protection hidden="1"/>
    </xf>
    <xf numFmtId="0" fontId="62" fillId="0" borderId="0" xfId="0" applyFont="1" applyAlignment="1" applyProtection="1">
      <alignment vertical="center"/>
      <protection hidden="1"/>
    </xf>
    <xf numFmtId="0" fontId="1" fillId="2" borderId="58" xfId="0" applyFont="1" applyFill="1" applyBorder="1" applyAlignment="1" applyProtection="1">
      <alignment vertical="center" wrapText="1"/>
      <protection hidden="1"/>
    </xf>
    <xf numFmtId="9" fontId="0" fillId="3" borderId="59" xfId="7" applyFont="1" applyFill="1" applyBorder="1" applyAlignment="1" applyProtection="1">
      <alignment horizontal="center" vertical="center"/>
      <protection hidden="1"/>
    </xf>
    <xf numFmtId="0" fontId="1" fillId="2" borderId="35" xfId="0" applyFont="1" applyFill="1" applyBorder="1" applyAlignment="1" applyProtection="1">
      <alignment horizontal="center" vertical="center" wrapText="1"/>
      <protection hidden="1"/>
    </xf>
    <xf numFmtId="0" fontId="0" fillId="16" borderId="1" xfId="0" applyFill="1" applyBorder="1" applyAlignment="1" applyProtection="1">
      <alignment horizontal="center"/>
      <protection hidden="1"/>
    </xf>
    <xf numFmtId="170" fontId="0" fillId="16" borderId="32"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16" borderId="36" xfId="0" applyFill="1" applyBorder="1" applyAlignment="1" applyProtection="1">
      <alignment horizontal="center"/>
      <protection hidden="1"/>
    </xf>
    <xf numFmtId="170" fontId="0" fillId="16" borderId="34" xfId="0" applyNumberFormat="1" applyFill="1" applyBorder="1" applyAlignment="1" applyProtection="1">
      <alignment horizontal="center"/>
      <protection hidden="1"/>
    </xf>
    <xf numFmtId="0" fontId="0" fillId="0" borderId="0" xfId="0" applyBorder="1" applyAlignment="1" applyProtection="1">
      <alignment vertical="center"/>
      <protection hidden="1"/>
    </xf>
    <xf numFmtId="4" fontId="0" fillId="16" borderId="59" xfId="0" applyNumberFormat="1" applyFill="1" applyBorder="1" applyProtection="1">
      <protection hidden="1"/>
    </xf>
    <xf numFmtId="0" fontId="3" fillId="0" borderId="39" xfId="0" applyFont="1" applyBorder="1" applyAlignment="1" applyProtection="1">
      <alignment horizontal="center" vertical="center"/>
      <protection hidden="1"/>
    </xf>
    <xf numFmtId="0" fontId="3" fillId="0" borderId="40" xfId="0" applyFont="1" applyBorder="1" applyAlignment="1" applyProtection="1">
      <alignment vertical="center" wrapText="1"/>
      <protection hidden="1"/>
    </xf>
    <xf numFmtId="0" fontId="3" fillId="0" borderId="41" xfId="0" applyFont="1" applyBorder="1" applyAlignment="1" applyProtection="1">
      <alignment vertical="center"/>
      <protection hidden="1"/>
    </xf>
    <xf numFmtId="0" fontId="0" fillId="0" borderId="13" xfId="0" applyBorder="1" applyAlignment="1" applyProtection="1">
      <alignment horizontal="center"/>
      <protection hidden="1"/>
    </xf>
    <xf numFmtId="4" fontId="0" fillId="0" borderId="0" xfId="0" applyNumberFormat="1" applyBorder="1" applyProtection="1">
      <protection hidden="1"/>
    </xf>
    <xf numFmtId="4" fontId="0" fillId="0" borderId="21" xfId="0" applyNumberFormat="1" applyBorder="1" applyProtection="1">
      <protection hidden="1"/>
    </xf>
    <xf numFmtId="0" fontId="0" fillId="0" borderId="42" xfId="0" applyBorder="1" applyAlignment="1" applyProtection="1">
      <alignment horizontal="center"/>
      <protection hidden="1"/>
    </xf>
    <xf numFmtId="4" fontId="0" fillId="0" borderId="43" xfId="0" applyNumberFormat="1" applyBorder="1" applyProtection="1">
      <protection hidden="1"/>
    </xf>
    <xf numFmtId="4" fontId="0" fillId="0" borderId="44" xfId="0" applyNumberFormat="1" applyBorder="1" applyProtection="1">
      <protection hidden="1"/>
    </xf>
    <xf numFmtId="0" fontId="3" fillId="0" borderId="15" xfId="0" applyFont="1" applyBorder="1" applyAlignment="1" applyProtection="1">
      <alignment horizontal="center"/>
      <protection hidden="1"/>
    </xf>
    <xf numFmtId="4" fontId="3" fillId="0" borderId="16" xfId="0" applyNumberFormat="1" applyFont="1" applyBorder="1" applyProtection="1">
      <protection hidden="1"/>
    </xf>
    <xf numFmtId="4" fontId="3" fillId="0" borderId="17" xfId="0" applyNumberFormat="1" applyFont="1" applyBorder="1" applyProtection="1">
      <protection hidden="1"/>
    </xf>
    <xf numFmtId="0" fontId="46" fillId="4" borderId="4" xfId="1" applyFont="1" applyFill="1" applyBorder="1" applyProtection="1">
      <protection hidden="1"/>
    </xf>
    <xf numFmtId="0" fontId="11" fillId="4" borderId="0" xfId="1" applyFill="1" applyProtection="1">
      <protection hidden="1"/>
    </xf>
    <xf numFmtId="0" fontId="50" fillId="4" borderId="0" xfId="1" applyFont="1" applyFill="1" applyProtection="1">
      <protection hidden="1"/>
    </xf>
    <xf numFmtId="0" fontId="51" fillId="18" borderId="49" xfId="1" applyFont="1" applyFill="1" applyBorder="1" applyAlignment="1" applyProtection="1">
      <alignment vertical="center" wrapText="1"/>
      <protection hidden="1"/>
    </xf>
    <xf numFmtId="14" fontId="52" fillId="4" borderId="50" xfId="1" applyNumberFormat="1" applyFont="1" applyFill="1" applyBorder="1" applyAlignment="1" applyProtection="1">
      <alignment vertical="center" wrapText="1"/>
      <protection hidden="1"/>
    </xf>
    <xf numFmtId="0" fontId="51" fillId="18" borderId="49" xfId="1" applyFont="1" applyFill="1" applyBorder="1" applyAlignment="1" applyProtection="1">
      <alignment horizontal="left" vertical="center" wrapText="1"/>
      <protection hidden="1"/>
    </xf>
    <xf numFmtId="14" fontId="52" fillId="4" borderId="50" xfId="1" applyNumberFormat="1" applyFont="1" applyFill="1" applyBorder="1" applyAlignment="1" applyProtection="1">
      <alignment horizontal="left" vertical="center"/>
      <protection hidden="1"/>
    </xf>
    <xf numFmtId="0" fontId="51" fillId="18" borderId="49" xfId="1" applyFont="1" applyFill="1" applyBorder="1" applyAlignment="1" applyProtection="1">
      <alignment horizontal="left" vertical="center"/>
      <protection hidden="1"/>
    </xf>
    <xf numFmtId="0" fontId="51" fillId="18" borderId="51" xfId="1" applyFont="1" applyFill="1" applyBorder="1" applyAlignment="1" applyProtection="1">
      <alignment vertical="center" wrapText="1"/>
      <protection hidden="1"/>
    </xf>
    <xf numFmtId="167" fontId="52" fillId="4" borderId="52" xfId="1" applyNumberFormat="1" applyFont="1" applyFill="1" applyBorder="1" applyAlignment="1" applyProtection="1">
      <alignment vertical="center" wrapText="1"/>
      <protection hidden="1"/>
    </xf>
    <xf numFmtId="167" fontId="52" fillId="4" borderId="52" xfId="1" applyNumberFormat="1" applyFont="1" applyFill="1" applyBorder="1" applyAlignment="1" applyProtection="1">
      <alignment horizontal="left" vertical="center"/>
      <protection hidden="1"/>
    </xf>
    <xf numFmtId="0" fontId="51" fillId="18" borderId="51" xfId="1" applyFont="1" applyFill="1" applyBorder="1" applyAlignment="1" applyProtection="1">
      <alignment horizontal="left" vertical="center"/>
      <protection hidden="1"/>
    </xf>
    <xf numFmtId="1" fontId="52" fillId="4" borderId="52" xfId="1" applyNumberFormat="1" applyFont="1" applyFill="1" applyBorder="1" applyAlignment="1" applyProtection="1">
      <alignment horizontal="left"/>
      <protection hidden="1"/>
    </xf>
    <xf numFmtId="0" fontId="11" fillId="4" borderId="0" xfId="1" applyFill="1" applyAlignment="1" applyProtection="1">
      <alignment vertical="top"/>
      <protection hidden="1"/>
    </xf>
    <xf numFmtId="0" fontId="49" fillId="4" borderId="0" xfId="8" applyNumberFormat="1" applyFill="1" applyBorder="1" applyAlignment="1" applyProtection="1">
      <alignment horizontal="left" vertical="top" wrapText="1"/>
      <protection hidden="1"/>
    </xf>
    <xf numFmtId="0" fontId="54" fillId="0" borderId="0" xfId="1" applyFont="1" applyAlignment="1" applyProtection="1">
      <alignment horizontal="left" vertical="top"/>
      <protection hidden="1"/>
    </xf>
    <xf numFmtId="0" fontId="11" fillId="4" borderId="0" xfId="1" applyFill="1" applyAlignment="1" applyProtection="1">
      <alignment horizontal="left" vertical="top"/>
      <protection hidden="1"/>
    </xf>
    <xf numFmtId="0" fontId="55" fillId="4" borderId="0" xfId="1" applyFont="1" applyFill="1" applyAlignment="1" applyProtection="1">
      <alignment horizontal="left" vertical="top" wrapText="1"/>
      <protection hidden="1"/>
    </xf>
    <xf numFmtId="0" fontId="58" fillId="0" borderId="56" xfId="1" applyFont="1" applyBorder="1" applyAlignment="1" applyProtection="1">
      <alignment horizontal="left" wrapText="1"/>
      <protection hidden="1"/>
    </xf>
    <xf numFmtId="0" fontId="58" fillId="0" borderId="56" xfId="1" applyFont="1" applyBorder="1" applyProtection="1">
      <protection hidden="1"/>
    </xf>
    <xf numFmtId="0" fontId="58" fillId="19" borderId="56" xfId="1" applyFont="1" applyFill="1" applyBorder="1" applyAlignment="1" applyProtection="1">
      <alignment horizontal="center"/>
      <protection hidden="1"/>
    </xf>
    <xf numFmtId="172" fontId="22" fillId="4" borderId="0" xfId="9" applyNumberFormat="1" applyFont="1" applyFill="1" applyProtection="1">
      <protection hidden="1"/>
    </xf>
    <xf numFmtId="0" fontId="58" fillId="19" borderId="56" xfId="1" applyFont="1" applyFill="1" applyBorder="1" applyProtection="1">
      <protection hidden="1"/>
    </xf>
    <xf numFmtId="173" fontId="58" fillId="0" borderId="56" xfId="1" applyNumberFormat="1" applyFont="1" applyBorder="1" applyAlignment="1" applyProtection="1">
      <alignment horizontal="center"/>
      <protection hidden="1"/>
    </xf>
    <xf numFmtId="0" fontId="58" fillId="20" borderId="57" xfId="1" applyFont="1" applyFill="1" applyBorder="1" applyAlignment="1" applyProtection="1">
      <alignment horizontal="center"/>
      <protection hidden="1"/>
    </xf>
    <xf numFmtId="0" fontId="58" fillId="4" borderId="0" xfId="1" applyFont="1" applyFill="1" applyAlignment="1" applyProtection="1">
      <alignment horizontal="left" wrapText="1"/>
      <protection hidden="1"/>
    </xf>
    <xf numFmtId="0" fontId="58" fillId="4" borderId="0" xfId="1" applyFont="1" applyFill="1" applyProtection="1">
      <protection hidden="1"/>
    </xf>
    <xf numFmtId="0" fontId="58" fillId="4" borderId="0" xfId="1" applyFont="1" applyFill="1" applyAlignment="1" applyProtection="1">
      <alignment horizontal="center"/>
      <protection hidden="1"/>
    </xf>
    <xf numFmtId="0" fontId="58" fillId="19" borderId="56" xfId="1" applyFont="1" applyFill="1" applyBorder="1" applyAlignment="1" applyProtection="1">
      <alignment horizontal="left"/>
      <protection hidden="1"/>
    </xf>
    <xf numFmtId="173" fontId="58" fillId="0" borderId="56" xfId="1" applyNumberFormat="1" applyFont="1" applyBorder="1" applyAlignment="1" applyProtection="1">
      <alignment horizontal="center" vertical="center"/>
      <protection hidden="1"/>
    </xf>
    <xf numFmtId="0" fontId="58" fillId="4" borderId="0" xfId="1" applyFont="1" applyFill="1" applyAlignment="1" applyProtection="1">
      <alignment vertical="top" wrapText="1"/>
      <protection hidden="1"/>
    </xf>
    <xf numFmtId="0" fontId="58" fillId="4" borderId="0" xfId="1" applyFont="1" applyFill="1" applyAlignment="1" applyProtection="1">
      <alignment vertical="top"/>
      <protection hidden="1"/>
    </xf>
    <xf numFmtId="0" fontId="59" fillId="4" borderId="0" xfId="1" applyFont="1" applyFill="1" applyAlignment="1" applyProtection="1">
      <alignment horizontal="left" vertical="top" wrapText="1"/>
      <protection hidden="1"/>
    </xf>
    <xf numFmtId="0" fontId="58" fillId="4" borderId="0" xfId="1" applyFont="1" applyFill="1" applyAlignment="1" applyProtection="1">
      <alignment horizontal="left" vertical="top"/>
      <protection hidden="1"/>
    </xf>
    <xf numFmtId="0" fontId="60" fillId="4" borderId="0" xfId="1" applyFont="1" applyFill="1" applyAlignment="1" applyProtection="1">
      <alignment vertical="top"/>
      <protection hidden="1"/>
    </xf>
    <xf numFmtId="0" fontId="8" fillId="0" borderId="9" xfId="0" applyFont="1" applyBorder="1" applyProtection="1">
      <protection hidden="1"/>
    </xf>
    <xf numFmtId="0" fontId="0" fillId="0" borderId="10" xfId="0" applyBorder="1" applyProtection="1">
      <protection hidden="1"/>
    </xf>
    <xf numFmtId="0" fontId="0" fillId="0" borderId="11" xfId="0" applyBorder="1" applyProtection="1">
      <protection hidden="1"/>
    </xf>
    <xf numFmtId="0" fontId="45" fillId="0" borderId="15" xfId="6" applyBorder="1" applyProtection="1">
      <protection hidden="1"/>
    </xf>
    <xf numFmtId="0" fontId="0" fillId="0" borderId="16" xfId="0" applyBorder="1" applyProtection="1">
      <protection hidden="1"/>
    </xf>
    <xf numFmtId="0" fontId="0" fillId="0" borderId="17" xfId="0" applyBorder="1" applyProtection="1">
      <protection hidden="1"/>
    </xf>
    <xf numFmtId="0" fontId="12" fillId="4" borderId="0" xfId="1" applyFont="1" applyFill="1" applyProtection="1">
      <protection hidden="1"/>
    </xf>
    <xf numFmtId="0" fontId="13" fillId="4" borderId="0" xfId="1" applyFont="1" applyFill="1" applyProtection="1">
      <protection hidden="1"/>
    </xf>
    <xf numFmtId="0" fontId="14" fillId="4" borderId="0" xfId="1" applyFont="1" applyFill="1" applyProtection="1">
      <protection hidden="1"/>
    </xf>
    <xf numFmtId="0" fontId="12" fillId="4" borderId="0" xfId="1" applyFont="1" applyFill="1" applyAlignment="1" applyProtection="1">
      <alignment wrapText="1"/>
      <protection hidden="1"/>
    </xf>
    <xf numFmtId="0" fontId="12" fillId="4" borderId="0" xfId="1" applyFont="1" applyFill="1" applyAlignment="1" applyProtection="1">
      <alignment horizontal="left" wrapText="1"/>
      <protection hidden="1"/>
    </xf>
    <xf numFmtId="10" fontId="12" fillId="4" borderId="0" xfId="1" applyNumberFormat="1" applyFont="1" applyFill="1" applyProtection="1">
      <protection hidden="1"/>
    </xf>
    <xf numFmtId="166" fontId="12" fillId="7" borderId="15" xfId="1" applyNumberFormat="1" applyFont="1" applyFill="1" applyBorder="1" applyAlignment="1" applyProtection="1">
      <alignment horizontal="center" wrapText="1"/>
      <protection hidden="1"/>
    </xf>
    <xf numFmtId="166" fontId="12" fillId="7" borderId="16" xfId="1" applyNumberFormat="1" applyFont="1" applyFill="1" applyBorder="1" applyAlignment="1" applyProtection="1">
      <alignment horizontal="center" wrapText="1"/>
      <protection hidden="1"/>
    </xf>
    <xf numFmtId="165" fontId="18" fillId="8" borderId="0" xfId="1" applyNumberFormat="1" applyFont="1" applyFill="1" applyAlignment="1" applyProtection="1">
      <alignment horizontal="center" vertical="center"/>
      <protection hidden="1"/>
    </xf>
    <xf numFmtId="1" fontId="12" fillId="4" borderId="0" xfId="1" applyNumberFormat="1" applyFont="1" applyFill="1" applyProtection="1">
      <protection hidden="1"/>
    </xf>
    <xf numFmtId="0" fontId="19" fillId="9" borderId="12" xfId="1" applyFont="1" applyFill="1" applyBorder="1" applyAlignment="1" applyProtection="1">
      <alignment horizontal="center" vertical="center"/>
      <protection hidden="1"/>
    </xf>
    <xf numFmtId="165" fontId="18" fillId="4" borderId="9" xfId="1" applyNumberFormat="1" applyFont="1" applyFill="1" applyBorder="1" applyAlignment="1" applyProtection="1">
      <alignment horizontal="center" vertical="center"/>
      <protection hidden="1"/>
    </xf>
    <xf numFmtId="165" fontId="18" fillId="4" borderId="10" xfId="1" applyNumberFormat="1" applyFont="1" applyFill="1" applyBorder="1" applyAlignment="1" applyProtection="1">
      <alignment horizontal="center" vertical="center"/>
      <protection hidden="1"/>
    </xf>
    <xf numFmtId="165" fontId="12" fillId="4" borderId="8" xfId="1" applyNumberFormat="1" applyFont="1" applyFill="1" applyBorder="1" applyAlignment="1" applyProtection="1">
      <alignment horizontal="center" vertical="center"/>
      <protection hidden="1"/>
    </xf>
    <xf numFmtId="165" fontId="18" fillId="8" borderId="13" xfId="1" applyNumberFormat="1" applyFont="1" applyFill="1" applyBorder="1" applyAlignment="1" applyProtection="1">
      <alignment horizontal="center" vertical="center"/>
      <protection hidden="1"/>
    </xf>
    <xf numFmtId="1" fontId="18" fillId="8" borderId="0" xfId="1" applyNumberFormat="1" applyFont="1" applyFill="1" applyAlignment="1" applyProtection="1">
      <alignment horizontal="center" vertical="center"/>
      <protection hidden="1"/>
    </xf>
    <xf numFmtId="165" fontId="18" fillId="4" borderId="13" xfId="1" applyNumberFormat="1" applyFont="1" applyFill="1" applyBorder="1" applyAlignment="1" applyProtection="1">
      <alignment horizontal="center" vertical="center"/>
      <protection hidden="1"/>
    </xf>
    <xf numFmtId="165" fontId="18" fillId="4" borderId="0" xfId="1" applyNumberFormat="1" applyFont="1" applyFill="1" applyAlignment="1" applyProtection="1">
      <alignment horizontal="center" vertical="center"/>
      <protection hidden="1"/>
    </xf>
    <xf numFmtId="165" fontId="12" fillId="4" borderId="12" xfId="1" applyNumberFormat="1" applyFont="1" applyFill="1" applyBorder="1" applyAlignment="1" applyProtection="1">
      <alignment horizontal="center" vertical="center"/>
      <protection hidden="1"/>
    </xf>
    <xf numFmtId="165" fontId="18" fillId="4" borderId="12" xfId="1" applyNumberFormat="1" applyFont="1" applyFill="1" applyBorder="1" applyAlignment="1" applyProtection="1">
      <alignment horizontal="center" vertical="center"/>
      <protection hidden="1"/>
    </xf>
    <xf numFmtId="165" fontId="11" fillId="4" borderId="12" xfId="1" applyNumberFormat="1" applyFill="1" applyBorder="1" applyAlignment="1" applyProtection="1">
      <alignment horizontal="center"/>
      <protection hidden="1"/>
    </xf>
    <xf numFmtId="165" fontId="18" fillId="8" borderId="13" xfId="1" applyNumberFormat="1" applyFont="1" applyFill="1" applyBorder="1" applyAlignment="1" applyProtection="1">
      <alignment horizontal="left" vertical="center"/>
      <protection hidden="1"/>
    </xf>
    <xf numFmtId="166" fontId="12" fillId="4" borderId="0" xfId="1" applyNumberFormat="1" applyFont="1" applyFill="1" applyProtection="1">
      <protection hidden="1"/>
    </xf>
    <xf numFmtId="0" fontId="19" fillId="9" borderId="14" xfId="1" applyFont="1" applyFill="1" applyBorder="1" applyAlignment="1" applyProtection="1">
      <alignment horizontal="center" vertical="center"/>
      <protection hidden="1"/>
    </xf>
    <xf numFmtId="165" fontId="18" fillId="4" borderId="15" xfId="1" applyNumberFormat="1" applyFont="1" applyFill="1" applyBorder="1" applyAlignment="1" applyProtection="1">
      <alignment horizontal="center" vertical="center"/>
      <protection hidden="1"/>
    </xf>
    <xf numFmtId="165" fontId="18" fillId="4" borderId="16" xfId="1" applyNumberFormat="1" applyFont="1" applyFill="1" applyBorder="1" applyAlignment="1" applyProtection="1">
      <alignment horizontal="center" vertical="center"/>
      <protection hidden="1"/>
    </xf>
    <xf numFmtId="165" fontId="18" fillId="4" borderId="17" xfId="1" applyNumberFormat="1" applyFont="1" applyFill="1" applyBorder="1" applyAlignment="1" applyProtection="1">
      <alignment horizontal="center" vertical="center"/>
      <protection hidden="1"/>
    </xf>
    <xf numFmtId="165" fontId="12" fillId="4" borderId="14" xfId="1" applyNumberFormat="1" applyFont="1" applyFill="1" applyBorder="1" applyAlignment="1" applyProtection="1">
      <alignment horizontal="center" vertical="center"/>
      <protection hidden="1"/>
    </xf>
    <xf numFmtId="165" fontId="18" fillId="4" borderId="14" xfId="1" applyNumberFormat="1" applyFont="1" applyFill="1" applyBorder="1" applyAlignment="1" applyProtection="1">
      <alignment horizontal="center" vertical="center"/>
      <protection hidden="1"/>
    </xf>
    <xf numFmtId="0" fontId="18" fillId="4" borderId="0" xfId="1" applyFont="1" applyFill="1" applyAlignment="1" applyProtection="1">
      <alignment vertical="center"/>
      <protection hidden="1"/>
    </xf>
    <xf numFmtId="0" fontId="13" fillId="0" borderId="0" xfId="1" applyFont="1" applyProtection="1">
      <protection hidden="1"/>
    </xf>
    <xf numFmtId="0" fontId="12" fillId="0" borderId="0" xfId="1" applyFont="1" applyProtection="1">
      <protection hidden="1"/>
    </xf>
    <xf numFmtId="0" fontId="12" fillId="4" borderId="0" xfId="1" applyFont="1" applyFill="1" applyAlignment="1" applyProtection="1">
      <alignment horizontal="left"/>
      <protection hidden="1"/>
    </xf>
    <xf numFmtId="0" fontId="21" fillId="4" borderId="0" xfId="2" applyFill="1" applyAlignment="1" applyProtection="1">
      <protection hidden="1"/>
    </xf>
    <xf numFmtId="0" fontId="23" fillId="4" borderId="0" xfId="1" applyFont="1" applyFill="1" applyProtection="1">
      <protection hidden="1"/>
    </xf>
    <xf numFmtId="0" fontId="16" fillId="4" borderId="0" xfId="1" applyFont="1" applyFill="1" applyProtection="1">
      <protection hidden="1"/>
    </xf>
    <xf numFmtId="0" fontId="13" fillId="4" borderId="0" xfId="1" applyFont="1" applyFill="1" applyAlignment="1" applyProtection="1">
      <alignment horizontal="center"/>
      <protection hidden="1"/>
    </xf>
    <xf numFmtId="0" fontId="25" fillId="10" borderId="18" xfId="1" applyFont="1" applyFill="1" applyBorder="1" applyAlignment="1" applyProtection="1">
      <alignment vertical="center" wrapText="1"/>
      <protection hidden="1"/>
    </xf>
    <xf numFmtId="0" fontId="19" fillId="11" borderId="9" xfId="1" applyFont="1" applyFill="1" applyBorder="1" applyAlignment="1" applyProtection="1">
      <alignment horizontal="center" vertical="center"/>
      <protection hidden="1"/>
    </xf>
    <xf numFmtId="0" fontId="19" fillId="11" borderId="10" xfId="1" applyFont="1" applyFill="1" applyBorder="1" applyAlignment="1" applyProtection="1">
      <alignment horizontal="center" vertical="center"/>
      <protection hidden="1"/>
    </xf>
    <xf numFmtId="0" fontId="19" fillId="11" borderId="11" xfId="1" applyFont="1" applyFill="1" applyBorder="1" applyAlignment="1" applyProtection="1">
      <alignment horizontal="center" vertical="center"/>
      <protection hidden="1"/>
    </xf>
    <xf numFmtId="0" fontId="19" fillId="12" borderId="9" xfId="1" applyFont="1" applyFill="1" applyBorder="1" applyAlignment="1" applyProtection="1">
      <alignment horizontal="left" vertical="center"/>
      <protection hidden="1"/>
    </xf>
    <xf numFmtId="0" fontId="11" fillId="4" borderId="9" xfId="1" applyFill="1" applyBorder="1" applyProtection="1">
      <protection hidden="1"/>
    </xf>
    <xf numFmtId="0" fontId="11" fillId="4" borderId="10" xfId="1" applyFill="1" applyBorder="1" applyProtection="1">
      <protection hidden="1"/>
    </xf>
    <xf numFmtId="0" fontId="11" fillId="4" borderId="11" xfId="1" applyFill="1" applyBorder="1" applyProtection="1">
      <protection hidden="1"/>
    </xf>
    <xf numFmtId="0" fontId="12" fillId="4" borderId="0" xfId="1" applyFont="1" applyFill="1" applyAlignment="1" applyProtection="1">
      <alignment horizontal="center"/>
      <protection hidden="1"/>
    </xf>
    <xf numFmtId="0" fontId="18" fillId="13" borderId="13" xfId="1" applyFont="1" applyFill="1" applyBorder="1" applyAlignment="1" applyProtection="1">
      <alignment vertical="center" wrapText="1"/>
      <protection hidden="1"/>
    </xf>
    <xf numFmtId="167" fontId="12" fillId="4" borderId="13" xfId="1" applyNumberFormat="1" applyFont="1" applyFill="1" applyBorder="1" applyAlignment="1" applyProtection="1">
      <alignment horizontal="center"/>
      <protection hidden="1"/>
    </xf>
    <xf numFmtId="167" fontId="12" fillId="4" borderId="0" xfId="1" applyNumberFormat="1" applyFont="1" applyFill="1" applyAlignment="1" applyProtection="1">
      <alignment horizontal="center"/>
      <protection hidden="1"/>
    </xf>
    <xf numFmtId="167" fontId="12" fillId="4" borderId="21" xfId="1" applyNumberFormat="1" applyFont="1" applyFill="1" applyBorder="1" applyAlignment="1" applyProtection="1">
      <alignment horizontal="center"/>
      <protection hidden="1"/>
    </xf>
    <xf numFmtId="0" fontId="18" fillId="13" borderId="15" xfId="1" applyFont="1" applyFill="1" applyBorder="1" applyAlignment="1" applyProtection="1">
      <alignment vertical="center" wrapText="1"/>
      <protection hidden="1"/>
    </xf>
    <xf numFmtId="167" fontId="12" fillId="4" borderId="15" xfId="1" applyNumberFormat="1" applyFont="1" applyFill="1" applyBorder="1" applyAlignment="1" applyProtection="1">
      <alignment horizontal="center"/>
      <protection hidden="1"/>
    </xf>
    <xf numFmtId="167" fontId="12" fillId="4" borderId="16" xfId="1" applyNumberFormat="1" applyFont="1" applyFill="1" applyBorder="1" applyAlignment="1" applyProtection="1">
      <alignment horizontal="center"/>
      <protection hidden="1"/>
    </xf>
    <xf numFmtId="167" fontId="12" fillId="4" borderId="17" xfId="1" applyNumberFormat="1" applyFont="1" applyFill="1" applyBorder="1" applyAlignment="1" applyProtection="1">
      <alignment horizontal="center"/>
      <protection hidden="1"/>
    </xf>
    <xf numFmtId="0" fontId="19" fillId="13" borderId="9" xfId="1" applyFont="1" applyFill="1" applyBorder="1" applyAlignment="1" applyProtection="1">
      <alignment vertical="center" wrapText="1"/>
      <protection hidden="1"/>
    </xf>
    <xf numFmtId="167" fontId="12" fillId="4" borderId="9" xfId="1" applyNumberFormat="1" applyFont="1" applyFill="1" applyBorder="1" applyAlignment="1" applyProtection="1">
      <alignment horizontal="center"/>
      <protection hidden="1"/>
    </xf>
    <xf numFmtId="167" fontId="12" fillId="4" borderId="10" xfId="1" applyNumberFormat="1" applyFont="1" applyFill="1" applyBorder="1" applyAlignment="1" applyProtection="1">
      <alignment horizontal="center"/>
      <protection hidden="1"/>
    </xf>
    <xf numFmtId="167" fontId="12" fillId="4" borderId="11" xfId="1" applyNumberFormat="1" applyFont="1" applyFill="1" applyBorder="1" applyAlignment="1" applyProtection="1">
      <alignment horizontal="center"/>
      <protection hidden="1"/>
    </xf>
    <xf numFmtId="0" fontId="19" fillId="13" borderId="13" xfId="1" applyFont="1" applyFill="1" applyBorder="1" applyAlignment="1" applyProtection="1">
      <alignment vertical="center" wrapText="1"/>
      <protection hidden="1"/>
    </xf>
    <xf numFmtId="0" fontId="18" fillId="4" borderId="0" xfId="1" applyFont="1" applyFill="1" applyAlignment="1" applyProtection="1">
      <alignment vertical="center" wrapText="1"/>
      <protection hidden="1"/>
    </xf>
    <xf numFmtId="167" fontId="27" fillId="8" borderId="0" xfId="1" applyNumberFormat="1" applyFont="1" applyFill="1" applyAlignment="1" applyProtection="1">
      <alignment horizontal="center" vertical="center" wrapText="1"/>
      <protection hidden="1"/>
    </xf>
    <xf numFmtId="0" fontId="27" fillId="8" borderId="0" xfId="1" applyFont="1" applyFill="1" applyAlignment="1" applyProtection="1">
      <alignment horizontal="center" vertical="center" wrapText="1"/>
      <protection hidden="1"/>
    </xf>
    <xf numFmtId="0" fontId="18" fillId="8" borderId="0" xfId="1" applyFont="1" applyFill="1" applyAlignment="1" applyProtection="1">
      <alignment horizontal="center" vertical="center" wrapText="1"/>
      <protection hidden="1"/>
    </xf>
    <xf numFmtId="167" fontId="18" fillId="8" borderId="0" xfId="1" applyNumberFormat="1" applyFont="1" applyFill="1" applyAlignment="1" applyProtection="1">
      <alignment horizontal="center" vertical="center" wrapText="1"/>
      <protection hidden="1"/>
    </xf>
    <xf numFmtId="166" fontId="18" fillId="8" borderId="0" xfId="1" applyNumberFormat="1" applyFont="1" applyFill="1" applyAlignment="1" applyProtection="1">
      <alignment horizontal="center" vertical="center" wrapText="1"/>
      <protection hidden="1"/>
    </xf>
    <xf numFmtId="0" fontId="28" fillId="4" borderId="0" xfId="1" applyFont="1" applyFill="1" applyProtection="1">
      <protection hidden="1"/>
    </xf>
    <xf numFmtId="0" fontId="29" fillId="10" borderId="11" xfId="1" applyFont="1" applyFill="1" applyBorder="1" applyAlignment="1" applyProtection="1">
      <alignment horizontal="center" vertical="center" wrapText="1"/>
      <protection hidden="1"/>
    </xf>
    <xf numFmtId="0" fontId="19" fillId="11" borderId="14" xfId="1" applyFont="1" applyFill="1" applyBorder="1" applyAlignment="1" applyProtection="1">
      <alignment horizontal="center" vertical="center"/>
      <protection hidden="1"/>
    </xf>
    <xf numFmtId="0" fontId="19" fillId="11" borderId="17" xfId="1" applyFont="1" applyFill="1" applyBorder="1" applyAlignment="1" applyProtection="1">
      <alignment horizontal="center" vertical="center"/>
      <protection hidden="1"/>
    </xf>
    <xf numFmtId="0" fontId="19" fillId="11" borderId="8" xfId="1" applyFont="1" applyFill="1" applyBorder="1" applyAlignment="1" applyProtection="1">
      <alignment horizontal="center" vertical="center" wrapText="1"/>
      <protection hidden="1"/>
    </xf>
    <xf numFmtId="0" fontId="19" fillId="11" borderId="11" xfId="1" applyFont="1" applyFill="1" applyBorder="1" applyAlignment="1" applyProtection="1">
      <alignment horizontal="center" vertical="center" wrapText="1"/>
      <protection hidden="1"/>
    </xf>
    <xf numFmtId="165" fontId="12" fillId="4" borderId="9" xfId="3" applyNumberFormat="1" applyFont="1" applyFill="1" applyBorder="1" applyAlignment="1" applyProtection="1">
      <alignment horizontal="center"/>
      <protection hidden="1"/>
    </xf>
    <xf numFmtId="165" fontId="12" fillId="4" borderId="11" xfId="3" applyNumberFormat="1" applyFont="1" applyFill="1" applyBorder="1" applyAlignment="1" applyProtection="1">
      <alignment horizontal="center"/>
      <protection hidden="1"/>
    </xf>
    <xf numFmtId="165" fontId="12" fillId="4" borderId="13" xfId="3" applyNumberFormat="1" applyFont="1" applyFill="1" applyBorder="1" applyAlignment="1" applyProtection="1">
      <alignment horizontal="center"/>
      <protection hidden="1"/>
    </xf>
    <xf numFmtId="165" fontId="12" fillId="4" borderId="21" xfId="3" applyNumberFormat="1" applyFont="1" applyFill="1" applyBorder="1" applyAlignment="1" applyProtection="1">
      <alignment horizontal="center"/>
      <protection hidden="1"/>
    </xf>
    <xf numFmtId="0" fontId="19" fillId="13" borderId="15" xfId="1" applyFont="1" applyFill="1" applyBorder="1" applyAlignment="1" applyProtection="1">
      <alignment vertical="center" wrapText="1"/>
      <protection hidden="1"/>
    </xf>
    <xf numFmtId="165" fontId="12" fillId="4" borderId="15" xfId="3" applyNumberFormat="1" applyFont="1" applyFill="1" applyBorder="1" applyAlignment="1" applyProtection="1">
      <alignment horizontal="center"/>
      <protection hidden="1"/>
    </xf>
    <xf numFmtId="165" fontId="12" fillId="4" borderId="17" xfId="3" applyNumberFormat="1" applyFont="1" applyFill="1" applyBorder="1" applyAlignment="1" applyProtection="1">
      <alignment horizontal="center"/>
      <protection hidden="1"/>
    </xf>
    <xf numFmtId="0" fontId="19" fillId="4" borderId="0" xfId="1" applyFont="1" applyFill="1" applyAlignment="1" applyProtection="1">
      <alignment vertical="center" wrapText="1"/>
      <protection hidden="1"/>
    </xf>
    <xf numFmtId="0" fontId="19" fillId="4" borderId="0" xfId="1" applyFont="1" applyFill="1" applyAlignment="1" applyProtection="1">
      <alignment horizontal="center" vertical="center" wrapText="1"/>
      <protection hidden="1"/>
    </xf>
    <xf numFmtId="166" fontId="18" fillId="4" borderId="0" xfId="1" applyNumberFormat="1" applyFont="1" applyFill="1" applyAlignment="1" applyProtection="1">
      <alignment horizontal="center" vertical="center"/>
      <protection hidden="1"/>
    </xf>
    <xf numFmtId="0" fontId="11" fillId="0" borderId="25" xfId="1" applyBorder="1" applyProtection="1">
      <protection hidden="1"/>
    </xf>
    <xf numFmtId="165" fontId="34" fillId="4" borderId="0" xfId="1" applyNumberFormat="1" applyFont="1" applyFill="1" applyAlignment="1" applyProtection="1">
      <alignment horizontal="right"/>
      <protection hidden="1"/>
    </xf>
    <xf numFmtId="0" fontId="17" fillId="14" borderId="18" xfId="1" applyFont="1" applyFill="1" applyBorder="1" applyAlignment="1" applyProtection="1">
      <alignment horizontal="center"/>
      <protection hidden="1"/>
    </xf>
    <xf numFmtId="0" fontId="17" fillId="7" borderId="15" xfId="1" applyFont="1" applyFill="1" applyBorder="1" applyAlignment="1" applyProtection="1">
      <alignment horizontal="center"/>
      <protection hidden="1"/>
    </xf>
    <xf numFmtId="0" fontId="13" fillId="7" borderId="9" xfId="1" applyFont="1" applyFill="1" applyBorder="1" applyAlignment="1" applyProtection="1">
      <alignment horizontal="center"/>
      <protection hidden="1"/>
    </xf>
    <xf numFmtId="0" fontId="13" fillId="7" borderId="10" xfId="1" applyFont="1" applyFill="1" applyBorder="1" applyAlignment="1" applyProtection="1">
      <alignment horizontal="center"/>
      <protection hidden="1"/>
    </xf>
    <xf numFmtId="0" fontId="13" fillId="7" borderId="11" xfId="1" applyFont="1" applyFill="1" applyBorder="1" applyAlignment="1" applyProtection="1">
      <alignment horizontal="center"/>
      <protection hidden="1"/>
    </xf>
    <xf numFmtId="0" fontId="13" fillId="7" borderId="0" xfId="1" applyFont="1" applyFill="1" applyAlignment="1" applyProtection="1">
      <alignment horizontal="center"/>
      <protection hidden="1"/>
    </xf>
    <xf numFmtId="0" fontId="13" fillId="7" borderId="21" xfId="1" applyFont="1" applyFill="1" applyBorder="1" applyAlignment="1" applyProtection="1">
      <alignment horizontal="center"/>
      <protection hidden="1"/>
    </xf>
    <xf numFmtId="0" fontId="35" fillId="15" borderId="13" xfId="1" applyFont="1" applyFill="1" applyBorder="1" applyAlignment="1" applyProtection="1">
      <alignment horizontal="center" vertical="top" wrapText="1"/>
      <protection hidden="1"/>
    </xf>
    <xf numFmtId="1" fontId="11" fillId="4" borderId="9" xfId="1" applyNumberFormat="1" applyFill="1" applyBorder="1" applyAlignment="1" applyProtection="1">
      <alignment horizontal="center" wrapText="1"/>
      <protection hidden="1"/>
    </xf>
    <xf numFmtId="1" fontId="11" fillId="4" borderId="10" xfId="1" applyNumberFormat="1" applyFill="1" applyBorder="1" applyAlignment="1" applyProtection="1">
      <alignment horizontal="center" wrapText="1"/>
      <protection hidden="1"/>
    </xf>
    <xf numFmtId="1" fontId="11" fillId="4" borderId="9" xfId="1" applyNumberFormat="1" applyFill="1" applyBorder="1" applyAlignment="1" applyProtection="1">
      <alignment horizontal="center" vertical="center"/>
      <protection hidden="1"/>
    </xf>
    <xf numFmtId="1" fontId="11" fillId="4" borderId="10" xfId="1" applyNumberFormat="1" applyFill="1" applyBorder="1" applyAlignment="1" applyProtection="1">
      <alignment horizontal="center" vertical="center"/>
      <protection hidden="1"/>
    </xf>
    <xf numFmtId="1" fontId="11" fillId="4" borderId="11" xfId="1" applyNumberFormat="1" applyFill="1" applyBorder="1" applyAlignment="1" applyProtection="1">
      <alignment horizontal="center" vertical="center"/>
      <protection hidden="1"/>
    </xf>
    <xf numFmtId="0" fontId="18" fillId="4" borderId="0" xfId="1" applyFont="1" applyFill="1" applyAlignment="1" applyProtection="1">
      <alignment horizontal="right"/>
      <protection hidden="1"/>
    </xf>
    <xf numFmtId="1" fontId="11" fillId="4" borderId="13" xfId="1" applyNumberFormat="1" applyFill="1" applyBorder="1" applyAlignment="1" applyProtection="1">
      <alignment horizontal="center" wrapText="1"/>
      <protection hidden="1"/>
    </xf>
    <xf numFmtId="1" fontId="11" fillId="4" borderId="0" xfId="1" applyNumberFormat="1" applyFill="1" applyAlignment="1" applyProtection="1">
      <alignment horizontal="center" wrapText="1"/>
      <protection hidden="1"/>
    </xf>
    <xf numFmtId="1" fontId="11" fillId="4" borderId="13" xfId="1" applyNumberFormat="1" applyFill="1" applyBorder="1" applyAlignment="1" applyProtection="1">
      <alignment horizontal="center" vertical="center"/>
      <protection hidden="1"/>
    </xf>
    <xf numFmtId="1" fontId="11" fillId="4" borderId="0" xfId="1" applyNumberFormat="1" applyFill="1" applyAlignment="1" applyProtection="1">
      <alignment horizontal="center" vertical="center"/>
      <protection hidden="1"/>
    </xf>
    <xf numFmtId="1" fontId="11" fillId="4" borderId="21" xfId="1" applyNumberFormat="1" applyFill="1" applyBorder="1" applyAlignment="1" applyProtection="1">
      <alignment horizontal="center" vertical="center"/>
      <protection hidden="1"/>
    </xf>
    <xf numFmtId="1" fontId="36" fillId="4" borderId="0" xfId="1" applyNumberFormat="1" applyFont="1" applyFill="1" applyAlignment="1" applyProtection="1">
      <alignment horizontal="center"/>
      <protection hidden="1"/>
    </xf>
    <xf numFmtId="0" fontId="35" fillId="15" borderId="13" xfId="1" applyFont="1" applyFill="1" applyBorder="1" applyAlignment="1" applyProtection="1">
      <alignment horizontal="center" wrapText="1"/>
      <protection hidden="1"/>
    </xf>
    <xf numFmtId="0" fontId="35" fillId="15" borderId="15" xfId="1" applyFont="1" applyFill="1" applyBorder="1" applyAlignment="1" applyProtection="1">
      <alignment horizontal="center" wrapText="1"/>
      <protection hidden="1"/>
    </xf>
    <xf numFmtId="1" fontId="11" fillId="4" borderId="15" xfId="1" applyNumberFormat="1" applyFill="1" applyBorder="1" applyAlignment="1" applyProtection="1">
      <alignment horizontal="center" vertical="center"/>
      <protection hidden="1"/>
    </xf>
    <xf numFmtId="1" fontId="11" fillId="4" borderId="16" xfId="1" applyNumberFormat="1" applyFill="1" applyBorder="1" applyAlignment="1" applyProtection="1">
      <alignment horizontal="center" vertical="center"/>
      <protection hidden="1"/>
    </xf>
    <xf numFmtId="1" fontId="11" fillId="4" borderId="17" xfId="1" applyNumberFormat="1" applyFill="1" applyBorder="1" applyAlignment="1" applyProtection="1">
      <alignment horizontal="center" vertical="center"/>
      <protection hidden="1"/>
    </xf>
    <xf numFmtId="0" fontId="35" fillId="4" borderId="0" xfId="1" applyFont="1" applyFill="1" applyAlignment="1" applyProtection="1">
      <alignment horizontal="center" wrapText="1"/>
      <protection hidden="1"/>
    </xf>
    <xf numFmtId="0" fontId="11" fillId="4" borderId="0" xfId="1" applyFill="1" applyAlignment="1" applyProtection="1">
      <alignment horizontal="left" wrapText="1"/>
      <protection hidden="1"/>
    </xf>
    <xf numFmtId="0" fontId="11" fillId="4" borderId="0" xfId="1" applyFill="1" applyAlignment="1" applyProtection="1">
      <alignment horizontal="right"/>
      <protection hidden="1"/>
    </xf>
    <xf numFmtId="0" fontId="11" fillId="4" borderId="0" xfId="1" applyFill="1" applyAlignment="1" applyProtection="1">
      <alignment horizontal="center"/>
      <protection hidden="1"/>
    </xf>
    <xf numFmtId="0" fontId="14" fillId="4" borderId="0" xfId="1" applyFont="1" applyFill="1" applyAlignment="1" applyProtection="1">
      <alignment horizontal="left"/>
      <protection hidden="1"/>
    </xf>
    <xf numFmtId="0" fontId="35" fillId="4" borderId="0" xfId="1" applyFont="1" applyFill="1" applyAlignment="1" applyProtection="1">
      <alignment horizontal="center"/>
      <protection hidden="1"/>
    </xf>
    <xf numFmtId="0" fontId="12" fillId="4" borderId="0" xfId="1" applyFont="1" applyFill="1" applyAlignment="1" applyProtection="1">
      <alignment horizontal="right"/>
      <protection hidden="1"/>
    </xf>
    <xf numFmtId="0" fontId="13" fillId="7" borderId="26" xfId="1" applyFont="1" applyFill="1" applyBorder="1" applyAlignment="1" applyProtection="1">
      <alignment horizontal="right"/>
      <protection hidden="1"/>
    </xf>
    <xf numFmtId="0" fontId="12" fillId="15" borderId="9" xfId="1" applyFont="1" applyFill="1" applyBorder="1" applyAlignment="1" applyProtection="1">
      <alignment horizontal="center"/>
      <protection hidden="1"/>
    </xf>
    <xf numFmtId="0" fontId="12" fillId="15" borderId="10" xfId="1" applyFont="1" applyFill="1" applyBorder="1" applyAlignment="1" applyProtection="1">
      <alignment horizontal="center" wrapText="1"/>
      <protection hidden="1"/>
    </xf>
    <xf numFmtId="0" fontId="12" fillId="15" borderId="11" xfId="1" applyFont="1" applyFill="1" applyBorder="1" applyAlignment="1" applyProtection="1">
      <alignment horizontal="center"/>
      <protection hidden="1"/>
    </xf>
    <xf numFmtId="0" fontId="12" fillId="15" borderId="18" xfId="1" applyFont="1" applyFill="1" applyBorder="1" applyAlignment="1" applyProtection="1">
      <alignment horizontal="center"/>
      <protection hidden="1"/>
    </xf>
    <xf numFmtId="0" fontId="12" fillId="15" borderId="19" xfId="1" applyFont="1" applyFill="1" applyBorder="1" applyAlignment="1" applyProtection="1">
      <alignment horizontal="center" wrapText="1"/>
      <protection hidden="1"/>
    </xf>
    <xf numFmtId="0" fontId="12" fillId="15" borderId="20" xfId="1" applyFont="1" applyFill="1" applyBorder="1" applyAlignment="1" applyProtection="1">
      <alignment horizontal="center"/>
      <protection hidden="1"/>
    </xf>
    <xf numFmtId="0" fontId="12" fillId="15" borderId="15" xfId="1" applyFont="1" applyFill="1" applyBorder="1" applyAlignment="1" applyProtection="1">
      <alignment horizontal="center"/>
      <protection hidden="1"/>
    </xf>
    <xf numFmtId="0" fontId="12" fillId="15" borderId="16" xfId="1" applyFont="1" applyFill="1" applyBorder="1" applyAlignment="1" applyProtection="1">
      <alignment horizontal="center" wrapText="1"/>
      <protection hidden="1"/>
    </xf>
    <xf numFmtId="0" fontId="12" fillId="15" borderId="17" xfId="1" applyFont="1" applyFill="1" applyBorder="1" applyAlignment="1" applyProtection="1">
      <alignment horizontal="center"/>
      <protection hidden="1"/>
    </xf>
    <xf numFmtId="0" fontId="13" fillId="4" borderId="0" xfId="1" applyFont="1" applyFill="1" applyAlignment="1" applyProtection="1">
      <alignment horizontal="right"/>
      <protection hidden="1"/>
    </xf>
    <xf numFmtId="0" fontId="12" fillId="15" borderId="15" xfId="1" applyFont="1" applyFill="1" applyBorder="1" applyAlignment="1" applyProtection="1">
      <alignment horizontal="center" wrapText="1"/>
      <protection hidden="1"/>
    </xf>
    <xf numFmtId="0" fontId="12" fillId="15" borderId="16" xfId="1" applyFont="1" applyFill="1" applyBorder="1" applyAlignment="1" applyProtection="1">
      <alignment horizontal="center"/>
      <protection hidden="1"/>
    </xf>
    <xf numFmtId="0" fontId="13" fillId="15" borderId="9" xfId="1" applyFont="1" applyFill="1" applyBorder="1" applyAlignment="1" applyProtection="1">
      <alignment horizontal="right"/>
      <protection hidden="1"/>
    </xf>
    <xf numFmtId="167" fontId="12" fillId="4" borderId="9" xfId="4" applyNumberFormat="1" applyFont="1" applyFill="1" applyBorder="1" applyAlignment="1" applyProtection="1">
      <alignment horizontal="center"/>
      <protection hidden="1"/>
    </xf>
    <xf numFmtId="167" fontId="12" fillId="4" borderId="10" xfId="4" applyNumberFormat="1" applyFont="1" applyFill="1" applyBorder="1" applyAlignment="1" applyProtection="1">
      <alignment horizontal="center"/>
      <protection hidden="1"/>
    </xf>
    <xf numFmtId="167" fontId="12" fillId="4" borderId="11" xfId="4" applyNumberFormat="1" applyFont="1" applyFill="1" applyBorder="1" applyAlignment="1" applyProtection="1">
      <alignment horizontal="center"/>
      <protection hidden="1"/>
    </xf>
    <xf numFmtId="2" fontId="12" fillId="4" borderId="9" xfId="1" applyNumberFormat="1" applyFont="1" applyFill="1" applyBorder="1" applyAlignment="1" applyProtection="1">
      <alignment horizontal="center"/>
      <protection hidden="1"/>
    </xf>
    <xf numFmtId="2" fontId="12" fillId="4" borderId="10" xfId="1" applyNumberFormat="1" applyFont="1" applyFill="1" applyBorder="1" applyAlignment="1" applyProtection="1">
      <alignment horizontal="center"/>
      <protection hidden="1"/>
    </xf>
    <xf numFmtId="2" fontId="12" fillId="4" borderId="11" xfId="1" applyNumberFormat="1" applyFont="1" applyFill="1" applyBorder="1" applyAlignment="1" applyProtection="1">
      <alignment horizontal="center"/>
      <protection hidden="1"/>
    </xf>
    <xf numFmtId="9" fontId="12" fillId="4" borderId="0" xfId="5" applyFont="1" applyFill="1" applyProtection="1">
      <protection hidden="1"/>
    </xf>
    <xf numFmtId="0" fontId="13" fillId="15" borderId="13" xfId="1" applyFont="1" applyFill="1" applyBorder="1" applyAlignment="1" applyProtection="1">
      <alignment horizontal="right"/>
      <protection hidden="1"/>
    </xf>
    <xf numFmtId="167" fontId="12" fillId="4" borderId="13" xfId="4" applyNumberFormat="1" applyFont="1" applyFill="1" applyBorder="1" applyAlignment="1" applyProtection="1">
      <alignment horizontal="center"/>
      <protection hidden="1"/>
    </xf>
    <xf numFmtId="167" fontId="12" fillId="4" borderId="0" xfId="4" applyNumberFormat="1" applyFont="1" applyFill="1" applyAlignment="1" applyProtection="1">
      <alignment horizontal="center"/>
      <protection hidden="1"/>
    </xf>
    <xf numFmtId="167" fontId="12" fillId="4" borderId="21" xfId="4" applyNumberFormat="1" applyFont="1" applyFill="1" applyBorder="1" applyAlignment="1" applyProtection="1">
      <alignment horizontal="center"/>
      <protection hidden="1"/>
    </xf>
    <xf numFmtId="2" fontId="12" fillId="4" borderId="13" xfId="1" applyNumberFormat="1" applyFont="1" applyFill="1" applyBorder="1" applyAlignment="1" applyProtection="1">
      <alignment horizontal="center"/>
      <protection hidden="1"/>
    </xf>
    <xf numFmtId="2" fontId="12" fillId="4" borderId="0" xfId="1" applyNumberFormat="1" applyFont="1" applyFill="1" applyAlignment="1" applyProtection="1">
      <alignment horizontal="center"/>
      <protection hidden="1"/>
    </xf>
    <xf numFmtId="2" fontId="12" fillId="4" borderId="21" xfId="1" applyNumberFormat="1" applyFont="1" applyFill="1" applyBorder="1" applyAlignment="1" applyProtection="1">
      <alignment horizontal="center"/>
      <protection hidden="1"/>
    </xf>
    <xf numFmtId="167" fontId="12" fillId="4" borderId="0" xfId="1" applyNumberFormat="1" applyFont="1" applyFill="1" applyProtection="1">
      <protection hidden="1"/>
    </xf>
    <xf numFmtId="0" fontId="13" fillId="15" borderId="15" xfId="1" applyFont="1" applyFill="1" applyBorder="1" applyAlignment="1" applyProtection="1">
      <alignment horizontal="right"/>
      <protection hidden="1"/>
    </xf>
    <xf numFmtId="167" fontId="12" fillId="4" borderId="15" xfId="4" applyNumberFormat="1" applyFont="1" applyFill="1" applyBorder="1" applyAlignment="1" applyProtection="1">
      <alignment horizontal="center"/>
      <protection hidden="1"/>
    </xf>
    <xf numFmtId="167" fontId="12" fillId="4" borderId="16" xfId="4" applyNumberFormat="1" applyFont="1" applyFill="1" applyBorder="1" applyAlignment="1" applyProtection="1">
      <alignment horizontal="center"/>
      <protection hidden="1"/>
    </xf>
    <xf numFmtId="167" fontId="12" fillId="4" borderId="17" xfId="4" applyNumberFormat="1" applyFont="1" applyFill="1" applyBorder="1" applyAlignment="1" applyProtection="1">
      <alignment horizontal="center"/>
      <protection hidden="1"/>
    </xf>
    <xf numFmtId="2" fontId="12" fillId="4" borderId="15" xfId="1" applyNumberFormat="1" applyFont="1" applyFill="1" applyBorder="1" applyAlignment="1" applyProtection="1">
      <alignment horizontal="center"/>
      <protection hidden="1"/>
    </xf>
    <xf numFmtId="2" fontId="12" fillId="4" borderId="16" xfId="1" applyNumberFormat="1" applyFont="1" applyFill="1" applyBorder="1" applyAlignment="1" applyProtection="1">
      <alignment horizontal="center"/>
      <protection hidden="1"/>
    </xf>
    <xf numFmtId="2" fontId="12" fillId="4" borderId="17" xfId="1" applyNumberFormat="1" applyFont="1" applyFill="1" applyBorder="1" applyAlignment="1" applyProtection="1">
      <alignment horizontal="center"/>
      <protection hidden="1"/>
    </xf>
    <xf numFmtId="0" fontId="32" fillId="4" borderId="0" xfId="1" applyFont="1" applyFill="1" applyAlignment="1" applyProtection="1">
      <alignment horizontal="right"/>
      <protection hidden="1"/>
    </xf>
    <xf numFmtId="0" fontId="13" fillId="4" borderId="0" xfId="1" applyFont="1" applyFill="1" applyAlignment="1" applyProtection="1">
      <alignment horizontal="left"/>
      <protection hidden="1"/>
    </xf>
    <xf numFmtId="0" fontId="13" fillId="15" borderId="8" xfId="1" applyFont="1" applyFill="1" applyBorder="1" applyAlignment="1" applyProtection="1">
      <alignment horizontal="right"/>
      <protection hidden="1"/>
    </xf>
    <xf numFmtId="43" fontId="12" fillId="4" borderId="9" xfId="1" applyNumberFormat="1" applyFont="1" applyFill="1" applyBorder="1" applyAlignment="1" applyProtection="1">
      <alignment horizontal="center" vertical="center"/>
      <protection hidden="1"/>
    </xf>
    <xf numFmtId="43" fontId="12" fillId="4" borderId="10" xfId="1" applyNumberFormat="1" applyFont="1" applyFill="1" applyBorder="1" applyAlignment="1" applyProtection="1">
      <alignment horizontal="center" vertical="center"/>
      <protection hidden="1"/>
    </xf>
    <xf numFmtId="43" fontId="12" fillId="4" borderId="9" xfId="1" applyNumberFormat="1" applyFont="1" applyFill="1" applyBorder="1" applyAlignment="1" applyProtection="1">
      <alignment horizontal="center"/>
      <protection hidden="1"/>
    </xf>
    <xf numFmtId="43" fontId="12" fillId="4" borderId="10" xfId="1" applyNumberFormat="1" applyFont="1" applyFill="1" applyBorder="1" applyAlignment="1" applyProtection="1">
      <alignment horizontal="center"/>
      <protection hidden="1"/>
    </xf>
    <xf numFmtId="43" fontId="12" fillId="4" borderId="11" xfId="1" applyNumberFormat="1" applyFont="1" applyFill="1" applyBorder="1" applyAlignment="1" applyProtection="1">
      <alignment horizontal="center"/>
      <protection hidden="1"/>
    </xf>
    <xf numFmtId="168" fontId="12" fillId="4" borderId="9" xfId="1" applyNumberFormat="1" applyFont="1" applyFill="1" applyBorder="1" applyAlignment="1" applyProtection="1">
      <alignment horizontal="center"/>
      <protection hidden="1"/>
    </xf>
    <xf numFmtId="168" fontId="12" fillId="4" borderId="10" xfId="1" applyNumberFormat="1" applyFont="1" applyFill="1" applyBorder="1" applyAlignment="1" applyProtection="1">
      <alignment horizontal="center"/>
      <protection hidden="1"/>
    </xf>
    <xf numFmtId="0" fontId="13" fillId="15" borderId="12" xfId="1" applyFont="1" applyFill="1" applyBorder="1" applyAlignment="1" applyProtection="1">
      <alignment horizontal="right"/>
      <protection hidden="1"/>
    </xf>
    <xf numFmtId="43" fontId="12" fillId="4" borderId="13" xfId="1" applyNumberFormat="1" applyFont="1" applyFill="1" applyBorder="1" applyAlignment="1" applyProtection="1">
      <alignment horizontal="center" vertical="center"/>
      <protection hidden="1"/>
    </xf>
    <xf numFmtId="43" fontId="12" fillId="4" borderId="0" xfId="1" applyNumberFormat="1" applyFont="1" applyFill="1" applyAlignment="1" applyProtection="1">
      <alignment horizontal="center" vertical="center"/>
      <protection hidden="1"/>
    </xf>
    <xf numFmtId="43" fontId="12" fillId="4" borderId="13" xfId="1" applyNumberFormat="1" applyFont="1" applyFill="1" applyBorder="1" applyAlignment="1" applyProtection="1">
      <alignment horizontal="center"/>
      <protection hidden="1"/>
    </xf>
    <xf numFmtId="43" fontId="12" fillId="4" borderId="0" xfId="1" applyNumberFormat="1" applyFont="1" applyFill="1" applyAlignment="1" applyProtection="1">
      <alignment horizontal="center"/>
      <protection hidden="1"/>
    </xf>
    <xf numFmtId="43" fontId="12" fillId="4" borderId="21" xfId="1" applyNumberFormat="1" applyFont="1" applyFill="1" applyBorder="1" applyAlignment="1" applyProtection="1">
      <alignment horizontal="center"/>
      <protection hidden="1"/>
    </xf>
    <xf numFmtId="168" fontId="12" fillId="4" borderId="13" xfId="1" applyNumberFormat="1" applyFont="1" applyFill="1" applyBorder="1" applyAlignment="1" applyProtection="1">
      <alignment horizontal="center"/>
      <protection hidden="1"/>
    </xf>
    <xf numFmtId="168" fontId="12" fillId="4" borderId="0" xfId="1" applyNumberFormat="1" applyFont="1" applyFill="1" applyAlignment="1" applyProtection="1">
      <alignment horizontal="center"/>
      <protection hidden="1"/>
    </xf>
    <xf numFmtId="0" fontId="13" fillId="15" borderId="14" xfId="1" applyFont="1" applyFill="1" applyBorder="1" applyAlignment="1" applyProtection="1">
      <alignment horizontal="right"/>
      <protection hidden="1"/>
    </xf>
    <xf numFmtId="43" fontId="12" fillId="4" borderId="15" xfId="1" applyNumberFormat="1" applyFont="1" applyFill="1" applyBorder="1" applyAlignment="1" applyProtection="1">
      <alignment horizontal="center" vertical="center"/>
      <protection hidden="1"/>
    </xf>
    <xf numFmtId="43" fontId="12" fillId="4" borderId="16" xfId="1" applyNumberFormat="1" applyFont="1" applyFill="1" applyBorder="1" applyAlignment="1" applyProtection="1">
      <alignment horizontal="center" vertical="center"/>
      <protection hidden="1"/>
    </xf>
    <xf numFmtId="43" fontId="12" fillId="4" borderId="15" xfId="1" applyNumberFormat="1" applyFont="1" applyFill="1" applyBorder="1" applyAlignment="1" applyProtection="1">
      <alignment horizontal="center"/>
      <protection hidden="1"/>
    </xf>
    <xf numFmtId="43" fontId="12" fillId="4" borderId="16" xfId="1" applyNumberFormat="1" applyFont="1" applyFill="1" applyBorder="1" applyAlignment="1" applyProtection="1">
      <alignment horizontal="center"/>
      <protection hidden="1"/>
    </xf>
    <xf numFmtId="43" fontId="12" fillId="4" borderId="17" xfId="1" applyNumberFormat="1" applyFont="1" applyFill="1" applyBorder="1" applyAlignment="1" applyProtection="1">
      <alignment horizontal="center"/>
      <protection hidden="1"/>
    </xf>
    <xf numFmtId="168" fontId="12" fillId="4" borderId="15" xfId="1" applyNumberFormat="1" applyFont="1" applyFill="1" applyBorder="1" applyAlignment="1" applyProtection="1">
      <alignment horizontal="center"/>
      <protection hidden="1"/>
    </xf>
    <xf numFmtId="168" fontId="12" fillId="4" borderId="16" xfId="1" applyNumberFormat="1" applyFont="1" applyFill="1" applyBorder="1" applyAlignment="1" applyProtection="1">
      <alignment horizontal="center"/>
      <protection hidden="1"/>
    </xf>
    <xf numFmtId="0" fontId="27" fillId="4" borderId="0" xfId="1" applyFont="1" applyFill="1" applyAlignment="1" applyProtection="1">
      <alignment horizontal="left" wrapText="1"/>
      <protection hidden="1"/>
    </xf>
    <xf numFmtId="0" fontId="17" fillId="14" borderId="19" xfId="1" applyFont="1" applyFill="1" applyBorder="1" applyAlignment="1" applyProtection="1">
      <alignment horizontal="center"/>
      <protection hidden="1"/>
    </xf>
    <xf numFmtId="0" fontId="17" fillId="14" borderId="20" xfId="1" applyFont="1" applyFill="1" applyBorder="1" applyAlignment="1" applyProtection="1">
      <alignment horizontal="center"/>
      <protection hidden="1"/>
    </xf>
    <xf numFmtId="0" fontId="11" fillId="4" borderId="10" xfId="1" applyFill="1" applyBorder="1" applyAlignment="1" applyProtection="1">
      <alignment horizontal="center"/>
      <protection hidden="1"/>
    </xf>
    <xf numFmtId="0" fontId="11" fillId="4" borderId="11" xfId="1" applyFill="1" applyBorder="1" applyAlignment="1" applyProtection="1">
      <alignment horizontal="center"/>
      <protection hidden="1"/>
    </xf>
    <xf numFmtId="0" fontId="11" fillId="15" borderId="13" xfId="1" applyFill="1" applyBorder="1" applyProtection="1">
      <protection hidden="1"/>
    </xf>
    <xf numFmtId="0" fontId="11" fillId="15" borderId="21" xfId="1" applyFill="1" applyBorder="1" applyAlignment="1" applyProtection="1">
      <alignment horizontal="center"/>
      <protection hidden="1"/>
    </xf>
    <xf numFmtId="0" fontId="11" fillId="15" borderId="15" xfId="1" applyFill="1" applyBorder="1" applyProtection="1">
      <protection hidden="1"/>
    </xf>
    <xf numFmtId="0" fontId="11" fillId="15" borderId="17" xfId="1" applyFill="1" applyBorder="1" applyAlignment="1" applyProtection="1">
      <alignment horizontal="center"/>
      <protection hidden="1"/>
    </xf>
    <xf numFmtId="166" fontId="12" fillId="4" borderId="0" xfId="1" applyNumberFormat="1" applyFont="1" applyFill="1" applyAlignment="1" applyProtection="1">
      <alignment horizontal="center"/>
      <protection hidden="1"/>
    </xf>
    <xf numFmtId="0" fontId="39" fillId="4" borderId="0" xfId="1" applyFont="1" applyFill="1" applyProtection="1">
      <protection hidden="1"/>
    </xf>
    <xf numFmtId="2" fontId="27" fillId="4" borderId="0" xfId="1" applyNumberFormat="1" applyFont="1" applyFill="1" applyAlignment="1" applyProtection="1">
      <alignment horizontal="center"/>
      <protection hidden="1"/>
    </xf>
    <xf numFmtId="2" fontId="11" fillId="4" borderId="0" xfId="1" applyNumberFormat="1" applyFill="1" applyAlignment="1" applyProtection="1">
      <alignment horizontal="center"/>
      <protection hidden="1"/>
    </xf>
    <xf numFmtId="0" fontId="13" fillId="4" borderId="0" xfId="1" applyFont="1" applyFill="1" applyAlignment="1" applyProtection="1">
      <alignment vertical="top" wrapText="1"/>
      <protection hidden="1"/>
    </xf>
    <xf numFmtId="2" fontId="40" fillId="4" borderId="0" xfId="1" applyNumberFormat="1" applyFont="1" applyFill="1" applyAlignment="1" applyProtection="1">
      <alignment horizontal="right"/>
      <protection hidden="1"/>
    </xf>
    <xf numFmtId="2" fontId="41" fillId="4" borderId="0" xfId="1" applyNumberFormat="1" applyFont="1" applyFill="1" applyAlignment="1" applyProtection="1">
      <alignment horizontal="right"/>
      <protection hidden="1"/>
    </xf>
    <xf numFmtId="0" fontId="13" fillId="4" borderId="0" xfId="1" applyFont="1" applyFill="1" applyAlignment="1" applyProtection="1">
      <alignment vertical="top"/>
      <protection hidden="1"/>
    </xf>
    <xf numFmtId="0" fontId="11" fillId="4" borderId="0" xfId="1" applyFill="1" applyAlignment="1" applyProtection="1">
      <alignment vertical="center"/>
      <protection hidden="1"/>
    </xf>
    <xf numFmtId="0" fontId="21" fillId="4" borderId="0" xfId="2" applyFill="1" applyAlignment="1" applyProtection="1">
      <alignment vertical="center"/>
      <protection hidden="1"/>
    </xf>
    <xf numFmtId="0" fontId="12" fillId="4" borderId="0" xfId="2" applyFont="1" applyFill="1" applyAlignment="1" applyProtection="1">
      <protection hidden="1"/>
    </xf>
    <xf numFmtId="0" fontId="0" fillId="4" borderId="0" xfId="0" applyFill="1" applyProtection="1">
      <protection hidden="1"/>
    </xf>
    <xf numFmtId="0" fontId="14" fillId="4" borderId="0" xfId="0" applyFont="1" applyFill="1" applyProtection="1">
      <protection hidden="1"/>
    </xf>
    <xf numFmtId="0" fontId="17" fillId="14" borderId="26" xfId="0" applyFont="1" applyFill="1" applyBorder="1" applyAlignment="1" applyProtection="1">
      <alignment horizontal="center"/>
      <protection hidden="1"/>
    </xf>
    <xf numFmtId="0" fontId="17" fillId="14" borderId="20" xfId="0" applyFont="1" applyFill="1" applyBorder="1" applyAlignment="1" applyProtection="1">
      <alignment horizontal="center"/>
      <protection hidden="1"/>
    </xf>
    <xf numFmtId="0" fontId="17" fillId="4" borderId="0" xfId="0" applyFont="1" applyFill="1" applyAlignment="1" applyProtection="1">
      <alignment horizontal="center"/>
      <protection hidden="1"/>
    </xf>
    <xf numFmtId="0" fontId="12" fillId="7" borderId="26" xfId="0" applyFont="1" applyFill="1" applyBorder="1" applyAlignment="1" applyProtection="1">
      <alignment horizontal="center"/>
      <protection hidden="1"/>
    </xf>
    <xf numFmtId="0" fontId="13" fillId="7" borderId="26" xfId="0" applyFont="1" applyFill="1" applyBorder="1" applyAlignment="1" applyProtection="1">
      <alignment horizontal="center" wrapText="1"/>
      <protection hidden="1"/>
    </xf>
    <xf numFmtId="0" fontId="13" fillId="4" borderId="0" xfId="0" applyFont="1" applyFill="1" applyAlignment="1" applyProtection="1">
      <alignment horizontal="center" wrapText="1"/>
      <protection hidden="1"/>
    </xf>
    <xf numFmtId="0" fontId="35" fillId="15" borderId="12" xfId="0" applyFont="1" applyFill="1" applyBorder="1" applyAlignment="1" applyProtection="1">
      <alignment horizontal="center" vertical="top" wrapText="1"/>
      <protection hidden="1"/>
    </xf>
    <xf numFmtId="167" fontId="0" fillId="0" borderId="12" xfId="0" applyNumberFormat="1" applyBorder="1" applyAlignment="1" applyProtection="1">
      <alignment horizontal="center" vertical="top" wrapText="1"/>
      <protection hidden="1"/>
    </xf>
    <xf numFmtId="167" fontId="0" fillId="4" borderId="0" xfId="0" applyNumberFormat="1" applyFill="1" applyAlignment="1" applyProtection="1">
      <alignment horizontal="center" vertical="top" wrapText="1"/>
      <protection hidden="1"/>
    </xf>
    <xf numFmtId="169" fontId="0" fillId="4" borderId="0" xfId="0" applyNumberFormat="1" applyFill="1" applyProtection="1">
      <protection hidden="1"/>
    </xf>
    <xf numFmtId="167" fontId="0" fillId="4" borderId="12" xfId="0" applyNumberFormat="1" applyFill="1" applyBorder="1" applyAlignment="1" applyProtection="1">
      <alignment horizontal="center" vertical="top" wrapText="1"/>
      <protection hidden="1"/>
    </xf>
    <xf numFmtId="166" fontId="0" fillId="4" borderId="0" xfId="0" applyNumberFormat="1" applyFill="1" applyAlignment="1" applyProtection="1">
      <alignment horizontal="center" vertical="top" wrapText="1"/>
      <protection hidden="1"/>
    </xf>
    <xf numFmtId="2" fontId="0" fillId="4" borderId="0" xfId="0" applyNumberFormat="1" applyFill="1" applyProtection="1">
      <protection hidden="1"/>
    </xf>
    <xf numFmtId="0" fontId="35" fillId="15" borderId="14" xfId="0" applyFont="1" applyFill="1" applyBorder="1" applyAlignment="1" applyProtection="1">
      <alignment horizontal="center" vertical="top" wrapText="1"/>
      <protection hidden="1"/>
    </xf>
    <xf numFmtId="167" fontId="0" fillId="4" borderId="14" xfId="0" applyNumberFormat="1" applyFill="1" applyBorder="1" applyAlignment="1" applyProtection="1">
      <alignment horizontal="center" vertical="top" wrapText="1"/>
      <protection hidden="1"/>
    </xf>
    <xf numFmtId="0" fontId="13" fillId="4" borderId="0" xfId="0" applyFont="1" applyFill="1" applyAlignment="1" applyProtection="1">
      <alignment horizontal="left" vertical="top"/>
      <protection hidden="1"/>
    </xf>
    <xf numFmtId="165" fontId="16" fillId="0" borderId="0" xfId="0" applyNumberFormat="1" applyFont="1" applyAlignment="1" applyProtection="1">
      <alignment vertical="top" wrapText="1"/>
      <protection hidden="1"/>
    </xf>
    <xf numFmtId="0" fontId="1" fillId="2" borderId="35" xfId="0" applyFont="1" applyFill="1" applyBorder="1" applyProtection="1">
      <protection hidden="1"/>
    </xf>
    <xf numFmtId="0" fontId="1" fillId="2" borderId="30" xfId="0" applyFont="1" applyFill="1" applyBorder="1" applyProtection="1">
      <protection hidden="1"/>
    </xf>
    <xf numFmtId="167" fontId="0" fillId="0" borderId="31" xfId="0" applyNumberFormat="1" applyBorder="1" applyAlignment="1" applyProtection="1">
      <alignment horizontal="center"/>
      <protection hidden="1"/>
    </xf>
    <xf numFmtId="14" fontId="0" fillId="0" borderId="1" xfId="0" applyNumberFormat="1" applyBorder="1" applyAlignment="1" applyProtection="1">
      <alignment horizontal="center"/>
      <protection hidden="1"/>
    </xf>
    <xf numFmtId="14" fontId="0" fillId="0" borderId="32" xfId="0" applyNumberFormat="1" applyBorder="1" applyAlignment="1" applyProtection="1">
      <alignment horizontal="center"/>
      <protection hidden="1"/>
    </xf>
    <xf numFmtId="167" fontId="0" fillId="0" borderId="33" xfId="0" applyNumberFormat="1" applyBorder="1" applyAlignment="1" applyProtection="1">
      <alignment horizontal="center"/>
      <protection hidden="1"/>
    </xf>
    <xf numFmtId="14" fontId="0" fillId="0" borderId="36" xfId="0" applyNumberFormat="1" applyBorder="1" applyAlignment="1" applyProtection="1">
      <alignment horizontal="center"/>
      <protection hidden="1"/>
    </xf>
    <xf numFmtId="0" fontId="0" fillId="0" borderId="34" xfId="0" applyBorder="1" applyAlignment="1" applyProtection="1">
      <alignment horizontal="center"/>
      <protection hidden="1"/>
    </xf>
    <xf numFmtId="0" fontId="0" fillId="0" borderId="0" xfId="0" applyAlignment="1" applyProtection="1">
      <alignment horizontal="center" vertical="top" wrapText="1"/>
      <protection hidden="1"/>
    </xf>
    <xf numFmtId="49" fontId="0" fillId="0" borderId="0" xfId="0" applyNumberFormat="1" applyAlignment="1" applyProtection="1">
      <alignment horizontal="left" vertical="center" wrapText="1"/>
      <protection hidden="1"/>
    </xf>
    <xf numFmtId="49" fontId="63" fillId="3" borderId="0" xfId="0" applyNumberFormat="1"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49" fontId="63" fillId="0" borderId="0" xfId="0" applyNumberFormat="1" applyFont="1" applyAlignment="1" applyProtection="1">
      <alignment horizontal="left" vertical="center" wrapText="1"/>
      <protection hidden="1"/>
    </xf>
    <xf numFmtId="49" fontId="0" fillId="0" borderId="0" xfId="0" applyNumberFormat="1" applyAlignment="1" applyProtection="1">
      <alignment horizontal="left" vertical="top" wrapText="1"/>
      <protection hidden="1"/>
    </xf>
    <xf numFmtId="49" fontId="64" fillId="3" borderId="0" xfId="0" applyNumberFormat="1" applyFont="1" applyFill="1" applyAlignment="1" applyProtection="1">
      <alignment horizontal="left" vertical="center" wrapText="1"/>
      <protection hidden="1"/>
    </xf>
    <xf numFmtId="49" fontId="65" fillId="3" borderId="0" xfId="0" applyNumberFormat="1" applyFont="1" applyFill="1" applyAlignment="1" applyProtection="1">
      <alignment horizontal="left" vertical="center" wrapText="1"/>
      <protection hidden="1"/>
    </xf>
    <xf numFmtId="49" fontId="0" fillId="3" borderId="0" xfId="0" applyNumberFormat="1" applyFill="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4" xfId="0" applyBorder="1" applyAlignment="1" applyProtection="1">
      <alignment horizontal="left" vertical="top" wrapText="1"/>
      <protection hidden="1"/>
    </xf>
    <xf numFmtId="165" fontId="0" fillId="3" borderId="6" xfId="0" applyNumberFormat="1" applyFill="1" applyBorder="1" applyAlignment="1" applyProtection="1">
      <alignment horizontal="left" vertical="center" wrapText="1"/>
      <protection locked="0"/>
    </xf>
    <xf numFmtId="165" fontId="0" fillId="3" borderId="7" xfId="0" applyNumberFormat="1" applyFill="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hidden="1"/>
    </xf>
    <xf numFmtId="0" fontId="7" fillId="0" borderId="0" xfId="0" applyFont="1" applyBorder="1" applyAlignment="1" applyProtection="1">
      <alignment horizontal="left" vertical="center" wrapText="1"/>
      <protection hidden="1"/>
    </xf>
    <xf numFmtId="0" fontId="7" fillId="0" borderId="2" xfId="0" applyFont="1" applyBorder="1" applyAlignment="1" applyProtection="1">
      <alignment horizontal="left" vertical="center"/>
      <protection hidden="1"/>
    </xf>
    <xf numFmtId="0" fontId="7" fillId="0" borderId="0" xfId="0" applyFont="1" applyAlignment="1" applyProtection="1">
      <alignment horizontal="left" vertical="center"/>
      <protection hidden="1"/>
    </xf>
    <xf numFmtId="0" fontId="1" fillId="2" borderId="6" xfId="0" applyFont="1" applyFill="1" applyBorder="1" applyAlignment="1" applyProtection="1">
      <alignment horizontal="left" vertical="center" wrapText="1"/>
      <protection hidden="1"/>
    </xf>
    <xf numFmtId="0" fontId="1" fillId="2" borderId="7" xfId="0" applyFont="1" applyFill="1" applyBorder="1" applyAlignment="1" applyProtection="1">
      <alignment horizontal="left" vertical="center" wrapText="1"/>
      <protection hidden="1"/>
    </xf>
    <xf numFmtId="3" fontId="0" fillId="3" borderId="1" xfId="0" applyNumberFormat="1" applyFill="1" applyBorder="1" applyAlignment="1" applyProtection="1">
      <alignment horizontal="left" vertical="top" wrapText="1"/>
      <protection locked="0" hidden="1"/>
    </xf>
    <xf numFmtId="0" fontId="1" fillId="2" borderId="29" xfId="0" applyFont="1" applyFill="1" applyBorder="1" applyAlignment="1" applyProtection="1">
      <alignment horizontal="center" vertical="center"/>
      <protection hidden="1"/>
    </xf>
    <xf numFmtId="0" fontId="1" fillId="2" borderId="35" xfId="0" applyFont="1" applyFill="1" applyBorder="1" applyAlignment="1" applyProtection="1">
      <alignment horizontal="center" vertical="center"/>
      <protection hidden="1"/>
    </xf>
    <xf numFmtId="0" fontId="1" fillId="2" borderId="30" xfId="0" applyFont="1" applyFill="1" applyBorder="1" applyAlignment="1" applyProtection="1">
      <alignment horizontal="center" vertical="center"/>
      <protection hidden="1"/>
    </xf>
    <xf numFmtId="0" fontId="1" fillId="2" borderId="31" xfId="0" applyFont="1" applyFill="1" applyBorder="1" applyAlignment="1" applyProtection="1">
      <alignment horizontal="center" vertical="center"/>
      <protection hidden="1"/>
    </xf>
    <xf numFmtId="0" fontId="1" fillId="2" borderId="32" xfId="0" applyFont="1" applyFill="1" applyBorder="1" applyAlignment="1" applyProtection="1">
      <alignment horizontal="center" vertical="center"/>
      <protection hidden="1"/>
    </xf>
    <xf numFmtId="0" fontId="1" fillId="2" borderId="45" xfId="0" applyFont="1" applyFill="1" applyBorder="1" applyAlignment="1" applyProtection="1">
      <alignment horizontal="center" vertical="center"/>
      <protection hidden="1"/>
    </xf>
    <xf numFmtId="0" fontId="1" fillId="2" borderId="46" xfId="0" applyFont="1" applyFill="1" applyBorder="1" applyAlignment="1" applyProtection="1">
      <alignment horizontal="center" vertical="center"/>
      <protection hidden="1"/>
    </xf>
    <xf numFmtId="0" fontId="1" fillId="2" borderId="27" xfId="0" applyFont="1" applyFill="1" applyBorder="1" applyAlignment="1" applyProtection="1">
      <alignment horizontal="center" vertical="center"/>
      <protection hidden="1"/>
    </xf>
    <xf numFmtId="0" fontId="1" fillId="2" borderId="38" xfId="0" applyFont="1" applyFill="1" applyBorder="1" applyAlignment="1" applyProtection="1">
      <alignment horizontal="center" vertical="center"/>
      <protection hidden="1"/>
    </xf>
    <xf numFmtId="0" fontId="1" fillId="2" borderId="28" xfId="0" applyFont="1" applyFill="1" applyBorder="1" applyAlignment="1" applyProtection="1">
      <alignment horizontal="center" vertical="center"/>
      <protection hidden="1"/>
    </xf>
    <xf numFmtId="0" fontId="43" fillId="0" borderId="0" xfId="0" applyFont="1" applyAlignment="1" applyProtection="1">
      <alignment horizontal="left" vertical="top" wrapText="1"/>
      <protection hidden="1"/>
    </xf>
    <xf numFmtId="0" fontId="1" fillId="2" borderId="58" xfId="0" applyFont="1" applyFill="1" applyBorder="1" applyAlignment="1" applyProtection="1">
      <alignment horizontal="left"/>
      <protection hidden="1"/>
    </xf>
    <xf numFmtId="0" fontId="1" fillId="2" borderId="60" xfId="0" applyFont="1" applyFill="1" applyBorder="1" applyAlignment="1" applyProtection="1">
      <alignment horizontal="left"/>
      <protection hidden="1"/>
    </xf>
    <xf numFmtId="0" fontId="55" fillId="4" borderId="0" xfId="1" applyFont="1" applyFill="1" applyAlignment="1" applyProtection="1">
      <alignment horizontal="left" vertical="top" wrapText="1"/>
      <protection hidden="1"/>
    </xf>
    <xf numFmtId="49" fontId="47" fillId="17" borderId="4" xfId="1" applyNumberFormat="1" applyFont="1" applyFill="1" applyBorder="1" applyAlignment="1" applyProtection="1">
      <alignment horizontal="left"/>
      <protection hidden="1"/>
    </xf>
    <xf numFmtId="0" fontId="48" fillId="4" borderId="48" xfId="1" applyFont="1" applyFill="1" applyBorder="1" applyAlignment="1" applyProtection="1">
      <protection hidden="1"/>
    </xf>
    <xf numFmtId="0" fontId="11" fillId="4" borderId="0" xfId="1" applyFill="1" applyAlignment="1" applyProtection="1">
      <alignment horizontal="left" wrapText="1"/>
      <protection hidden="1"/>
    </xf>
    <xf numFmtId="0" fontId="11" fillId="0" borderId="0" xfId="1" applyAlignment="1" applyProtection="1">
      <alignment horizontal="left" wrapText="1"/>
      <protection hidden="1"/>
    </xf>
    <xf numFmtId="0" fontId="53" fillId="0" borderId="53" xfId="1" applyFont="1" applyBorder="1" applyAlignment="1" applyProtection="1">
      <alignment vertical="top" wrapText="1"/>
      <protection hidden="1"/>
    </xf>
    <xf numFmtId="0" fontId="53" fillId="0" borderId="54" xfId="1" applyFont="1" applyBorder="1" applyAlignment="1" applyProtection="1">
      <alignment vertical="top" wrapText="1"/>
      <protection hidden="1"/>
    </xf>
    <xf numFmtId="0" fontId="53" fillId="0" borderId="55" xfId="1" applyFont="1" applyBorder="1" applyAlignment="1" applyProtection="1">
      <alignment vertical="top" wrapText="1"/>
      <protection hidden="1"/>
    </xf>
    <xf numFmtId="0" fontId="54" fillId="4" borderId="0" xfId="1" applyFont="1" applyFill="1" applyAlignment="1" applyProtection="1">
      <alignment horizontal="left" vertical="top" wrapText="1"/>
      <protection hidden="1"/>
    </xf>
    <xf numFmtId="0" fontId="58" fillId="19" borderId="56" xfId="1" applyFont="1" applyFill="1" applyBorder="1" applyAlignment="1" applyProtection="1">
      <alignment horizontal="left" vertical="center" wrapText="1"/>
      <protection hidden="1"/>
    </xf>
    <xf numFmtId="0" fontId="58" fillId="19" borderId="56" xfId="1" applyFont="1" applyFill="1" applyBorder="1" applyAlignment="1" applyProtection="1">
      <alignment vertical="center"/>
      <protection hidden="1"/>
    </xf>
    <xf numFmtId="0" fontId="58" fillId="19" borderId="56" xfId="1" applyFont="1" applyFill="1" applyBorder="1" applyAlignment="1" applyProtection="1">
      <alignment vertical="center" wrapText="1"/>
      <protection hidden="1"/>
    </xf>
    <xf numFmtId="0" fontId="53" fillId="4" borderId="0" xfId="1" applyFont="1" applyFill="1" applyAlignment="1" applyProtection="1">
      <alignment horizontal="left" vertical="top" wrapText="1"/>
      <protection hidden="1"/>
    </xf>
    <xf numFmtId="0" fontId="60" fillId="4" borderId="0" xfId="1" applyFont="1" applyFill="1" applyAlignment="1" applyProtection="1">
      <alignment vertical="top"/>
      <protection hidden="1"/>
    </xf>
    <xf numFmtId="0" fontId="12" fillId="4" borderId="0" xfId="1" applyFont="1" applyFill="1" applyAlignment="1" applyProtection="1">
      <alignment horizontal="left" wrapText="1"/>
      <protection hidden="1"/>
    </xf>
    <xf numFmtId="0" fontId="16" fillId="4" borderId="0" xfId="1" applyFont="1" applyFill="1" applyAlignment="1" applyProtection="1">
      <alignment horizontal="left" wrapText="1"/>
      <protection hidden="1"/>
    </xf>
    <xf numFmtId="0" fontId="17" fillId="5" borderId="8" xfId="1" applyFont="1" applyFill="1" applyBorder="1" applyAlignment="1" applyProtection="1">
      <alignment horizontal="center" vertical="center" wrapText="1"/>
      <protection hidden="1"/>
    </xf>
    <xf numFmtId="0" fontId="17" fillId="5" borderId="12" xfId="1" applyFont="1" applyFill="1" applyBorder="1" applyAlignment="1" applyProtection="1">
      <alignment horizontal="center" vertical="center" wrapText="1"/>
      <protection hidden="1"/>
    </xf>
    <xf numFmtId="0" fontId="17" fillId="5" borderId="14" xfId="1" applyFont="1" applyFill="1" applyBorder="1" applyAlignment="1" applyProtection="1">
      <alignment horizontal="center" vertical="center" wrapText="1"/>
      <protection hidden="1"/>
    </xf>
    <xf numFmtId="0" fontId="17" fillId="5" borderId="9" xfId="1" applyFont="1" applyFill="1" applyBorder="1" applyAlignment="1" applyProtection="1">
      <alignment horizontal="center" wrapText="1"/>
      <protection hidden="1"/>
    </xf>
    <xf numFmtId="0" fontId="17" fillId="5" borderId="10" xfId="1" applyFont="1" applyFill="1" applyBorder="1" applyAlignment="1" applyProtection="1">
      <alignment horizontal="center" wrapText="1"/>
      <protection hidden="1"/>
    </xf>
    <xf numFmtId="0" fontId="17" fillId="5" borderId="11" xfId="1" applyFont="1" applyFill="1" applyBorder="1" applyAlignment="1" applyProtection="1">
      <alignment horizontal="center" wrapText="1"/>
      <protection hidden="1"/>
    </xf>
    <xf numFmtId="0" fontId="13" fillId="6" borderId="13" xfId="1" applyFont="1" applyFill="1" applyBorder="1" applyAlignment="1" applyProtection="1">
      <alignment horizontal="center" wrapText="1"/>
      <protection hidden="1"/>
    </xf>
    <xf numFmtId="0" fontId="13" fillId="6" borderId="0" xfId="1" applyFont="1" applyFill="1" applyAlignment="1" applyProtection="1">
      <alignment horizontal="center" wrapText="1"/>
      <protection hidden="1"/>
    </xf>
    <xf numFmtId="0" fontId="13" fillId="6" borderId="8" xfId="1" applyFont="1" applyFill="1" applyBorder="1" applyAlignment="1" applyProtection="1">
      <alignment horizontal="center" vertical="center" wrapText="1"/>
      <protection hidden="1"/>
    </xf>
    <xf numFmtId="0" fontId="13" fillId="6" borderId="12" xfId="1" applyFont="1" applyFill="1" applyBorder="1" applyAlignment="1" applyProtection="1">
      <alignment horizontal="center" vertical="center" wrapText="1"/>
      <protection hidden="1"/>
    </xf>
    <xf numFmtId="0" fontId="13" fillId="6" borderId="14" xfId="1" applyFont="1" applyFill="1" applyBorder="1" applyAlignment="1" applyProtection="1">
      <alignment horizontal="center" vertical="center" wrapText="1"/>
      <protection hidden="1"/>
    </xf>
    <xf numFmtId="0" fontId="25" fillId="10" borderId="18" xfId="1" applyFont="1" applyFill="1" applyBorder="1" applyAlignment="1" applyProtection="1">
      <alignment horizontal="center" vertical="center"/>
      <protection hidden="1"/>
    </xf>
    <xf numFmtId="0" fontId="25" fillId="10" borderId="19" xfId="1" applyFont="1" applyFill="1" applyBorder="1" applyAlignment="1" applyProtection="1">
      <alignment horizontal="center" vertical="center"/>
      <protection hidden="1"/>
    </xf>
    <xf numFmtId="0" fontId="25" fillId="10" borderId="20" xfId="1" applyFont="1" applyFill="1" applyBorder="1" applyAlignment="1" applyProtection="1">
      <alignment horizontal="center" vertical="center"/>
      <protection hidden="1"/>
    </xf>
    <xf numFmtId="0" fontId="17" fillId="10" borderId="18" xfId="3" applyFont="1" applyFill="1" applyBorder="1" applyAlignment="1" applyProtection="1">
      <alignment horizontal="left" vertical="top" wrapText="1"/>
      <protection hidden="1"/>
    </xf>
    <xf numFmtId="0" fontId="17" fillId="10" borderId="19" xfId="3" applyFont="1" applyFill="1" applyBorder="1" applyAlignment="1" applyProtection="1">
      <alignment horizontal="left" vertical="top" wrapText="1"/>
      <protection hidden="1"/>
    </xf>
    <xf numFmtId="0" fontId="17" fillId="10" borderId="20" xfId="3" applyFont="1" applyFill="1" applyBorder="1" applyAlignment="1" applyProtection="1">
      <alignment horizontal="left" vertical="top" wrapText="1"/>
      <protection hidden="1"/>
    </xf>
    <xf numFmtId="0" fontId="25" fillId="10" borderId="18" xfId="1" applyFont="1" applyFill="1" applyBorder="1" applyAlignment="1" applyProtection="1">
      <alignment horizontal="center" vertical="center" wrapText="1"/>
      <protection hidden="1"/>
    </xf>
    <xf numFmtId="0" fontId="25" fillId="10" borderId="22" xfId="1" applyFont="1" applyFill="1" applyBorder="1" applyAlignment="1" applyProtection="1">
      <alignment horizontal="center" vertical="center" wrapText="1"/>
      <protection hidden="1"/>
    </xf>
    <xf numFmtId="0" fontId="19" fillId="13" borderId="9" xfId="1" applyFont="1" applyFill="1" applyBorder="1" applyAlignment="1" applyProtection="1">
      <alignment horizontal="center" vertical="center" wrapText="1"/>
      <protection hidden="1"/>
    </xf>
    <xf numFmtId="0" fontId="19" fillId="13" borderId="13" xfId="1" applyFont="1" applyFill="1" applyBorder="1" applyAlignment="1" applyProtection="1">
      <alignment horizontal="center" vertical="center" wrapText="1"/>
      <protection hidden="1"/>
    </xf>
    <xf numFmtId="0" fontId="19" fillId="13" borderId="23" xfId="1" applyFont="1" applyFill="1" applyBorder="1" applyAlignment="1" applyProtection="1">
      <alignment horizontal="center" vertical="center" wrapText="1"/>
      <protection hidden="1"/>
    </xf>
    <xf numFmtId="0" fontId="19" fillId="13" borderId="24" xfId="1" applyFont="1" applyFill="1" applyBorder="1" applyAlignment="1" applyProtection="1">
      <alignment horizontal="center" vertical="center" wrapText="1"/>
      <protection hidden="1"/>
    </xf>
    <xf numFmtId="0" fontId="27" fillId="4" borderId="0" xfId="1" applyFont="1" applyFill="1" applyAlignment="1" applyProtection="1">
      <alignment horizontal="left" vertical="top" wrapText="1"/>
      <protection hidden="1"/>
    </xf>
    <xf numFmtId="0" fontId="23" fillId="4" borderId="0" xfId="1" applyFont="1" applyFill="1" applyAlignment="1" applyProtection="1">
      <alignment horizontal="left" wrapText="1"/>
      <protection hidden="1"/>
    </xf>
    <xf numFmtId="0" fontId="17" fillId="14" borderId="18" xfId="1" applyFont="1" applyFill="1" applyBorder="1" applyAlignment="1" applyProtection="1">
      <alignment horizontal="center"/>
      <protection hidden="1"/>
    </xf>
    <xf numFmtId="0" fontId="17" fillId="14" borderId="19" xfId="1" applyFont="1" applyFill="1" applyBorder="1" applyAlignment="1" applyProtection="1">
      <alignment horizontal="center"/>
      <protection hidden="1"/>
    </xf>
    <xf numFmtId="0" fontId="17" fillId="14" borderId="20" xfId="1" applyFont="1" applyFill="1" applyBorder="1" applyAlignment="1" applyProtection="1">
      <alignment horizontal="center"/>
      <protection hidden="1"/>
    </xf>
    <xf numFmtId="0" fontId="13" fillId="7" borderId="18" xfId="1" applyFont="1" applyFill="1" applyBorder="1" applyAlignment="1" applyProtection="1">
      <alignment horizontal="center"/>
      <protection hidden="1"/>
    </xf>
    <xf numFmtId="0" fontId="13" fillId="7" borderId="19" xfId="1" applyFont="1" applyFill="1" applyBorder="1" applyAlignment="1" applyProtection="1">
      <alignment horizontal="center"/>
      <protection hidden="1"/>
    </xf>
    <xf numFmtId="0" fontId="13" fillId="7" borderId="20" xfId="1" applyFont="1" applyFill="1" applyBorder="1" applyAlignment="1" applyProtection="1">
      <alignment horizontal="center"/>
      <protection hidden="1"/>
    </xf>
    <xf numFmtId="0" fontId="17" fillId="14" borderId="9" xfId="1" applyFont="1" applyFill="1" applyBorder="1" applyAlignment="1" applyProtection="1">
      <alignment horizontal="center"/>
      <protection hidden="1"/>
    </xf>
    <xf numFmtId="0" fontId="17" fillId="14" borderId="10" xfId="1" applyFont="1" applyFill="1" applyBorder="1" applyAlignment="1" applyProtection="1">
      <alignment horizontal="center"/>
      <protection hidden="1"/>
    </xf>
    <xf numFmtId="0" fontId="17" fillId="14" borderId="11" xfId="1" applyFont="1" applyFill="1" applyBorder="1" applyAlignment="1" applyProtection="1">
      <alignment horizontal="center"/>
      <protection hidden="1"/>
    </xf>
    <xf numFmtId="0" fontId="38" fillId="7" borderId="18" xfId="1" applyFont="1" applyFill="1" applyBorder="1" applyAlignment="1" applyProtection="1">
      <alignment horizontal="left"/>
      <protection hidden="1"/>
    </xf>
    <xf numFmtId="0" fontId="38" fillId="7" borderId="20" xfId="1" applyFont="1" applyFill="1" applyBorder="1" applyAlignment="1" applyProtection="1">
      <alignment horizontal="left"/>
      <protection hidden="1"/>
    </xf>
    <xf numFmtId="0" fontId="37" fillId="4" borderId="0" xfId="1" applyFont="1" applyFill="1" applyAlignment="1" applyProtection="1">
      <alignment horizontal="left" wrapText="1"/>
      <protection hidden="1"/>
    </xf>
    <xf numFmtId="0" fontId="37" fillId="4" borderId="0" xfId="1" applyFont="1" applyFill="1" applyAlignment="1" applyProtection="1">
      <protection hidden="1"/>
    </xf>
    <xf numFmtId="165" fontId="42" fillId="4" borderId="0" xfId="0" applyNumberFormat="1" applyFont="1" applyFill="1" applyAlignment="1" applyProtection="1">
      <alignment horizontal="left" vertical="top" wrapText="1"/>
      <protection hidden="1"/>
    </xf>
    <xf numFmtId="165" fontId="16" fillId="0" borderId="0" xfId="0" applyNumberFormat="1" applyFont="1" applyAlignment="1" applyProtection="1">
      <alignment horizontal="left" vertical="top" wrapText="1"/>
      <protection hidden="1"/>
    </xf>
  </cellXfs>
  <cellStyles count="10">
    <cellStyle name="Comma 2" xfId="9" xr:uid="{8BAE7CE0-E7EF-42C9-88F7-7B6959B73A65}"/>
    <cellStyle name="Hyperlink" xfId="6" builtinId="8"/>
    <cellStyle name="Hyperlink 2" xfId="2" xr:uid="{87349782-4EEC-4F97-AF3C-69E0CD3DF118}"/>
    <cellStyle name="Hyperlink 3" xfId="8" xr:uid="{A1C29D94-242C-49F8-A22E-6202AF355974}"/>
    <cellStyle name="Normal" xfId="0" builtinId="0"/>
    <cellStyle name="Normal 10 10" xfId="3" xr:uid="{51423B5A-0740-4CC5-BD56-1689B7DC07FB}"/>
    <cellStyle name="Normal 2" xfId="1" xr:uid="{D0419CDE-1AB3-45ED-BDA2-0EBDEB1CF880}"/>
    <cellStyle name="Normal 228" xfId="4" xr:uid="{5D3C76D5-7623-4CD3-BFB4-9609838A7A4F}"/>
    <cellStyle name="Percent" xfId="7" builtinId="5"/>
    <cellStyle name="Percent 2" xfId="5" xr:uid="{BE0CC4B1-1EC7-4F2E-AAAD-38B5AD6076B3}"/>
  </cellStyles>
  <dxfs count="1">
    <dxf>
      <font>
        <strike/>
        <color rgb="FFFF0000"/>
      </font>
      <fill>
        <patternFill>
          <bgColor theme="6"/>
        </patternFill>
      </fill>
    </dxf>
  </dxfs>
  <tableStyles count="0" defaultTableStyle="TableStyleMedium2" defaultPivotStyle="PivotStyleLight16"/>
  <colors>
    <mruColors>
      <color rgb="FFCC99FF"/>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510163</xdr:colOff>
      <xdr:row>7</xdr:row>
      <xdr:rowOff>143</xdr:rowOff>
    </xdr:from>
    <xdr:to>
      <xdr:col>2</xdr:col>
      <xdr:colOff>1332559</xdr:colOff>
      <xdr:row>8</xdr:row>
      <xdr:rowOff>17289</xdr:rowOff>
    </xdr:to>
    <xdr:pic>
      <xdr:nvPicPr>
        <xdr:cNvPr id="2" name="Picture 6">
          <a:extLst>
            <a:ext uri="{FF2B5EF4-FFF2-40B4-BE49-F238E27FC236}">
              <a16:creationId xmlns:a16="http://schemas.microsoft.com/office/drawing/2014/main" id="{81EFB240-F7D2-4C30-A516-9128C11B8BE7}"/>
            </a:ext>
          </a:extLst>
        </xdr:cNvPr>
        <xdr:cNvPicPr>
          <a:picLocks noChangeAspect="1"/>
        </xdr:cNvPicPr>
      </xdr:nvPicPr>
      <xdr:blipFill>
        <a:blip xmlns:r="http://schemas.openxmlformats.org/officeDocument/2006/relationships" r:embed="rId1"/>
        <a:stretch>
          <a:fillRect/>
        </a:stretch>
      </xdr:blipFill>
      <xdr:spPr>
        <a:xfrm>
          <a:off x="4472563" y="3381518"/>
          <a:ext cx="822396" cy="293371"/>
        </a:xfrm>
        <a:prstGeom prst="rect">
          <a:avLst/>
        </a:prstGeom>
      </xdr:spPr>
    </xdr:pic>
    <xdr:clientData/>
  </xdr:twoCellAnchor>
  <xdr:twoCellAnchor editAs="oneCell">
    <xdr:from>
      <xdr:col>1</xdr:col>
      <xdr:colOff>0</xdr:colOff>
      <xdr:row>22</xdr:row>
      <xdr:rowOff>0</xdr:rowOff>
    </xdr:from>
    <xdr:to>
      <xdr:col>3</xdr:col>
      <xdr:colOff>2670266</xdr:colOff>
      <xdr:row>24</xdr:row>
      <xdr:rowOff>3145972</xdr:rowOff>
    </xdr:to>
    <xdr:pic>
      <xdr:nvPicPr>
        <xdr:cNvPr id="9" name="Picture 6">
          <a:extLst>
            <a:ext uri="{FF2B5EF4-FFF2-40B4-BE49-F238E27FC236}">
              <a16:creationId xmlns:a16="http://schemas.microsoft.com/office/drawing/2014/main" id="{78A31ACE-A83A-4152-ACDA-4B3FC4085D08}"/>
            </a:ext>
          </a:extLst>
        </xdr:cNvPr>
        <xdr:cNvPicPr>
          <a:picLocks noChangeAspect="1"/>
        </xdr:cNvPicPr>
      </xdr:nvPicPr>
      <xdr:blipFill>
        <a:blip xmlns:r="http://schemas.openxmlformats.org/officeDocument/2006/relationships" r:embed="rId2"/>
        <a:stretch>
          <a:fillRect/>
        </a:stretch>
      </xdr:blipFill>
      <xdr:spPr>
        <a:xfrm>
          <a:off x="250371" y="12910457"/>
          <a:ext cx="13414466" cy="9089572"/>
        </a:xfrm>
        <a:prstGeom prst="rect">
          <a:avLst/>
        </a:prstGeom>
      </xdr:spPr>
    </xdr:pic>
    <xdr:clientData/>
  </xdr:twoCellAnchor>
  <xdr:twoCellAnchor editAs="oneCell">
    <xdr:from>
      <xdr:col>1</xdr:col>
      <xdr:colOff>0</xdr:colOff>
      <xdr:row>25</xdr:row>
      <xdr:rowOff>457199</xdr:rowOff>
    </xdr:from>
    <xdr:to>
      <xdr:col>3</xdr:col>
      <xdr:colOff>2609744</xdr:colOff>
      <xdr:row>28</xdr:row>
      <xdr:rowOff>2977242</xdr:rowOff>
    </xdr:to>
    <xdr:pic>
      <xdr:nvPicPr>
        <xdr:cNvPr id="11" name="Picture 7">
          <a:extLst>
            <a:ext uri="{FF2B5EF4-FFF2-40B4-BE49-F238E27FC236}">
              <a16:creationId xmlns:a16="http://schemas.microsoft.com/office/drawing/2014/main" id="{FBD74707-50D1-4B8A-A9CA-AFF6BCD95B8E}"/>
            </a:ext>
          </a:extLst>
        </xdr:cNvPr>
        <xdr:cNvPicPr>
          <a:picLocks noChangeAspect="1"/>
        </xdr:cNvPicPr>
      </xdr:nvPicPr>
      <xdr:blipFill>
        <a:blip xmlns:r="http://schemas.openxmlformats.org/officeDocument/2006/relationships" r:embed="rId3"/>
        <a:stretch>
          <a:fillRect/>
        </a:stretch>
      </xdr:blipFill>
      <xdr:spPr>
        <a:xfrm>
          <a:off x="250371" y="22500770"/>
          <a:ext cx="13353944" cy="90351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3</xdr:row>
      <xdr:rowOff>171450</xdr:rowOff>
    </xdr:from>
    <xdr:to>
      <xdr:col>2</xdr:col>
      <xdr:colOff>447676</xdr:colOff>
      <xdr:row>7</xdr:row>
      <xdr:rowOff>28575</xdr:rowOff>
    </xdr:to>
    <xdr:sp macro="" textlink="">
      <xdr:nvSpPr>
        <xdr:cNvPr id="2" name="Rectangle: Rounded Corners 1">
          <a:extLst>
            <a:ext uri="{FF2B5EF4-FFF2-40B4-BE49-F238E27FC236}">
              <a16:creationId xmlns:a16="http://schemas.microsoft.com/office/drawing/2014/main" id="{D87C6617-691A-44F0-ABE3-962113B3E7A4}"/>
            </a:ext>
          </a:extLst>
        </xdr:cNvPr>
        <xdr:cNvSpPr/>
      </xdr:nvSpPr>
      <xdr:spPr>
        <a:xfrm>
          <a:off x="342900" y="819150"/>
          <a:ext cx="1000126" cy="61912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Inputs</a:t>
          </a:r>
        </a:p>
      </xdr:txBody>
    </xdr:sp>
    <xdr:clientData/>
  </xdr:twoCellAnchor>
  <xdr:twoCellAnchor>
    <xdr:from>
      <xdr:col>11</xdr:col>
      <xdr:colOff>323850</xdr:colOff>
      <xdr:row>6</xdr:row>
      <xdr:rowOff>57150</xdr:rowOff>
    </xdr:from>
    <xdr:to>
      <xdr:col>13</xdr:col>
      <xdr:colOff>247650</xdr:colOff>
      <xdr:row>9</xdr:row>
      <xdr:rowOff>104775</xdr:rowOff>
    </xdr:to>
    <xdr:sp macro="" textlink="">
      <xdr:nvSpPr>
        <xdr:cNvPr id="3" name="Rectangle: Rounded Corners 2">
          <a:extLst>
            <a:ext uri="{FF2B5EF4-FFF2-40B4-BE49-F238E27FC236}">
              <a16:creationId xmlns:a16="http://schemas.microsoft.com/office/drawing/2014/main" id="{79F05586-B189-4802-B24C-D0F12761A1EB}"/>
            </a:ext>
          </a:extLst>
        </xdr:cNvPr>
        <xdr:cNvSpPr/>
      </xdr:nvSpPr>
      <xdr:spPr>
        <a:xfrm>
          <a:off x="7639050" y="628650"/>
          <a:ext cx="1143000" cy="6191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Energy</a:t>
          </a:r>
          <a:r>
            <a:rPr lang="en-GB" sz="1400" baseline="0">
              <a:solidFill>
                <a:sysClr val="windowText" lastClr="000000"/>
              </a:solidFill>
            </a:rPr>
            <a:t> Calculations</a:t>
          </a:r>
          <a:endParaRPr lang="en-GB" sz="1400">
            <a:solidFill>
              <a:sysClr val="windowText" lastClr="000000"/>
            </a:solidFill>
          </a:endParaRPr>
        </a:p>
      </xdr:txBody>
    </xdr:sp>
    <xdr:clientData/>
  </xdr:twoCellAnchor>
  <xdr:twoCellAnchor>
    <xdr:from>
      <xdr:col>16</xdr:col>
      <xdr:colOff>171451</xdr:colOff>
      <xdr:row>31</xdr:row>
      <xdr:rowOff>47625</xdr:rowOff>
    </xdr:from>
    <xdr:to>
      <xdr:col>18</xdr:col>
      <xdr:colOff>1</xdr:colOff>
      <xdr:row>34</xdr:row>
      <xdr:rowOff>95250</xdr:rowOff>
    </xdr:to>
    <xdr:sp macro="" textlink="">
      <xdr:nvSpPr>
        <xdr:cNvPr id="4" name="Rectangle: Rounded Corners 3">
          <a:extLst>
            <a:ext uri="{FF2B5EF4-FFF2-40B4-BE49-F238E27FC236}">
              <a16:creationId xmlns:a16="http://schemas.microsoft.com/office/drawing/2014/main" id="{EF20F22E-9827-4CC0-B1A0-1072CF60F2E0}"/>
            </a:ext>
          </a:extLst>
        </xdr:cNvPr>
        <xdr:cNvSpPr/>
      </xdr:nvSpPr>
      <xdr:spPr>
        <a:xfrm>
          <a:off x="10534651" y="5381625"/>
          <a:ext cx="1047750" cy="6191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CE</a:t>
          </a:r>
          <a:r>
            <a:rPr lang="en-GB" sz="1400" baseline="0">
              <a:solidFill>
                <a:sysClr val="windowText" lastClr="000000"/>
              </a:solidFill>
            </a:rPr>
            <a:t> Fuel Bill Savings</a:t>
          </a:r>
          <a:endParaRPr lang="en-GB" sz="1400">
            <a:solidFill>
              <a:sysClr val="windowText" lastClr="000000"/>
            </a:solidFill>
          </a:endParaRPr>
        </a:p>
      </xdr:txBody>
    </xdr:sp>
    <xdr:clientData/>
  </xdr:twoCellAnchor>
  <xdr:twoCellAnchor>
    <xdr:from>
      <xdr:col>16</xdr:col>
      <xdr:colOff>171450</xdr:colOff>
      <xdr:row>26</xdr:row>
      <xdr:rowOff>123825</xdr:rowOff>
    </xdr:from>
    <xdr:to>
      <xdr:col>17</xdr:col>
      <xdr:colOff>600075</xdr:colOff>
      <xdr:row>29</xdr:row>
      <xdr:rowOff>171450</xdr:rowOff>
    </xdr:to>
    <xdr:sp macro="" textlink="">
      <xdr:nvSpPr>
        <xdr:cNvPr id="5" name="Rectangle: Rounded Corners 4">
          <a:extLst>
            <a:ext uri="{FF2B5EF4-FFF2-40B4-BE49-F238E27FC236}">
              <a16:creationId xmlns:a16="http://schemas.microsoft.com/office/drawing/2014/main" id="{048ABFF2-FB6B-4B7B-9717-A310151AC75E}"/>
            </a:ext>
          </a:extLst>
        </xdr:cNvPr>
        <xdr:cNvSpPr/>
      </xdr:nvSpPr>
      <xdr:spPr>
        <a:xfrm>
          <a:off x="10534650" y="4505325"/>
          <a:ext cx="1038225" cy="6191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CE</a:t>
          </a:r>
          <a:r>
            <a:rPr lang="en-GB" sz="1400" baseline="0">
              <a:solidFill>
                <a:sysClr val="windowText" lastClr="000000"/>
              </a:solidFill>
            </a:rPr>
            <a:t> Carbon Savings</a:t>
          </a:r>
          <a:endParaRPr lang="en-GB" sz="1400">
            <a:solidFill>
              <a:sysClr val="windowText" lastClr="000000"/>
            </a:solidFill>
          </a:endParaRPr>
        </a:p>
      </xdr:txBody>
    </xdr:sp>
    <xdr:clientData/>
  </xdr:twoCellAnchor>
  <xdr:twoCellAnchor>
    <xdr:from>
      <xdr:col>16</xdr:col>
      <xdr:colOff>57149</xdr:colOff>
      <xdr:row>8</xdr:row>
      <xdr:rowOff>38100</xdr:rowOff>
    </xdr:from>
    <xdr:to>
      <xdr:col>18</xdr:col>
      <xdr:colOff>47624</xdr:colOff>
      <xdr:row>11</xdr:row>
      <xdr:rowOff>85725</xdr:rowOff>
    </xdr:to>
    <xdr:sp macro="" textlink="">
      <xdr:nvSpPr>
        <xdr:cNvPr id="6" name="Rectangle: Rounded Corners 5">
          <a:extLst>
            <a:ext uri="{FF2B5EF4-FFF2-40B4-BE49-F238E27FC236}">
              <a16:creationId xmlns:a16="http://schemas.microsoft.com/office/drawing/2014/main" id="{9B9D926A-35A4-46F9-9785-A097724CC95B}"/>
            </a:ext>
          </a:extLst>
        </xdr:cNvPr>
        <xdr:cNvSpPr/>
      </xdr:nvSpPr>
      <xdr:spPr>
        <a:xfrm>
          <a:off x="10420349" y="990600"/>
          <a:ext cx="1209675" cy="6191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VFM Energy Benefits</a:t>
          </a:r>
        </a:p>
      </xdr:txBody>
    </xdr:sp>
    <xdr:clientData/>
  </xdr:twoCellAnchor>
  <xdr:twoCellAnchor>
    <xdr:from>
      <xdr:col>16</xdr:col>
      <xdr:colOff>19050</xdr:colOff>
      <xdr:row>12</xdr:row>
      <xdr:rowOff>142875</xdr:rowOff>
    </xdr:from>
    <xdr:to>
      <xdr:col>18</xdr:col>
      <xdr:colOff>76200</xdr:colOff>
      <xdr:row>16</xdr:row>
      <xdr:rowOff>38100</xdr:rowOff>
    </xdr:to>
    <xdr:sp macro="" textlink="">
      <xdr:nvSpPr>
        <xdr:cNvPr id="7" name="Rectangle: Rounded Corners 6">
          <a:extLst>
            <a:ext uri="{FF2B5EF4-FFF2-40B4-BE49-F238E27FC236}">
              <a16:creationId xmlns:a16="http://schemas.microsoft.com/office/drawing/2014/main" id="{5E4DC8DC-728B-4DAA-A233-222638308651}"/>
            </a:ext>
          </a:extLst>
        </xdr:cNvPr>
        <xdr:cNvSpPr/>
      </xdr:nvSpPr>
      <xdr:spPr>
        <a:xfrm>
          <a:off x="10382250" y="1857375"/>
          <a:ext cx="1276350" cy="6572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VFM</a:t>
          </a:r>
          <a:r>
            <a:rPr lang="en-GB" sz="1400" baseline="0">
              <a:solidFill>
                <a:sysClr val="windowText" lastClr="000000"/>
              </a:solidFill>
            </a:rPr>
            <a:t> Rebound Benefits</a:t>
          </a:r>
          <a:endParaRPr lang="en-GB" sz="1400">
            <a:solidFill>
              <a:sysClr val="windowText" lastClr="000000"/>
            </a:solidFill>
          </a:endParaRPr>
        </a:p>
      </xdr:txBody>
    </xdr:sp>
    <xdr:clientData/>
  </xdr:twoCellAnchor>
  <xdr:twoCellAnchor>
    <xdr:from>
      <xdr:col>16</xdr:col>
      <xdr:colOff>104775</xdr:colOff>
      <xdr:row>22</xdr:row>
      <xdr:rowOff>38100</xdr:rowOff>
    </xdr:from>
    <xdr:to>
      <xdr:col>18</xdr:col>
      <xdr:colOff>76201</xdr:colOff>
      <xdr:row>25</xdr:row>
      <xdr:rowOff>85725</xdr:rowOff>
    </xdr:to>
    <xdr:sp macro="" textlink="">
      <xdr:nvSpPr>
        <xdr:cNvPr id="8" name="Rectangle: Rounded Corners 7">
          <a:extLst>
            <a:ext uri="{FF2B5EF4-FFF2-40B4-BE49-F238E27FC236}">
              <a16:creationId xmlns:a16="http://schemas.microsoft.com/office/drawing/2014/main" id="{C85E5B2C-56CF-4517-85EC-3330DE43AFB0}"/>
            </a:ext>
          </a:extLst>
        </xdr:cNvPr>
        <xdr:cNvSpPr/>
      </xdr:nvSpPr>
      <xdr:spPr>
        <a:xfrm>
          <a:off x="10467975" y="3657600"/>
          <a:ext cx="1190626" cy="6191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VFM Carbon Benefits</a:t>
          </a:r>
        </a:p>
      </xdr:txBody>
    </xdr:sp>
    <xdr:clientData/>
  </xdr:twoCellAnchor>
  <xdr:twoCellAnchor>
    <xdr:from>
      <xdr:col>15</xdr:col>
      <xdr:colOff>600075</xdr:colOff>
      <xdr:row>17</xdr:row>
      <xdr:rowOff>104775</xdr:rowOff>
    </xdr:from>
    <xdr:to>
      <xdr:col>18</xdr:col>
      <xdr:colOff>171450</xdr:colOff>
      <xdr:row>21</xdr:row>
      <xdr:rowOff>0</xdr:rowOff>
    </xdr:to>
    <xdr:sp macro="" textlink="">
      <xdr:nvSpPr>
        <xdr:cNvPr id="9" name="Rectangle: Rounded Corners 8">
          <a:extLst>
            <a:ext uri="{FF2B5EF4-FFF2-40B4-BE49-F238E27FC236}">
              <a16:creationId xmlns:a16="http://schemas.microsoft.com/office/drawing/2014/main" id="{C64B5F87-FB10-4E4A-A020-1C00A8F7CE93}"/>
            </a:ext>
          </a:extLst>
        </xdr:cNvPr>
        <xdr:cNvSpPr/>
      </xdr:nvSpPr>
      <xdr:spPr>
        <a:xfrm>
          <a:off x="10353675" y="2771775"/>
          <a:ext cx="1400175" cy="657225"/>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VFM</a:t>
          </a:r>
          <a:r>
            <a:rPr lang="en-GB" sz="1400" baseline="0">
              <a:solidFill>
                <a:sysClr val="windowText" lastClr="000000"/>
              </a:solidFill>
            </a:rPr>
            <a:t> Air Quality Benefits</a:t>
          </a:r>
          <a:endParaRPr lang="en-GB" sz="1400">
            <a:solidFill>
              <a:sysClr val="windowText" lastClr="000000"/>
            </a:solidFill>
          </a:endParaRPr>
        </a:p>
      </xdr:txBody>
    </xdr:sp>
    <xdr:clientData/>
  </xdr:twoCellAnchor>
  <xdr:twoCellAnchor>
    <xdr:from>
      <xdr:col>20</xdr:col>
      <xdr:colOff>266700</xdr:colOff>
      <xdr:row>17</xdr:row>
      <xdr:rowOff>85725</xdr:rowOff>
    </xdr:from>
    <xdr:to>
      <xdr:col>22</xdr:col>
      <xdr:colOff>180976</xdr:colOff>
      <xdr:row>20</xdr:row>
      <xdr:rowOff>171450</xdr:rowOff>
    </xdr:to>
    <xdr:sp macro="" textlink="">
      <xdr:nvSpPr>
        <xdr:cNvPr id="10" name="Rectangle: Rounded Corners 9">
          <a:extLst>
            <a:ext uri="{FF2B5EF4-FFF2-40B4-BE49-F238E27FC236}">
              <a16:creationId xmlns:a16="http://schemas.microsoft.com/office/drawing/2014/main" id="{C7F876CC-83C5-40DD-BB30-611762DC623E}"/>
            </a:ext>
          </a:extLst>
        </xdr:cNvPr>
        <xdr:cNvSpPr/>
      </xdr:nvSpPr>
      <xdr:spPr>
        <a:xfrm>
          <a:off x="13068300" y="2752725"/>
          <a:ext cx="1133476" cy="657225"/>
        </a:xfrm>
        <a:prstGeom prst="roundRect">
          <a:avLst/>
        </a:prstGeom>
        <a:solidFill>
          <a:srgbClr val="CC99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Outputs</a:t>
          </a:r>
        </a:p>
      </xdr:txBody>
    </xdr:sp>
    <xdr:clientData/>
  </xdr:twoCellAnchor>
  <xdr:twoCellAnchor>
    <xdr:from>
      <xdr:col>7</xdr:col>
      <xdr:colOff>9525</xdr:colOff>
      <xdr:row>9</xdr:row>
      <xdr:rowOff>114300</xdr:rowOff>
    </xdr:from>
    <xdr:to>
      <xdr:col>8</xdr:col>
      <xdr:colOff>600075</xdr:colOff>
      <xdr:row>13</xdr:row>
      <xdr:rowOff>9525</xdr:rowOff>
    </xdr:to>
    <xdr:sp macro="" textlink="">
      <xdr:nvSpPr>
        <xdr:cNvPr id="12" name="Rectangle: Rounded Corners 11">
          <a:extLst>
            <a:ext uri="{FF2B5EF4-FFF2-40B4-BE49-F238E27FC236}">
              <a16:creationId xmlns:a16="http://schemas.microsoft.com/office/drawing/2014/main" id="{4B26C5D3-B725-44F3-BC15-BCB56BD827D4}"/>
            </a:ext>
          </a:extLst>
        </xdr:cNvPr>
        <xdr:cNvSpPr/>
      </xdr:nvSpPr>
      <xdr:spPr>
        <a:xfrm>
          <a:off x="4886325" y="1257300"/>
          <a:ext cx="1200150" cy="657225"/>
        </a:xfrm>
        <a:prstGeom prst="round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Inflation</a:t>
          </a:r>
          <a:r>
            <a:rPr lang="en-GB" sz="1400" baseline="0">
              <a:solidFill>
                <a:sysClr val="windowText" lastClr="000000"/>
              </a:solidFill>
            </a:rPr>
            <a:t> and Discounting</a:t>
          </a:r>
          <a:endParaRPr lang="en-GB" sz="1400">
            <a:solidFill>
              <a:sysClr val="windowText" lastClr="000000"/>
            </a:solidFill>
          </a:endParaRPr>
        </a:p>
      </xdr:txBody>
    </xdr:sp>
    <xdr:clientData/>
  </xdr:twoCellAnchor>
  <xdr:twoCellAnchor>
    <xdr:from>
      <xdr:col>11</xdr:col>
      <xdr:colOff>295275</xdr:colOff>
      <xdr:row>11</xdr:row>
      <xdr:rowOff>76200</xdr:rowOff>
    </xdr:from>
    <xdr:to>
      <xdr:col>13</xdr:col>
      <xdr:colOff>276225</xdr:colOff>
      <xdr:row>14</xdr:row>
      <xdr:rowOff>161925</xdr:rowOff>
    </xdr:to>
    <xdr:sp macro="" textlink="">
      <xdr:nvSpPr>
        <xdr:cNvPr id="13" name="Rectangle: Rounded Corners 12">
          <a:extLst>
            <a:ext uri="{FF2B5EF4-FFF2-40B4-BE49-F238E27FC236}">
              <a16:creationId xmlns:a16="http://schemas.microsoft.com/office/drawing/2014/main" id="{A415918A-4C07-4416-860F-995FCD9988A9}"/>
            </a:ext>
          </a:extLst>
        </xdr:cNvPr>
        <xdr:cNvSpPr/>
      </xdr:nvSpPr>
      <xdr:spPr>
        <a:xfrm>
          <a:off x="7610475" y="1600200"/>
          <a:ext cx="1200150" cy="657225"/>
        </a:xfrm>
        <a:prstGeom prst="round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LRVC - Retail Price Ratio</a:t>
          </a:r>
        </a:p>
      </xdr:txBody>
    </xdr:sp>
    <xdr:clientData/>
  </xdr:twoCellAnchor>
  <xdr:twoCellAnchor>
    <xdr:from>
      <xdr:col>11</xdr:col>
      <xdr:colOff>342900</xdr:colOff>
      <xdr:row>16</xdr:row>
      <xdr:rowOff>85725</xdr:rowOff>
    </xdr:from>
    <xdr:to>
      <xdr:col>13</xdr:col>
      <xdr:colOff>257176</xdr:colOff>
      <xdr:row>19</xdr:row>
      <xdr:rowOff>171450</xdr:rowOff>
    </xdr:to>
    <xdr:sp macro="" textlink="">
      <xdr:nvSpPr>
        <xdr:cNvPr id="14" name="Rectangle: Rounded Corners 13">
          <a:extLst>
            <a:ext uri="{FF2B5EF4-FFF2-40B4-BE49-F238E27FC236}">
              <a16:creationId xmlns:a16="http://schemas.microsoft.com/office/drawing/2014/main" id="{5A14FE63-7B9E-4820-946E-3AA0EC1988B5}"/>
            </a:ext>
          </a:extLst>
        </xdr:cNvPr>
        <xdr:cNvSpPr/>
      </xdr:nvSpPr>
      <xdr:spPr>
        <a:xfrm>
          <a:off x="7658100" y="2562225"/>
          <a:ext cx="1133476" cy="657225"/>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LRVCs</a:t>
          </a:r>
        </a:p>
      </xdr:txBody>
    </xdr:sp>
    <xdr:clientData/>
  </xdr:twoCellAnchor>
  <xdr:twoCellAnchor>
    <xdr:from>
      <xdr:col>11</xdr:col>
      <xdr:colOff>238125</xdr:colOff>
      <xdr:row>20</xdr:row>
      <xdr:rowOff>152400</xdr:rowOff>
    </xdr:from>
    <xdr:to>
      <xdr:col>13</xdr:col>
      <xdr:colOff>371475</xdr:colOff>
      <xdr:row>24</xdr:row>
      <xdr:rowOff>47625</xdr:rowOff>
    </xdr:to>
    <xdr:sp macro="" textlink="">
      <xdr:nvSpPr>
        <xdr:cNvPr id="15" name="Rectangle: Rounded Corners 14">
          <a:extLst>
            <a:ext uri="{FF2B5EF4-FFF2-40B4-BE49-F238E27FC236}">
              <a16:creationId xmlns:a16="http://schemas.microsoft.com/office/drawing/2014/main" id="{CF4CD5EC-296C-4BD3-99F8-34F94A9E214F}"/>
            </a:ext>
          </a:extLst>
        </xdr:cNvPr>
        <xdr:cNvSpPr/>
      </xdr:nvSpPr>
      <xdr:spPr>
        <a:xfrm>
          <a:off x="7553325" y="3390900"/>
          <a:ext cx="1352550" cy="657225"/>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Air Quality Damage Costs</a:t>
          </a:r>
        </a:p>
      </xdr:txBody>
    </xdr:sp>
    <xdr:clientData/>
  </xdr:twoCellAnchor>
  <xdr:twoCellAnchor>
    <xdr:from>
      <xdr:col>11</xdr:col>
      <xdr:colOff>323850</xdr:colOff>
      <xdr:row>25</xdr:row>
      <xdr:rowOff>38100</xdr:rowOff>
    </xdr:from>
    <xdr:to>
      <xdr:col>13</xdr:col>
      <xdr:colOff>238126</xdr:colOff>
      <xdr:row>28</xdr:row>
      <xdr:rowOff>123825</xdr:rowOff>
    </xdr:to>
    <xdr:sp macro="" textlink="">
      <xdr:nvSpPr>
        <xdr:cNvPr id="16" name="Rectangle: Rounded Corners 15">
          <a:extLst>
            <a:ext uri="{FF2B5EF4-FFF2-40B4-BE49-F238E27FC236}">
              <a16:creationId xmlns:a16="http://schemas.microsoft.com/office/drawing/2014/main" id="{249EC13F-A044-43FF-B0B2-3B8F98BBA9D3}"/>
            </a:ext>
          </a:extLst>
        </xdr:cNvPr>
        <xdr:cNvSpPr/>
      </xdr:nvSpPr>
      <xdr:spPr>
        <a:xfrm>
          <a:off x="7639050" y="4229100"/>
          <a:ext cx="1133476" cy="657225"/>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Carbon Prices</a:t>
          </a:r>
        </a:p>
      </xdr:txBody>
    </xdr:sp>
    <xdr:clientData/>
  </xdr:twoCellAnchor>
  <xdr:twoCellAnchor>
    <xdr:from>
      <xdr:col>11</xdr:col>
      <xdr:colOff>323850</xdr:colOff>
      <xdr:row>29</xdr:row>
      <xdr:rowOff>142875</xdr:rowOff>
    </xdr:from>
    <xdr:to>
      <xdr:col>13</xdr:col>
      <xdr:colOff>238126</xdr:colOff>
      <xdr:row>33</xdr:row>
      <xdr:rowOff>38100</xdr:rowOff>
    </xdr:to>
    <xdr:sp macro="" textlink="">
      <xdr:nvSpPr>
        <xdr:cNvPr id="17" name="Rectangle: Rounded Corners 16">
          <a:extLst>
            <a:ext uri="{FF2B5EF4-FFF2-40B4-BE49-F238E27FC236}">
              <a16:creationId xmlns:a16="http://schemas.microsoft.com/office/drawing/2014/main" id="{0FA8746F-A7B6-461F-BF4C-BFEBDCB0D02A}"/>
            </a:ext>
          </a:extLst>
        </xdr:cNvPr>
        <xdr:cNvSpPr/>
      </xdr:nvSpPr>
      <xdr:spPr>
        <a:xfrm>
          <a:off x="7639050" y="5095875"/>
          <a:ext cx="1133476" cy="657225"/>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Emissions Factors</a:t>
          </a:r>
        </a:p>
      </xdr:txBody>
    </xdr:sp>
    <xdr:clientData/>
  </xdr:twoCellAnchor>
  <xdr:twoCellAnchor>
    <xdr:from>
      <xdr:col>11</xdr:col>
      <xdr:colOff>323850</xdr:colOff>
      <xdr:row>34</xdr:row>
      <xdr:rowOff>95250</xdr:rowOff>
    </xdr:from>
    <xdr:to>
      <xdr:col>13</xdr:col>
      <xdr:colOff>238126</xdr:colOff>
      <xdr:row>37</xdr:row>
      <xdr:rowOff>180975</xdr:rowOff>
    </xdr:to>
    <xdr:sp macro="" textlink="">
      <xdr:nvSpPr>
        <xdr:cNvPr id="18" name="Rectangle: Rounded Corners 17">
          <a:extLst>
            <a:ext uri="{FF2B5EF4-FFF2-40B4-BE49-F238E27FC236}">
              <a16:creationId xmlns:a16="http://schemas.microsoft.com/office/drawing/2014/main" id="{59EF2C55-2771-40CA-990B-EDE89EC4DF65}"/>
            </a:ext>
          </a:extLst>
        </xdr:cNvPr>
        <xdr:cNvSpPr/>
      </xdr:nvSpPr>
      <xdr:spPr>
        <a:xfrm>
          <a:off x="7639050" y="6000750"/>
          <a:ext cx="1133476" cy="657225"/>
        </a:xfrm>
        <a:prstGeom prst="roundRect">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Retail Fuel Prices</a:t>
          </a:r>
        </a:p>
      </xdr:txBody>
    </xdr:sp>
    <xdr:clientData/>
  </xdr:twoCellAnchor>
  <xdr:twoCellAnchor>
    <xdr:from>
      <xdr:col>3</xdr:col>
      <xdr:colOff>114299</xdr:colOff>
      <xdr:row>13</xdr:row>
      <xdr:rowOff>95250</xdr:rowOff>
    </xdr:from>
    <xdr:to>
      <xdr:col>5</xdr:col>
      <xdr:colOff>200024</xdr:colOff>
      <xdr:row>16</xdr:row>
      <xdr:rowOff>180975</xdr:rowOff>
    </xdr:to>
    <xdr:sp macro="" textlink="">
      <xdr:nvSpPr>
        <xdr:cNvPr id="19" name="Rectangle: Rounded Corners 18">
          <a:extLst>
            <a:ext uri="{FF2B5EF4-FFF2-40B4-BE49-F238E27FC236}">
              <a16:creationId xmlns:a16="http://schemas.microsoft.com/office/drawing/2014/main" id="{99AF246E-8CFF-43BF-A45A-F54CEA58CB76}"/>
            </a:ext>
          </a:extLst>
        </xdr:cNvPr>
        <xdr:cNvSpPr/>
      </xdr:nvSpPr>
      <xdr:spPr>
        <a:xfrm>
          <a:off x="2552699" y="2000250"/>
          <a:ext cx="1304925"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GDP Deflator Index</a:t>
          </a:r>
        </a:p>
      </xdr:txBody>
    </xdr:sp>
    <xdr:clientData/>
  </xdr:twoCellAnchor>
  <xdr:twoCellAnchor>
    <xdr:from>
      <xdr:col>7</xdr:col>
      <xdr:colOff>66675</xdr:colOff>
      <xdr:row>13</xdr:row>
      <xdr:rowOff>171450</xdr:rowOff>
    </xdr:from>
    <xdr:to>
      <xdr:col>8</xdr:col>
      <xdr:colOff>590551</xdr:colOff>
      <xdr:row>17</xdr:row>
      <xdr:rowOff>66675</xdr:rowOff>
    </xdr:to>
    <xdr:sp macro="" textlink="">
      <xdr:nvSpPr>
        <xdr:cNvPr id="21" name="Rectangle: Rounded Corners 20">
          <a:extLst>
            <a:ext uri="{FF2B5EF4-FFF2-40B4-BE49-F238E27FC236}">
              <a16:creationId xmlns:a16="http://schemas.microsoft.com/office/drawing/2014/main" id="{289A6223-43E0-4DA3-8D7A-A5E263A73C33}"/>
            </a:ext>
          </a:extLst>
        </xdr:cNvPr>
        <xdr:cNvSpPr/>
      </xdr:nvSpPr>
      <xdr:spPr>
        <a:xfrm>
          <a:off x="4943475" y="2076450"/>
          <a:ext cx="1133476"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LRVCs</a:t>
          </a:r>
        </a:p>
      </xdr:txBody>
    </xdr:sp>
    <xdr:clientData/>
  </xdr:twoCellAnchor>
  <xdr:twoCellAnchor>
    <xdr:from>
      <xdr:col>6</xdr:col>
      <xdr:colOff>409575</xdr:colOff>
      <xdr:row>18</xdr:row>
      <xdr:rowOff>0</xdr:rowOff>
    </xdr:from>
    <xdr:to>
      <xdr:col>9</xdr:col>
      <xdr:colOff>47625</xdr:colOff>
      <xdr:row>21</xdr:row>
      <xdr:rowOff>85725</xdr:rowOff>
    </xdr:to>
    <xdr:sp macro="" textlink="">
      <xdr:nvSpPr>
        <xdr:cNvPr id="22" name="Rectangle: Rounded Corners 21">
          <a:extLst>
            <a:ext uri="{FF2B5EF4-FFF2-40B4-BE49-F238E27FC236}">
              <a16:creationId xmlns:a16="http://schemas.microsoft.com/office/drawing/2014/main" id="{1E19CB85-B667-4268-B80E-2D37102D9D6F}"/>
            </a:ext>
          </a:extLst>
        </xdr:cNvPr>
        <xdr:cNvSpPr/>
      </xdr:nvSpPr>
      <xdr:spPr>
        <a:xfrm>
          <a:off x="4676775" y="2857500"/>
          <a:ext cx="1466850"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Air</a:t>
          </a:r>
          <a:r>
            <a:rPr lang="en-GB" sz="1400" baseline="0">
              <a:solidFill>
                <a:sysClr val="windowText" lastClr="000000"/>
              </a:solidFill>
            </a:rPr>
            <a:t> Quality Damage Costs</a:t>
          </a:r>
          <a:endParaRPr lang="en-GB" sz="1400">
            <a:solidFill>
              <a:sysClr val="windowText" lastClr="000000"/>
            </a:solidFill>
          </a:endParaRPr>
        </a:p>
      </xdr:txBody>
    </xdr:sp>
    <xdr:clientData/>
  </xdr:twoCellAnchor>
  <xdr:twoCellAnchor>
    <xdr:from>
      <xdr:col>7</xdr:col>
      <xdr:colOff>9525</xdr:colOff>
      <xdr:row>22</xdr:row>
      <xdr:rowOff>38100</xdr:rowOff>
    </xdr:from>
    <xdr:to>
      <xdr:col>9</xdr:col>
      <xdr:colOff>66675</xdr:colOff>
      <xdr:row>25</xdr:row>
      <xdr:rowOff>123825</xdr:rowOff>
    </xdr:to>
    <xdr:sp macro="" textlink="">
      <xdr:nvSpPr>
        <xdr:cNvPr id="23" name="Rectangle: Rounded Corners 22">
          <a:extLst>
            <a:ext uri="{FF2B5EF4-FFF2-40B4-BE49-F238E27FC236}">
              <a16:creationId xmlns:a16="http://schemas.microsoft.com/office/drawing/2014/main" id="{2D61BAB7-7706-477C-920F-3B49BDCED462}"/>
            </a:ext>
          </a:extLst>
        </xdr:cNvPr>
        <xdr:cNvSpPr/>
      </xdr:nvSpPr>
      <xdr:spPr>
        <a:xfrm>
          <a:off x="4886325" y="3657600"/>
          <a:ext cx="1276350"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Carbon Prices</a:t>
          </a:r>
        </a:p>
      </xdr:txBody>
    </xdr:sp>
    <xdr:clientData/>
  </xdr:twoCellAnchor>
  <xdr:twoCellAnchor>
    <xdr:from>
      <xdr:col>6</xdr:col>
      <xdr:colOff>523874</xdr:colOff>
      <xdr:row>26</xdr:row>
      <xdr:rowOff>66675</xdr:rowOff>
    </xdr:from>
    <xdr:to>
      <xdr:col>9</xdr:col>
      <xdr:colOff>104775</xdr:colOff>
      <xdr:row>29</xdr:row>
      <xdr:rowOff>152400</xdr:rowOff>
    </xdr:to>
    <xdr:sp macro="" textlink="">
      <xdr:nvSpPr>
        <xdr:cNvPr id="24" name="Rectangle: Rounded Corners 23">
          <a:extLst>
            <a:ext uri="{FF2B5EF4-FFF2-40B4-BE49-F238E27FC236}">
              <a16:creationId xmlns:a16="http://schemas.microsoft.com/office/drawing/2014/main" id="{D1B8B11C-5105-4C29-931A-84805C2E3E80}"/>
            </a:ext>
          </a:extLst>
        </xdr:cNvPr>
        <xdr:cNvSpPr/>
      </xdr:nvSpPr>
      <xdr:spPr>
        <a:xfrm>
          <a:off x="4791074" y="4448175"/>
          <a:ext cx="1409701"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Electricity Emissions</a:t>
          </a:r>
        </a:p>
      </xdr:txBody>
    </xdr:sp>
    <xdr:clientData/>
  </xdr:twoCellAnchor>
  <xdr:twoCellAnchor>
    <xdr:from>
      <xdr:col>6</xdr:col>
      <xdr:colOff>514349</xdr:colOff>
      <xdr:row>30</xdr:row>
      <xdr:rowOff>95250</xdr:rowOff>
    </xdr:from>
    <xdr:to>
      <xdr:col>9</xdr:col>
      <xdr:colOff>114300</xdr:colOff>
      <xdr:row>33</xdr:row>
      <xdr:rowOff>180975</xdr:rowOff>
    </xdr:to>
    <xdr:sp macro="" textlink="">
      <xdr:nvSpPr>
        <xdr:cNvPr id="25" name="Rectangle: Rounded Corners 24">
          <a:extLst>
            <a:ext uri="{FF2B5EF4-FFF2-40B4-BE49-F238E27FC236}">
              <a16:creationId xmlns:a16="http://schemas.microsoft.com/office/drawing/2014/main" id="{9E7FC6E6-E880-4AC3-93B4-9323778941C4}"/>
            </a:ext>
          </a:extLst>
        </xdr:cNvPr>
        <xdr:cNvSpPr/>
      </xdr:nvSpPr>
      <xdr:spPr>
        <a:xfrm>
          <a:off x="4781549" y="5238750"/>
          <a:ext cx="1428751"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Emissions Factors</a:t>
          </a:r>
        </a:p>
      </xdr:txBody>
    </xdr:sp>
    <xdr:clientData/>
  </xdr:twoCellAnchor>
  <xdr:twoCellAnchor>
    <xdr:from>
      <xdr:col>6</xdr:col>
      <xdr:colOff>419098</xdr:colOff>
      <xdr:row>34</xdr:row>
      <xdr:rowOff>104775</xdr:rowOff>
    </xdr:from>
    <xdr:to>
      <xdr:col>9</xdr:col>
      <xdr:colOff>228599</xdr:colOff>
      <xdr:row>38</xdr:row>
      <xdr:rowOff>0</xdr:rowOff>
    </xdr:to>
    <xdr:sp macro="" textlink="">
      <xdr:nvSpPr>
        <xdr:cNvPr id="26" name="Rectangle: Rounded Corners 25">
          <a:extLst>
            <a:ext uri="{FF2B5EF4-FFF2-40B4-BE49-F238E27FC236}">
              <a16:creationId xmlns:a16="http://schemas.microsoft.com/office/drawing/2014/main" id="{2C754997-BE78-4E66-AEB5-A7FC84ADAF45}"/>
            </a:ext>
          </a:extLst>
        </xdr:cNvPr>
        <xdr:cNvSpPr/>
      </xdr:nvSpPr>
      <xdr:spPr>
        <a:xfrm>
          <a:off x="4686298" y="6010275"/>
          <a:ext cx="1638301"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Bioenergy Conversion Factors</a:t>
          </a:r>
        </a:p>
      </xdr:txBody>
    </xdr:sp>
    <xdr:clientData/>
  </xdr:twoCellAnchor>
  <xdr:twoCellAnchor>
    <xdr:from>
      <xdr:col>7</xdr:col>
      <xdr:colOff>38100</xdr:colOff>
      <xdr:row>38</xdr:row>
      <xdr:rowOff>133350</xdr:rowOff>
    </xdr:from>
    <xdr:to>
      <xdr:col>8</xdr:col>
      <xdr:colOff>561976</xdr:colOff>
      <xdr:row>42</xdr:row>
      <xdr:rowOff>28575</xdr:rowOff>
    </xdr:to>
    <xdr:sp macro="" textlink="">
      <xdr:nvSpPr>
        <xdr:cNvPr id="27" name="Rectangle: Rounded Corners 26">
          <a:extLst>
            <a:ext uri="{FF2B5EF4-FFF2-40B4-BE49-F238E27FC236}">
              <a16:creationId xmlns:a16="http://schemas.microsoft.com/office/drawing/2014/main" id="{BAE56522-04FF-4F78-BE0E-72550B1C5E0C}"/>
            </a:ext>
          </a:extLst>
        </xdr:cNvPr>
        <xdr:cNvSpPr/>
      </xdr:nvSpPr>
      <xdr:spPr>
        <a:xfrm>
          <a:off x="4914900" y="6800850"/>
          <a:ext cx="1133476" cy="6572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GBSG Retail Fuel Prices</a:t>
          </a:r>
        </a:p>
      </xdr:txBody>
    </xdr:sp>
    <xdr:clientData/>
  </xdr:twoCellAnchor>
  <xdr:twoCellAnchor>
    <xdr:from>
      <xdr:col>1</xdr:col>
      <xdr:colOff>66675</xdr:colOff>
      <xdr:row>7</xdr:row>
      <xdr:rowOff>152400</xdr:rowOff>
    </xdr:from>
    <xdr:to>
      <xdr:col>2</xdr:col>
      <xdr:colOff>457201</xdr:colOff>
      <xdr:row>11</xdr:row>
      <xdr:rowOff>9525</xdr:rowOff>
    </xdr:to>
    <xdr:sp macro="" textlink="">
      <xdr:nvSpPr>
        <xdr:cNvPr id="28" name="Rectangle: Rounded Corners 27">
          <a:extLst>
            <a:ext uri="{FF2B5EF4-FFF2-40B4-BE49-F238E27FC236}">
              <a16:creationId xmlns:a16="http://schemas.microsoft.com/office/drawing/2014/main" id="{E49E3319-BE59-48A9-8481-3201A7DFDD5A}"/>
            </a:ext>
          </a:extLst>
        </xdr:cNvPr>
        <xdr:cNvSpPr/>
      </xdr:nvSpPr>
      <xdr:spPr>
        <a:xfrm>
          <a:off x="352425" y="1562100"/>
          <a:ext cx="1000126" cy="619125"/>
        </a:xfrm>
        <a:prstGeom prst="roundRect">
          <a:avLst/>
        </a:prstGeom>
        <a:solidFill>
          <a:srgbClr val="CC99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rPr>
            <a:t>Control</a:t>
          </a:r>
        </a:p>
      </xdr:txBody>
    </xdr:sp>
    <xdr:clientData/>
  </xdr:twoCellAnchor>
  <xdr:twoCellAnchor>
    <xdr:from>
      <xdr:col>2</xdr:col>
      <xdr:colOff>447676</xdr:colOff>
      <xdr:row>5</xdr:row>
      <xdr:rowOff>100013</xdr:rowOff>
    </xdr:from>
    <xdr:to>
      <xdr:col>11</xdr:col>
      <xdr:colOff>323850</xdr:colOff>
      <xdr:row>7</xdr:row>
      <xdr:rowOff>176213</xdr:rowOff>
    </xdr:to>
    <xdr:cxnSp macro="">
      <xdr:nvCxnSpPr>
        <xdr:cNvPr id="30" name="Straight Arrow Connector 29">
          <a:extLst>
            <a:ext uri="{FF2B5EF4-FFF2-40B4-BE49-F238E27FC236}">
              <a16:creationId xmlns:a16="http://schemas.microsoft.com/office/drawing/2014/main" id="{F181A05A-8020-45B3-A81A-89242245C0A8}"/>
            </a:ext>
          </a:extLst>
        </xdr:cNvPr>
        <xdr:cNvCxnSpPr>
          <a:stCxn id="2" idx="3"/>
          <a:endCxn id="3" idx="1"/>
        </xdr:cNvCxnSpPr>
      </xdr:nvCxnSpPr>
      <xdr:spPr>
        <a:xfrm>
          <a:off x="1343026" y="1128713"/>
          <a:ext cx="5362574" cy="457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7</xdr:row>
      <xdr:rowOff>176213</xdr:rowOff>
    </xdr:from>
    <xdr:to>
      <xdr:col>16</xdr:col>
      <xdr:colOff>57149</xdr:colOff>
      <xdr:row>9</xdr:row>
      <xdr:rowOff>157163</xdr:rowOff>
    </xdr:to>
    <xdr:cxnSp macro="">
      <xdr:nvCxnSpPr>
        <xdr:cNvPr id="32" name="Straight Arrow Connector 31">
          <a:extLst>
            <a:ext uri="{FF2B5EF4-FFF2-40B4-BE49-F238E27FC236}">
              <a16:creationId xmlns:a16="http://schemas.microsoft.com/office/drawing/2014/main" id="{CEA82C83-A42D-42DD-B1C3-798753124E41}"/>
            </a:ext>
          </a:extLst>
        </xdr:cNvPr>
        <xdr:cNvCxnSpPr>
          <a:stCxn id="3" idx="3"/>
          <a:endCxn id="6" idx="1"/>
        </xdr:cNvCxnSpPr>
      </xdr:nvCxnSpPr>
      <xdr:spPr>
        <a:xfrm>
          <a:off x="8782050" y="938213"/>
          <a:ext cx="1638299" cy="3619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276225</xdr:colOff>
      <xdr:row>9</xdr:row>
      <xdr:rowOff>157163</xdr:rowOff>
    </xdr:from>
    <xdr:to>
      <xdr:col>16</xdr:col>
      <xdr:colOff>57149</xdr:colOff>
      <xdr:row>13</xdr:row>
      <xdr:rowOff>23813</xdr:rowOff>
    </xdr:to>
    <xdr:cxnSp macro="">
      <xdr:nvCxnSpPr>
        <xdr:cNvPr id="35" name="Straight Arrow Connector 34">
          <a:extLst>
            <a:ext uri="{FF2B5EF4-FFF2-40B4-BE49-F238E27FC236}">
              <a16:creationId xmlns:a16="http://schemas.microsoft.com/office/drawing/2014/main" id="{D2A8234D-46DD-48D2-B687-03A1A0875AD1}"/>
            </a:ext>
          </a:extLst>
        </xdr:cNvPr>
        <xdr:cNvCxnSpPr>
          <a:stCxn id="13" idx="3"/>
          <a:endCxn id="6" idx="1"/>
        </xdr:cNvCxnSpPr>
      </xdr:nvCxnSpPr>
      <xdr:spPr>
        <a:xfrm flipV="1">
          <a:off x="8810625" y="1300163"/>
          <a:ext cx="1609724" cy="628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257176</xdr:colOff>
      <xdr:row>9</xdr:row>
      <xdr:rowOff>157163</xdr:rowOff>
    </xdr:from>
    <xdr:to>
      <xdr:col>16</xdr:col>
      <xdr:colOff>57149</xdr:colOff>
      <xdr:row>18</xdr:row>
      <xdr:rowOff>33338</xdr:rowOff>
    </xdr:to>
    <xdr:cxnSp macro="">
      <xdr:nvCxnSpPr>
        <xdr:cNvPr id="37" name="Straight Arrow Connector 36">
          <a:extLst>
            <a:ext uri="{FF2B5EF4-FFF2-40B4-BE49-F238E27FC236}">
              <a16:creationId xmlns:a16="http://schemas.microsoft.com/office/drawing/2014/main" id="{993876FA-4F54-4275-B329-7CB58CAAF0CE}"/>
            </a:ext>
          </a:extLst>
        </xdr:cNvPr>
        <xdr:cNvCxnSpPr>
          <a:stCxn id="14" idx="3"/>
          <a:endCxn id="6" idx="1"/>
        </xdr:cNvCxnSpPr>
      </xdr:nvCxnSpPr>
      <xdr:spPr>
        <a:xfrm flipV="1">
          <a:off x="8791576" y="1300163"/>
          <a:ext cx="1628773" cy="1590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257176</xdr:colOff>
      <xdr:row>14</xdr:row>
      <xdr:rowOff>90488</xdr:rowOff>
    </xdr:from>
    <xdr:to>
      <xdr:col>16</xdr:col>
      <xdr:colOff>19050</xdr:colOff>
      <xdr:row>18</xdr:row>
      <xdr:rowOff>33338</xdr:rowOff>
    </xdr:to>
    <xdr:cxnSp macro="">
      <xdr:nvCxnSpPr>
        <xdr:cNvPr id="39" name="Straight Arrow Connector 38">
          <a:extLst>
            <a:ext uri="{FF2B5EF4-FFF2-40B4-BE49-F238E27FC236}">
              <a16:creationId xmlns:a16="http://schemas.microsoft.com/office/drawing/2014/main" id="{11EC466F-4536-4B67-9081-326648CF3511}"/>
            </a:ext>
          </a:extLst>
        </xdr:cNvPr>
        <xdr:cNvCxnSpPr>
          <a:stCxn id="14" idx="3"/>
          <a:endCxn id="7" idx="1"/>
        </xdr:cNvCxnSpPr>
      </xdr:nvCxnSpPr>
      <xdr:spPr>
        <a:xfrm flipV="1">
          <a:off x="8791576" y="2185988"/>
          <a:ext cx="1590674" cy="704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276225</xdr:colOff>
      <xdr:row>13</xdr:row>
      <xdr:rowOff>23813</xdr:rowOff>
    </xdr:from>
    <xdr:to>
      <xdr:col>16</xdr:col>
      <xdr:colOff>19050</xdr:colOff>
      <xdr:row>14</xdr:row>
      <xdr:rowOff>90488</xdr:rowOff>
    </xdr:to>
    <xdr:cxnSp macro="">
      <xdr:nvCxnSpPr>
        <xdr:cNvPr id="41" name="Straight Arrow Connector 40">
          <a:extLst>
            <a:ext uri="{FF2B5EF4-FFF2-40B4-BE49-F238E27FC236}">
              <a16:creationId xmlns:a16="http://schemas.microsoft.com/office/drawing/2014/main" id="{89F4F586-18B3-43E9-927A-C00FEBE7FB91}"/>
            </a:ext>
          </a:extLst>
        </xdr:cNvPr>
        <xdr:cNvCxnSpPr>
          <a:stCxn id="13" idx="3"/>
          <a:endCxn id="7" idx="1"/>
        </xdr:cNvCxnSpPr>
      </xdr:nvCxnSpPr>
      <xdr:spPr>
        <a:xfrm>
          <a:off x="8810625" y="1928813"/>
          <a:ext cx="1571625" cy="257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7</xdr:row>
      <xdr:rowOff>176213</xdr:rowOff>
    </xdr:from>
    <xdr:to>
      <xdr:col>16</xdr:col>
      <xdr:colOff>19050</xdr:colOff>
      <xdr:row>14</xdr:row>
      <xdr:rowOff>90488</xdr:rowOff>
    </xdr:to>
    <xdr:cxnSp macro="">
      <xdr:nvCxnSpPr>
        <xdr:cNvPr id="43" name="Straight Arrow Connector 42">
          <a:extLst>
            <a:ext uri="{FF2B5EF4-FFF2-40B4-BE49-F238E27FC236}">
              <a16:creationId xmlns:a16="http://schemas.microsoft.com/office/drawing/2014/main" id="{D29A04DF-35C6-4BB7-8968-BD6851CFDDB1}"/>
            </a:ext>
          </a:extLst>
        </xdr:cNvPr>
        <xdr:cNvCxnSpPr>
          <a:stCxn id="3" idx="3"/>
          <a:endCxn id="7" idx="1"/>
        </xdr:cNvCxnSpPr>
      </xdr:nvCxnSpPr>
      <xdr:spPr>
        <a:xfrm>
          <a:off x="8782050" y="938213"/>
          <a:ext cx="1600200" cy="12477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371475</xdr:colOff>
      <xdr:row>19</xdr:row>
      <xdr:rowOff>52388</xdr:rowOff>
    </xdr:from>
    <xdr:to>
      <xdr:col>15</xdr:col>
      <xdr:colOff>600075</xdr:colOff>
      <xdr:row>22</xdr:row>
      <xdr:rowOff>100013</xdr:rowOff>
    </xdr:to>
    <xdr:cxnSp macro="">
      <xdr:nvCxnSpPr>
        <xdr:cNvPr id="45" name="Straight Arrow Connector 44">
          <a:extLst>
            <a:ext uri="{FF2B5EF4-FFF2-40B4-BE49-F238E27FC236}">
              <a16:creationId xmlns:a16="http://schemas.microsoft.com/office/drawing/2014/main" id="{13687A02-74F9-4C74-947E-828C86F6D0D6}"/>
            </a:ext>
          </a:extLst>
        </xdr:cNvPr>
        <xdr:cNvCxnSpPr>
          <a:stCxn id="15" idx="3"/>
          <a:endCxn id="9" idx="1"/>
        </xdr:cNvCxnSpPr>
      </xdr:nvCxnSpPr>
      <xdr:spPr>
        <a:xfrm flipV="1">
          <a:off x="8905875" y="3100388"/>
          <a:ext cx="1447800" cy="6191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238126</xdr:colOff>
      <xdr:row>23</xdr:row>
      <xdr:rowOff>157163</xdr:rowOff>
    </xdr:from>
    <xdr:to>
      <xdr:col>16</xdr:col>
      <xdr:colOff>104775</xdr:colOff>
      <xdr:row>26</xdr:row>
      <xdr:rowOff>176213</xdr:rowOff>
    </xdr:to>
    <xdr:cxnSp macro="">
      <xdr:nvCxnSpPr>
        <xdr:cNvPr id="47" name="Straight Arrow Connector 46">
          <a:extLst>
            <a:ext uri="{FF2B5EF4-FFF2-40B4-BE49-F238E27FC236}">
              <a16:creationId xmlns:a16="http://schemas.microsoft.com/office/drawing/2014/main" id="{07AD1974-3E32-4C86-BFEA-52C47E2A830C}"/>
            </a:ext>
          </a:extLst>
        </xdr:cNvPr>
        <xdr:cNvCxnSpPr>
          <a:stCxn id="16" idx="3"/>
          <a:endCxn id="8" idx="1"/>
        </xdr:cNvCxnSpPr>
      </xdr:nvCxnSpPr>
      <xdr:spPr>
        <a:xfrm flipV="1">
          <a:off x="8772526" y="3967163"/>
          <a:ext cx="1695449" cy="590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238126</xdr:colOff>
      <xdr:row>23</xdr:row>
      <xdr:rowOff>157163</xdr:rowOff>
    </xdr:from>
    <xdr:to>
      <xdr:col>16</xdr:col>
      <xdr:colOff>104775</xdr:colOff>
      <xdr:row>31</xdr:row>
      <xdr:rowOff>90488</xdr:rowOff>
    </xdr:to>
    <xdr:cxnSp macro="">
      <xdr:nvCxnSpPr>
        <xdr:cNvPr id="49" name="Straight Arrow Connector 48">
          <a:extLst>
            <a:ext uri="{FF2B5EF4-FFF2-40B4-BE49-F238E27FC236}">
              <a16:creationId xmlns:a16="http://schemas.microsoft.com/office/drawing/2014/main" id="{5E50CE5B-86FC-4046-8F8D-E996D8CD7BED}"/>
            </a:ext>
          </a:extLst>
        </xdr:cNvPr>
        <xdr:cNvCxnSpPr>
          <a:stCxn id="17" idx="3"/>
          <a:endCxn id="8" idx="1"/>
        </xdr:cNvCxnSpPr>
      </xdr:nvCxnSpPr>
      <xdr:spPr>
        <a:xfrm flipV="1">
          <a:off x="8772526" y="3967163"/>
          <a:ext cx="1695449" cy="14573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238126</xdr:colOff>
      <xdr:row>28</xdr:row>
      <xdr:rowOff>52388</xdr:rowOff>
    </xdr:from>
    <xdr:to>
      <xdr:col>16</xdr:col>
      <xdr:colOff>171450</xdr:colOff>
      <xdr:row>31</xdr:row>
      <xdr:rowOff>90488</xdr:rowOff>
    </xdr:to>
    <xdr:cxnSp macro="">
      <xdr:nvCxnSpPr>
        <xdr:cNvPr id="51" name="Straight Arrow Connector 50">
          <a:extLst>
            <a:ext uri="{FF2B5EF4-FFF2-40B4-BE49-F238E27FC236}">
              <a16:creationId xmlns:a16="http://schemas.microsoft.com/office/drawing/2014/main" id="{87484B29-D7A4-4138-9845-CA30331AF699}"/>
            </a:ext>
          </a:extLst>
        </xdr:cNvPr>
        <xdr:cNvCxnSpPr>
          <a:stCxn id="17" idx="3"/>
          <a:endCxn id="5" idx="1"/>
        </xdr:cNvCxnSpPr>
      </xdr:nvCxnSpPr>
      <xdr:spPr>
        <a:xfrm flipV="1">
          <a:off x="8772526" y="4814888"/>
          <a:ext cx="1762124" cy="6096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238126</xdr:colOff>
      <xdr:row>32</xdr:row>
      <xdr:rowOff>166688</xdr:rowOff>
    </xdr:from>
    <xdr:to>
      <xdr:col>16</xdr:col>
      <xdr:colOff>171451</xdr:colOff>
      <xdr:row>36</xdr:row>
      <xdr:rowOff>42863</xdr:rowOff>
    </xdr:to>
    <xdr:cxnSp macro="">
      <xdr:nvCxnSpPr>
        <xdr:cNvPr id="53" name="Straight Arrow Connector 52">
          <a:extLst>
            <a:ext uri="{FF2B5EF4-FFF2-40B4-BE49-F238E27FC236}">
              <a16:creationId xmlns:a16="http://schemas.microsoft.com/office/drawing/2014/main" id="{F32E7698-2875-4143-925E-3801F9B9C5AF}"/>
            </a:ext>
          </a:extLst>
        </xdr:cNvPr>
        <xdr:cNvCxnSpPr>
          <a:stCxn id="18" idx="3"/>
          <a:endCxn id="4" idx="1"/>
        </xdr:cNvCxnSpPr>
      </xdr:nvCxnSpPr>
      <xdr:spPr>
        <a:xfrm flipV="1">
          <a:off x="8772526" y="5691188"/>
          <a:ext cx="1762125" cy="638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47624</xdr:colOff>
      <xdr:row>9</xdr:row>
      <xdr:rowOff>157163</xdr:rowOff>
    </xdr:from>
    <xdr:to>
      <xdr:col>20</xdr:col>
      <xdr:colOff>266700</xdr:colOff>
      <xdr:row>19</xdr:row>
      <xdr:rowOff>33338</xdr:rowOff>
    </xdr:to>
    <xdr:cxnSp macro="">
      <xdr:nvCxnSpPr>
        <xdr:cNvPr id="55" name="Straight Arrow Connector 54">
          <a:extLst>
            <a:ext uri="{FF2B5EF4-FFF2-40B4-BE49-F238E27FC236}">
              <a16:creationId xmlns:a16="http://schemas.microsoft.com/office/drawing/2014/main" id="{1667D8BC-187C-4A65-92C6-57569722D339}"/>
            </a:ext>
          </a:extLst>
        </xdr:cNvPr>
        <xdr:cNvCxnSpPr>
          <a:stCxn id="6" idx="3"/>
          <a:endCxn id="10" idx="1"/>
        </xdr:cNvCxnSpPr>
      </xdr:nvCxnSpPr>
      <xdr:spPr>
        <a:xfrm>
          <a:off x="11630024" y="1300163"/>
          <a:ext cx="1438276" cy="1781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142875</xdr:colOff>
      <xdr:row>14</xdr:row>
      <xdr:rowOff>76200</xdr:rowOff>
    </xdr:from>
    <xdr:to>
      <xdr:col>20</xdr:col>
      <xdr:colOff>266700</xdr:colOff>
      <xdr:row>19</xdr:row>
      <xdr:rowOff>33338</xdr:rowOff>
    </xdr:to>
    <xdr:cxnSp macro="">
      <xdr:nvCxnSpPr>
        <xdr:cNvPr id="57" name="Straight Arrow Connector 56">
          <a:extLst>
            <a:ext uri="{FF2B5EF4-FFF2-40B4-BE49-F238E27FC236}">
              <a16:creationId xmlns:a16="http://schemas.microsoft.com/office/drawing/2014/main" id="{53BD8754-E861-4FB4-BA26-F08243082AA1}"/>
            </a:ext>
          </a:extLst>
        </xdr:cNvPr>
        <xdr:cNvCxnSpPr>
          <a:endCxn id="10" idx="1"/>
        </xdr:cNvCxnSpPr>
      </xdr:nvCxnSpPr>
      <xdr:spPr>
        <a:xfrm>
          <a:off x="11725275" y="2171700"/>
          <a:ext cx="1343025" cy="9096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171450</xdr:colOff>
      <xdr:row>19</xdr:row>
      <xdr:rowOff>33338</xdr:rowOff>
    </xdr:from>
    <xdr:to>
      <xdr:col>20</xdr:col>
      <xdr:colOff>266700</xdr:colOff>
      <xdr:row>19</xdr:row>
      <xdr:rowOff>52388</xdr:rowOff>
    </xdr:to>
    <xdr:cxnSp macro="">
      <xdr:nvCxnSpPr>
        <xdr:cNvPr id="59" name="Straight Arrow Connector 58">
          <a:extLst>
            <a:ext uri="{FF2B5EF4-FFF2-40B4-BE49-F238E27FC236}">
              <a16:creationId xmlns:a16="http://schemas.microsoft.com/office/drawing/2014/main" id="{AA212451-6D2D-4760-AB83-8DCB58D946B6}"/>
            </a:ext>
          </a:extLst>
        </xdr:cNvPr>
        <xdr:cNvCxnSpPr>
          <a:stCxn id="9" idx="3"/>
          <a:endCxn id="10" idx="1"/>
        </xdr:cNvCxnSpPr>
      </xdr:nvCxnSpPr>
      <xdr:spPr>
        <a:xfrm flipV="1">
          <a:off x="11753850" y="3081338"/>
          <a:ext cx="1314450" cy="19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76201</xdr:colOff>
      <xdr:row>19</xdr:row>
      <xdr:rowOff>33338</xdr:rowOff>
    </xdr:from>
    <xdr:to>
      <xdr:col>20</xdr:col>
      <xdr:colOff>266700</xdr:colOff>
      <xdr:row>23</xdr:row>
      <xdr:rowOff>157163</xdr:rowOff>
    </xdr:to>
    <xdr:cxnSp macro="">
      <xdr:nvCxnSpPr>
        <xdr:cNvPr id="61" name="Straight Arrow Connector 60">
          <a:extLst>
            <a:ext uri="{FF2B5EF4-FFF2-40B4-BE49-F238E27FC236}">
              <a16:creationId xmlns:a16="http://schemas.microsoft.com/office/drawing/2014/main" id="{34783D3C-F83A-4F2C-B59A-67709A9F98F0}"/>
            </a:ext>
          </a:extLst>
        </xdr:cNvPr>
        <xdr:cNvCxnSpPr>
          <a:stCxn id="8" idx="3"/>
          <a:endCxn id="10" idx="1"/>
        </xdr:cNvCxnSpPr>
      </xdr:nvCxnSpPr>
      <xdr:spPr>
        <a:xfrm flipV="1">
          <a:off x="11658601" y="3081338"/>
          <a:ext cx="1409699" cy="885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600075</xdr:colOff>
      <xdr:row>19</xdr:row>
      <xdr:rowOff>33338</xdr:rowOff>
    </xdr:from>
    <xdr:to>
      <xdr:col>20</xdr:col>
      <xdr:colOff>266700</xdr:colOff>
      <xdr:row>28</xdr:row>
      <xdr:rowOff>52388</xdr:rowOff>
    </xdr:to>
    <xdr:cxnSp macro="">
      <xdr:nvCxnSpPr>
        <xdr:cNvPr id="63" name="Straight Arrow Connector 62">
          <a:extLst>
            <a:ext uri="{FF2B5EF4-FFF2-40B4-BE49-F238E27FC236}">
              <a16:creationId xmlns:a16="http://schemas.microsoft.com/office/drawing/2014/main" id="{9771145D-679D-40C5-9FB4-BEC7A821EB0A}"/>
            </a:ext>
          </a:extLst>
        </xdr:cNvPr>
        <xdr:cNvCxnSpPr>
          <a:stCxn id="5" idx="3"/>
          <a:endCxn id="10" idx="1"/>
        </xdr:cNvCxnSpPr>
      </xdr:nvCxnSpPr>
      <xdr:spPr>
        <a:xfrm flipV="1">
          <a:off x="11572875" y="3081338"/>
          <a:ext cx="1495425" cy="1733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xdr:colOff>
      <xdr:row>19</xdr:row>
      <xdr:rowOff>33338</xdr:rowOff>
    </xdr:from>
    <xdr:to>
      <xdr:col>20</xdr:col>
      <xdr:colOff>266700</xdr:colOff>
      <xdr:row>32</xdr:row>
      <xdr:rowOff>166688</xdr:rowOff>
    </xdr:to>
    <xdr:cxnSp macro="">
      <xdr:nvCxnSpPr>
        <xdr:cNvPr id="65" name="Straight Arrow Connector 64">
          <a:extLst>
            <a:ext uri="{FF2B5EF4-FFF2-40B4-BE49-F238E27FC236}">
              <a16:creationId xmlns:a16="http://schemas.microsoft.com/office/drawing/2014/main" id="{5570ECD8-FE01-4502-8C8F-649CBD5AC166}"/>
            </a:ext>
          </a:extLst>
        </xdr:cNvPr>
        <xdr:cNvCxnSpPr>
          <a:stCxn id="4" idx="3"/>
          <a:endCxn id="10" idx="1"/>
        </xdr:cNvCxnSpPr>
      </xdr:nvCxnSpPr>
      <xdr:spPr>
        <a:xfrm flipV="1">
          <a:off x="11582401" y="3081338"/>
          <a:ext cx="1485899" cy="2609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7</xdr:row>
      <xdr:rowOff>176213</xdr:rowOff>
    </xdr:from>
    <xdr:to>
      <xdr:col>15</xdr:col>
      <xdr:colOff>600075</xdr:colOff>
      <xdr:row>19</xdr:row>
      <xdr:rowOff>52388</xdr:rowOff>
    </xdr:to>
    <xdr:cxnSp macro="">
      <xdr:nvCxnSpPr>
        <xdr:cNvPr id="67" name="Straight Arrow Connector 66">
          <a:extLst>
            <a:ext uri="{FF2B5EF4-FFF2-40B4-BE49-F238E27FC236}">
              <a16:creationId xmlns:a16="http://schemas.microsoft.com/office/drawing/2014/main" id="{E42FDA55-5726-43D6-92E0-16B267F97EC0}"/>
            </a:ext>
          </a:extLst>
        </xdr:cNvPr>
        <xdr:cNvCxnSpPr>
          <a:stCxn id="3" idx="3"/>
          <a:endCxn id="9" idx="1"/>
        </xdr:cNvCxnSpPr>
      </xdr:nvCxnSpPr>
      <xdr:spPr>
        <a:xfrm>
          <a:off x="8782050" y="938213"/>
          <a:ext cx="1571625" cy="2162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7</xdr:row>
      <xdr:rowOff>176213</xdr:rowOff>
    </xdr:from>
    <xdr:to>
      <xdr:col>16</xdr:col>
      <xdr:colOff>104775</xdr:colOff>
      <xdr:row>23</xdr:row>
      <xdr:rowOff>157163</xdr:rowOff>
    </xdr:to>
    <xdr:cxnSp macro="">
      <xdr:nvCxnSpPr>
        <xdr:cNvPr id="69" name="Straight Arrow Connector 68">
          <a:extLst>
            <a:ext uri="{FF2B5EF4-FFF2-40B4-BE49-F238E27FC236}">
              <a16:creationId xmlns:a16="http://schemas.microsoft.com/office/drawing/2014/main" id="{7139C52A-F9BB-4ED5-99CA-E1B43361C08C}"/>
            </a:ext>
          </a:extLst>
        </xdr:cNvPr>
        <xdr:cNvCxnSpPr>
          <a:stCxn id="3" idx="3"/>
          <a:endCxn id="8" idx="1"/>
        </xdr:cNvCxnSpPr>
      </xdr:nvCxnSpPr>
      <xdr:spPr>
        <a:xfrm>
          <a:off x="8782050" y="938213"/>
          <a:ext cx="1685925" cy="30289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7</xdr:row>
      <xdr:rowOff>176213</xdr:rowOff>
    </xdr:from>
    <xdr:to>
      <xdr:col>16</xdr:col>
      <xdr:colOff>171450</xdr:colOff>
      <xdr:row>28</xdr:row>
      <xdr:rowOff>52388</xdr:rowOff>
    </xdr:to>
    <xdr:cxnSp macro="">
      <xdr:nvCxnSpPr>
        <xdr:cNvPr id="71" name="Straight Arrow Connector 70">
          <a:extLst>
            <a:ext uri="{FF2B5EF4-FFF2-40B4-BE49-F238E27FC236}">
              <a16:creationId xmlns:a16="http://schemas.microsoft.com/office/drawing/2014/main" id="{95DFEA08-CF8E-4214-82F9-4A57924AB38C}"/>
            </a:ext>
          </a:extLst>
        </xdr:cNvPr>
        <xdr:cNvCxnSpPr>
          <a:stCxn id="3" idx="3"/>
          <a:endCxn id="5" idx="1"/>
        </xdr:cNvCxnSpPr>
      </xdr:nvCxnSpPr>
      <xdr:spPr>
        <a:xfrm>
          <a:off x="8782050" y="938213"/>
          <a:ext cx="1752600" cy="3876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247650</xdr:colOff>
      <xdr:row>7</xdr:row>
      <xdr:rowOff>176213</xdr:rowOff>
    </xdr:from>
    <xdr:to>
      <xdr:col>16</xdr:col>
      <xdr:colOff>171451</xdr:colOff>
      <xdr:row>32</xdr:row>
      <xdr:rowOff>166688</xdr:rowOff>
    </xdr:to>
    <xdr:cxnSp macro="">
      <xdr:nvCxnSpPr>
        <xdr:cNvPr id="73" name="Straight Arrow Connector 72">
          <a:extLst>
            <a:ext uri="{FF2B5EF4-FFF2-40B4-BE49-F238E27FC236}">
              <a16:creationId xmlns:a16="http://schemas.microsoft.com/office/drawing/2014/main" id="{A9665027-63B6-402A-AED4-D1319EF95D73}"/>
            </a:ext>
          </a:extLst>
        </xdr:cNvPr>
        <xdr:cNvCxnSpPr>
          <a:stCxn id="3" idx="3"/>
          <a:endCxn id="4" idx="1"/>
        </xdr:cNvCxnSpPr>
      </xdr:nvCxnSpPr>
      <xdr:spPr>
        <a:xfrm>
          <a:off x="8782050" y="938213"/>
          <a:ext cx="1752601" cy="47529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457201</xdr:colOff>
      <xdr:row>9</xdr:row>
      <xdr:rowOff>80963</xdr:rowOff>
    </xdr:from>
    <xdr:to>
      <xdr:col>7</xdr:col>
      <xdr:colOff>9525</xdr:colOff>
      <xdr:row>11</xdr:row>
      <xdr:rowOff>61913</xdr:rowOff>
    </xdr:to>
    <xdr:cxnSp macro="">
      <xdr:nvCxnSpPr>
        <xdr:cNvPr id="75" name="Straight Arrow Connector 74">
          <a:extLst>
            <a:ext uri="{FF2B5EF4-FFF2-40B4-BE49-F238E27FC236}">
              <a16:creationId xmlns:a16="http://schemas.microsoft.com/office/drawing/2014/main" id="{B0C29F99-EE6C-485E-B748-EF538C493704}"/>
            </a:ext>
          </a:extLst>
        </xdr:cNvPr>
        <xdr:cNvCxnSpPr>
          <a:stCxn id="28" idx="3"/>
          <a:endCxn id="12" idx="1"/>
        </xdr:cNvCxnSpPr>
      </xdr:nvCxnSpPr>
      <xdr:spPr>
        <a:xfrm>
          <a:off x="1352551" y="1871663"/>
          <a:ext cx="2600324" cy="3619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457201</xdr:colOff>
      <xdr:row>7</xdr:row>
      <xdr:rowOff>176213</xdr:rowOff>
    </xdr:from>
    <xdr:to>
      <xdr:col>11</xdr:col>
      <xdr:colOff>323850</xdr:colOff>
      <xdr:row>9</xdr:row>
      <xdr:rowOff>80963</xdr:rowOff>
    </xdr:to>
    <xdr:cxnSp macro="">
      <xdr:nvCxnSpPr>
        <xdr:cNvPr id="77" name="Straight Arrow Connector 76">
          <a:extLst>
            <a:ext uri="{FF2B5EF4-FFF2-40B4-BE49-F238E27FC236}">
              <a16:creationId xmlns:a16="http://schemas.microsoft.com/office/drawing/2014/main" id="{BA425AD6-D7A5-4FAD-883B-7593ABC6571C}"/>
            </a:ext>
          </a:extLst>
        </xdr:cNvPr>
        <xdr:cNvCxnSpPr>
          <a:stCxn id="28" idx="3"/>
          <a:endCxn id="3" idx="1"/>
        </xdr:cNvCxnSpPr>
      </xdr:nvCxnSpPr>
      <xdr:spPr>
        <a:xfrm flipV="1">
          <a:off x="1352551" y="1585913"/>
          <a:ext cx="5353049" cy="2857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200024</xdr:colOff>
      <xdr:row>11</xdr:row>
      <xdr:rowOff>61913</xdr:rowOff>
    </xdr:from>
    <xdr:to>
      <xdr:col>7</xdr:col>
      <xdr:colOff>9525</xdr:colOff>
      <xdr:row>15</xdr:row>
      <xdr:rowOff>42863</xdr:rowOff>
    </xdr:to>
    <xdr:cxnSp macro="">
      <xdr:nvCxnSpPr>
        <xdr:cNvPr id="85" name="Straight Arrow Connector 84">
          <a:extLst>
            <a:ext uri="{FF2B5EF4-FFF2-40B4-BE49-F238E27FC236}">
              <a16:creationId xmlns:a16="http://schemas.microsoft.com/office/drawing/2014/main" id="{8862D7C3-4A22-4213-9108-ABE471E6686E}"/>
            </a:ext>
          </a:extLst>
        </xdr:cNvPr>
        <xdr:cNvCxnSpPr>
          <a:stCxn id="19" idx="3"/>
          <a:endCxn id="12" idx="1"/>
        </xdr:cNvCxnSpPr>
      </xdr:nvCxnSpPr>
      <xdr:spPr>
        <a:xfrm flipV="1">
          <a:off x="3857624" y="1585913"/>
          <a:ext cx="1028701" cy="7429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590551</xdr:colOff>
      <xdr:row>15</xdr:row>
      <xdr:rowOff>119063</xdr:rowOff>
    </xdr:from>
    <xdr:to>
      <xdr:col>11</xdr:col>
      <xdr:colOff>342900</xdr:colOff>
      <xdr:row>18</xdr:row>
      <xdr:rowOff>33338</xdr:rowOff>
    </xdr:to>
    <xdr:cxnSp macro="">
      <xdr:nvCxnSpPr>
        <xdr:cNvPr id="88" name="Straight Arrow Connector 87">
          <a:extLst>
            <a:ext uri="{FF2B5EF4-FFF2-40B4-BE49-F238E27FC236}">
              <a16:creationId xmlns:a16="http://schemas.microsoft.com/office/drawing/2014/main" id="{215DC92B-74C0-4E01-9206-066A0FF1C04C}"/>
            </a:ext>
          </a:extLst>
        </xdr:cNvPr>
        <xdr:cNvCxnSpPr>
          <a:stCxn id="21" idx="3"/>
          <a:endCxn id="14" idx="1"/>
        </xdr:cNvCxnSpPr>
      </xdr:nvCxnSpPr>
      <xdr:spPr>
        <a:xfrm>
          <a:off x="6076951" y="2405063"/>
          <a:ext cx="1581149" cy="4857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47625</xdr:colOff>
      <xdr:row>19</xdr:row>
      <xdr:rowOff>138113</xdr:rowOff>
    </xdr:from>
    <xdr:to>
      <xdr:col>11</xdr:col>
      <xdr:colOff>238125</xdr:colOff>
      <xdr:row>22</xdr:row>
      <xdr:rowOff>100013</xdr:rowOff>
    </xdr:to>
    <xdr:cxnSp macro="">
      <xdr:nvCxnSpPr>
        <xdr:cNvPr id="90" name="Straight Arrow Connector 89">
          <a:extLst>
            <a:ext uri="{FF2B5EF4-FFF2-40B4-BE49-F238E27FC236}">
              <a16:creationId xmlns:a16="http://schemas.microsoft.com/office/drawing/2014/main" id="{0BDB3501-A2AA-4449-8691-BF8BD14A031D}"/>
            </a:ext>
          </a:extLst>
        </xdr:cNvPr>
        <xdr:cNvCxnSpPr>
          <a:stCxn id="22" idx="3"/>
          <a:endCxn id="15" idx="1"/>
        </xdr:cNvCxnSpPr>
      </xdr:nvCxnSpPr>
      <xdr:spPr>
        <a:xfrm>
          <a:off x="6143625" y="3186113"/>
          <a:ext cx="1409700" cy="533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66675</xdr:colOff>
      <xdr:row>23</xdr:row>
      <xdr:rowOff>176213</xdr:rowOff>
    </xdr:from>
    <xdr:to>
      <xdr:col>11</xdr:col>
      <xdr:colOff>323850</xdr:colOff>
      <xdr:row>26</xdr:row>
      <xdr:rowOff>176213</xdr:rowOff>
    </xdr:to>
    <xdr:cxnSp macro="">
      <xdr:nvCxnSpPr>
        <xdr:cNvPr id="92" name="Straight Arrow Connector 91">
          <a:extLst>
            <a:ext uri="{FF2B5EF4-FFF2-40B4-BE49-F238E27FC236}">
              <a16:creationId xmlns:a16="http://schemas.microsoft.com/office/drawing/2014/main" id="{D56B64CC-8320-46B2-ABE0-4BABFD0F912E}"/>
            </a:ext>
          </a:extLst>
        </xdr:cNvPr>
        <xdr:cNvCxnSpPr>
          <a:stCxn id="23" idx="3"/>
          <a:endCxn id="16" idx="1"/>
        </xdr:cNvCxnSpPr>
      </xdr:nvCxnSpPr>
      <xdr:spPr>
        <a:xfrm>
          <a:off x="6162675" y="3986213"/>
          <a:ext cx="1476375" cy="571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104775</xdr:colOff>
      <xdr:row>28</xdr:row>
      <xdr:rowOff>14288</xdr:rowOff>
    </xdr:from>
    <xdr:to>
      <xdr:col>11</xdr:col>
      <xdr:colOff>323850</xdr:colOff>
      <xdr:row>31</xdr:row>
      <xdr:rowOff>90488</xdr:rowOff>
    </xdr:to>
    <xdr:cxnSp macro="">
      <xdr:nvCxnSpPr>
        <xdr:cNvPr id="94" name="Straight Arrow Connector 93">
          <a:extLst>
            <a:ext uri="{FF2B5EF4-FFF2-40B4-BE49-F238E27FC236}">
              <a16:creationId xmlns:a16="http://schemas.microsoft.com/office/drawing/2014/main" id="{628F56EA-9916-4995-B988-9B31C885478B}"/>
            </a:ext>
          </a:extLst>
        </xdr:cNvPr>
        <xdr:cNvCxnSpPr>
          <a:stCxn id="24" idx="3"/>
          <a:endCxn id="17" idx="1"/>
        </xdr:cNvCxnSpPr>
      </xdr:nvCxnSpPr>
      <xdr:spPr>
        <a:xfrm>
          <a:off x="6200775" y="4776788"/>
          <a:ext cx="1438275" cy="6477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31</xdr:row>
      <xdr:rowOff>90488</xdr:rowOff>
    </xdr:from>
    <xdr:to>
      <xdr:col>11</xdr:col>
      <xdr:colOff>323850</xdr:colOff>
      <xdr:row>32</xdr:row>
      <xdr:rowOff>42863</xdr:rowOff>
    </xdr:to>
    <xdr:cxnSp macro="">
      <xdr:nvCxnSpPr>
        <xdr:cNvPr id="96" name="Straight Arrow Connector 95">
          <a:extLst>
            <a:ext uri="{FF2B5EF4-FFF2-40B4-BE49-F238E27FC236}">
              <a16:creationId xmlns:a16="http://schemas.microsoft.com/office/drawing/2014/main" id="{C5DA0975-3EAB-4C10-A3FA-3E1E39F459B6}"/>
            </a:ext>
          </a:extLst>
        </xdr:cNvPr>
        <xdr:cNvCxnSpPr>
          <a:stCxn id="25" idx="3"/>
          <a:endCxn id="17" idx="1"/>
        </xdr:cNvCxnSpPr>
      </xdr:nvCxnSpPr>
      <xdr:spPr>
        <a:xfrm flipV="1">
          <a:off x="6210300" y="5424488"/>
          <a:ext cx="1428750" cy="142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228599</xdr:colOff>
      <xdr:row>31</xdr:row>
      <xdr:rowOff>90488</xdr:rowOff>
    </xdr:from>
    <xdr:to>
      <xdr:col>11</xdr:col>
      <xdr:colOff>323850</xdr:colOff>
      <xdr:row>36</xdr:row>
      <xdr:rowOff>52388</xdr:rowOff>
    </xdr:to>
    <xdr:cxnSp macro="">
      <xdr:nvCxnSpPr>
        <xdr:cNvPr id="98" name="Straight Arrow Connector 97">
          <a:extLst>
            <a:ext uri="{FF2B5EF4-FFF2-40B4-BE49-F238E27FC236}">
              <a16:creationId xmlns:a16="http://schemas.microsoft.com/office/drawing/2014/main" id="{EDADC386-926C-4641-9E9E-DF5D1BBD8F82}"/>
            </a:ext>
          </a:extLst>
        </xdr:cNvPr>
        <xdr:cNvCxnSpPr>
          <a:stCxn id="26" idx="3"/>
          <a:endCxn id="17" idx="1"/>
        </xdr:cNvCxnSpPr>
      </xdr:nvCxnSpPr>
      <xdr:spPr>
        <a:xfrm flipV="1">
          <a:off x="6324599" y="5424488"/>
          <a:ext cx="1314451"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561976</xdr:colOff>
      <xdr:row>36</xdr:row>
      <xdr:rowOff>42863</xdr:rowOff>
    </xdr:from>
    <xdr:to>
      <xdr:col>11</xdr:col>
      <xdr:colOff>323850</xdr:colOff>
      <xdr:row>40</xdr:row>
      <xdr:rowOff>80963</xdr:rowOff>
    </xdr:to>
    <xdr:cxnSp macro="">
      <xdr:nvCxnSpPr>
        <xdr:cNvPr id="100" name="Straight Arrow Connector 99">
          <a:extLst>
            <a:ext uri="{FF2B5EF4-FFF2-40B4-BE49-F238E27FC236}">
              <a16:creationId xmlns:a16="http://schemas.microsoft.com/office/drawing/2014/main" id="{4C73714C-7263-4029-B6E6-DC887CB44407}"/>
            </a:ext>
          </a:extLst>
        </xdr:cNvPr>
        <xdr:cNvCxnSpPr>
          <a:stCxn id="27" idx="3"/>
          <a:endCxn id="18" idx="1"/>
        </xdr:cNvCxnSpPr>
      </xdr:nvCxnSpPr>
      <xdr:spPr>
        <a:xfrm flipV="1">
          <a:off x="6048376" y="6329363"/>
          <a:ext cx="1590674" cy="800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600075</xdr:colOff>
      <xdr:row>11</xdr:row>
      <xdr:rowOff>61913</xdr:rowOff>
    </xdr:from>
    <xdr:to>
      <xdr:col>11</xdr:col>
      <xdr:colOff>342900</xdr:colOff>
      <xdr:row>18</xdr:row>
      <xdr:rowOff>33338</xdr:rowOff>
    </xdr:to>
    <xdr:cxnSp macro="">
      <xdr:nvCxnSpPr>
        <xdr:cNvPr id="102" name="Straight Arrow Connector 101">
          <a:extLst>
            <a:ext uri="{FF2B5EF4-FFF2-40B4-BE49-F238E27FC236}">
              <a16:creationId xmlns:a16="http://schemas.microsoft.com/office/drawing/2014/main" id="{2D8B020A-C5E5-45D2-BD49-2CC4A47AA9E7}"/>
            </a:ext>
          </a:extLst>
        </xdr:cNvPr>
        <xdr:cNvCxnSpPr>
          <a:stCxn id="12" idx="3"/>
          <a:endCxn id="14" idx="1"/>
        </xdr:cNvCxnSpPr>
      </xdr:nvCxnSpPr>
      <xdr:spPr>
        <a:xfrm>
          <a:off x="6086475" y="1585913"/>
          <a:ext cx="1571625" cy="13049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600075</xdr:colOff>
      <xdr:row>11</xdr:row>
      <xdr:rowOff>61913</xdr:rowOff>
    </xdr:from>
    <xdr:to>
      <xdr:col>11</xdr:col>
      <xdr:colOff>238125</xdr:colOff>
      <xdr:row>22</xdr:row>
      <xdr:rowOff>100013</xdr:rowOff>
    </xdr:to>
    <xdr:cxnSp macro="">
      <xdr:nvCxnSpPr>
        <xdr:cNvPr id="106" name="Straight Arrow Connector 105">
          <a:extLst>
            <a:ext uri="{FF2B5EF4-FFF2-40B4-BE49-F238E27FC236}">
              <a16:creationId xmlns:a16="http://schemas.microsoft.com/office/drawing/2014/main" id="{5CBA4AC5-2A0F-4ABB-8112-00DC2B06ED9C}"/>
            </a:ext>
          </a:extLst>
        </xdr:cNvPr>
        <xdr:cNvCxnSpPr>
          <a:stCxn id="12" idx="3"/>
          <a:endCxn id="15" idx="1"/>
        </xdr:cNvCxnSpPr>
      </xdr:nvCxnSpPr>
      <xdr:spPr>
        <a:xfrm>
          <a:off x="6086475" y="1585913"/>
          <a:ext cx="1466850" cy="21336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600075</xdr:colOff>
      <xdr:row>11</xdr:row>
      <xdr:rowOff>61913</xdr:rowOff>
    </xdr:from>
    <xdr:to>
      <xdr:col>11</xdr:col>
      <xdr:colOff>323850</xdr:colOff>
      <xdr:row>26</xdr:row>
      <xdr:rowOff>176213</xdr:rowOff>
    </xdr:to>
    <xdr:cxnSp macro="">
      <xdr:nvCxnSpPr>
        <xdr:cNvPr id="108" name="Straight Arrow Connector 107">
          <a:extLst>
            <a:ext uri="{FF2B5EF4-FFF2-40B4-BE49-F238E27FC236}">
              <a16:creationId xmlns:a16="http://schemas.microsoft.com/office/drawing/2014/main" id="{1EEE76F7-C450-402D-94A1-17E28EDA2BE3}"/>
            </a:ext>
          </a:extLst>
        </xdr:cNvPr>
        <xdr:cNvCxnSpPr>
          <a:stCxn id="12" idx="3"/>
          <a:endCxn id="16" idx="1"/>
        </xdr:cNvCxnSpPr>
      </xdr:nvCxnSpPr>
      <xdr:spPr>
        <a:xfrm>
          <a:off x="6086475" y="1585913"/>
          <a:ext cx="1552575" cy="2971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600075</xdr:colOff>
      <xdr:row>11</xdr:row>
      <xdr:rowOff>61913</xdr:rowOff>
    </xdr:from>
    <xdr:to>
      <xdr:col>11</xdr:col>
      <xdr:colOff>323850</xdr:colOff>
      <xdr:row>36</xdr:row>
      <xdr:rowOff>42863</xdr:rowOff>
    </xdr:to>
    <xdr:cxnSp macro="">
      <xdr:nvCxnSpPr>
        <xdr:cNvPr id="110" name="Straight Arrow Connector 109">
          <a:extLst>
            <a:ext uri="{FF2B5EF4-FFF2-40B4-BE49-F238E27FC236}">
              <a16:creationId xmlns:a16="http://schemas.microsoft.com/office/drawing/2014/main" id="{73F53801-5B82-40DE-B0EE-381D64532BE5}"/>
            </a:ext>
          </a:extLst>
        </xdr:cNvPr>
        <xdr:cNvCxnSpPr>
          <a:stCxn id="12" idx="3"/>
          <a:endCxn id="18" idx="1"/>
        </xdr:cNvCxnSpPr>
      </xdr:nvCxnSpPr>
      <xdr:spPr>
        <a:xfrm>
          <a:off x="6086475" y="1585913"/>
          <a:ext cx="1552575" cy="47434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government-conversion-factors-for-company-reporting" TargetMode="External"/><Relationship Id="rId1" Type="http://schemas.openxmlformats.org/officeDocument/2006/relationships/hyperlink" Target="https://www.gov.uk/government/publications/valuation-of-energy-use-and-greenhouse-gas-emissions-for-appraisa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2.bin"/><Relationship Id="rId1" Type="http://schemas.openxmlformats.org/officeDocument/2006/relationships/hyperlink" Target="https://www.gov.uk/government/publications/greenhouse-gas-reporting-conversion-factors-2020" TargetMode="External"/><Relationship Id="rId4" Type="http://schemas.openxmlformats.org/officeDocument/2006/relationships/comments" Target="../comments1.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gov.uk/government/publications/valuation-of-energy-use-and-greenhouse-gas-emissions-for-appraisal"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www.gov.uk/government/collections/government-conversion-factors-for-company-reporting" TargetMode="External"/><Relationship Id="rId2" Type="http://schemas.openxmlformats.org/officeDocument/2006/relationships/hyperlink" Target="https://www.gov.uk/government/publications/valuation-of-energy-use-and-greenhouse-gas-emissions-for-appraisal" TargetMode="External"/><Relationship Id="rId1" Type="http://schemas.openxmlformats.org/officeDocument/2006/relationships/hyperlink" Target="https://www.gov.uk/measuring-and-reporting-environmental-impacts-guidance-for-businesses"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gov.uk/government/collections/carbon-valuation--2"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gov.uk/government/publications/valuation-of-energy-use-and-greenhouse-gas-emissions-for-appraisal"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gov.uk/government/publications/valuation-of-energy-use-and-greenhouse-gas-emissions-for-appraisal"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s://www.gov.uk/government/uploads/system/uploads/attachment_data/file/286935/webtag-tag-unit-a5-4-marginal-external-congestion-costs.pdf" TargetMode="External"/><Relationship Id="rId2" Type="http://schemas.openxmlformats.org/officeDocument/2006/relationships/hyperlink" Target="https://www.gov.uk/guidance/air-quality-economic-analysis" TargetMode="External"/><Relationship Id="rId1" Type="http://schemas.openxmlformats.org/officeDocument/2006/relationships/hyperlink" Target="mailto:igcb@deefra.gsi.gov.uk" TargetMode="External"/><Relationship Id="rId5" Type="http://schemas.openxmlformats.org/officeDocument/2006/relationships/printerSettings" Target="../printerSettings/printerSettings28.bin"/><Relationship Id="rId4" Type="http://schemas.openxmlformats.org/officeDocument/2006/relationships/hyperlink" Target="https://www.gov.uk/air-quality-economic-analysis"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www.defra.gov.uk/publications/2012/05/30/pb13773-2012-ghg-conversio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3881-485D-4267-B6BB-2D636BBF901E}">
  <sheetPr codeName="Sheet1">
    <tabColor theme="4" tint="-0.499984740745262"/>
    <pageSetUpPr fitToPage="1"/>
  </sheetPr>
  <dimension ref="A1:H47"/>
  <sheetViews>
    <sheetView showGridLines="0" tabSelected="1" zoomScale="90" zoomScaleNormal="90" workbookViewId="0">
      <selection activeCell="B14" sqref="B14:M14"/>
    </sheetView>
  </sheetViews>
  <sheetFormatPr defaultColWidth="0" defaultRowHeight="14.45" customHeight="1" zeroHeight="1" x14ac:dyDescent="0.25"/>
  <cols>
    <col min="1" max="1" width="3.7109375" style="52" customWidth="1"/>
    <col min="2" max="4" width="80.5703125" style="52" customWidth="1"/>
    <col min="5" max="5" width="3.7109375" style="52" customWidth="1"/>
    <col min="6" max="6" width="27.85546875" style="52" hidden="1" customWidth="1"/>
    <col min="7" max="7" width="18.42578125" style="52" hidden="1" customWidth="1"/>
    <col min="8" max="8" width="16.7109375" style="52" hidden="1" customWidth="1"/>
    <col min="9" max="16384" width="8.7109375" style="52" hidden="1"/>
  </cols>
  <sheetData>
    <row r="1" spans="2:4" ht="15" x14ac:dyDescent="0.25">
      <c r="B1" s="51"/>
      <c r="C1" s="51"/>
      <c r="D1" s="51"/>
    </row>
    <row r="2" spans="2:4" ht="15" x14ac:dyDescent="0.25"/>
    <row r="3" spans="2:4" ht="21" x14ac:dyDescent="0.25">
      <c r="B3" s="439" t="s">
        <v>0</v>
      </c>
      <c r="C3" s="439"/>
      <c r="D3" s="439"/>
    </row>
    <row r="4" spans="2:4" ht="18.75" x14ac:dyDescent="0.25">
      <c r="B4" s="53" t="s">
        <v>1</v>
      </c>
    </row>
    <row r="5" spans="2:4" ht="146.25" customHeight="1" x14ac:dyDescent="0.25">
      <c r="B5" s="437" t="s">
        <v>352</v>
      </c>
      <c r="C5" s="437"/>
      <c r="D5" s="437"/>
    </row>
    <row r="6" spans="2:4" ht="15" x14ac:dyDescent="0.25">
      <c r="B6" s="54"/>
      <c r="C6" s="54"/>
      <c r="D6" s="54"/>
    </row>
    <row r="7" spans="2:4" ht="18.75" x14ac:dyDescent="0.25">
      <c r="B7" s="53" t="s">
        <v>2</v>
      </c>
      <c r="C7" s="55"/>
    </row>
    <row r="8" spans="2:4" ht="21.95" customHeight="1" x14ac:dyDescent="0.25">
      <c r="B8" s="437" t="s">
        <v>3</v>
      </c>
      <c r="C8" s="437"/>
      <c r="D8" s="437"/>
    </row>
    <row r="9" spans="2:4" ht="15.95" customHeight="1" x14ac:dyDescent="0.25">
      <c r="B9" s="438" t="s">
        <v>4</v>
      </c>
      <c r="C9" s="438"/>
      <c r="D9" s="438"/>
    </row>
    <row r="10" spans="2:4" ht="409.5" customHeight="1" x14ac:dyDescent="0.25">
      <c r="B10" s="444" t="s">
        <v>356</v>
      </c>
      <c r="C10" s="444"/>
      <c r="D10" s="444"/>
    </row>
    <row r="11" spans="2:4" ht="17.25" customHeight="1" x14ac:dyDescent="0.25">
      <c r="B11" s="444"/>
      <c r="C11" s="444"/>
      <c r="D11" s="444"/>
    </row>
    <row r="12" spans="2:4" ht="15" x14ac:dyDescent="0.25">
      <c r="B12" s="54"/>
      <c r="C12" s="54"/>
      <c r="D12" s="54"/>
    </row>
    <row r="13" spans="2:4" ht="15.75" x14ac:dyDescent="0.25">
      <c r="B13" s="440" t="s">
        <v>5</v>
      </c>
      <c r="C13" s="440"/>
      <c r="D13" s="440"/>
    </row>
    <row r="14" spans="2:4" ht="78.75" customHeight="1" x14ac:dyDescent="0.25">
      <c r="B14" s="441" t="s">
        <v>6</v>
      </c>
      <c r="C14" s="441"/>
      <c r="D14" s="441"/>
    </row>
    <row r="15" spans="2:4" ht="15" x14ac:dyDescent="0.25">
      <c r="B15" s="56"/>
      <c r="C15" s="55"/>
    </row>
    <row r="16" spans="2:4" ht="18.75" x14ac:dyDescent="0.25">
      <c r="B16" s="53" t="s">
        <v>7</v>
      </c>
    </row>
    <row r="17" spans="2:4" ht="15" x14ac:dyDescent="0.25">
      <c r="B17" s="57" t="s">
        <v>8</v>
      </c>
      <c r="C17" s="57" t="s">
        <v>9</v>
      </c>
      <c r="D17" s="57" t="s">
        <v>10</v>
      </c>
    </row>
    <row r="18" spans="2:4" ht="35.25" customHeight="1" x14ac:dyDescent="0.25">
      <c r="B18" s="58" t="s">
        <v>11</v>
      </c>
      <c r="C18" s="59" t="s">
        <v>12</v>
      </c>
      <c r="D18" s="60" t="s">
        <v>13</v>
      </c>
    </row>
    <row r="19" spans="2:4" ht="35.25" customHeight="1" x14ac:dyDescent="0.25">
      <c r="B19" s="58" t="s">
        <v>14</v>
      </c>
      <c r="C19" s="59" t="s">
        <v>15</v>
      </c>
      <c r="D19" s="58" t="s">
        <v>16</v>
      </c>
    </row>
    <row r="20" spans="2:4" ht="15" x14ac:dyDescent="0.25"/>
    <row r="21" spans="2:4" ht="18.75" x14ac:dyDescent="0.25">
      <c r="B21" s="53" t="s">
        <v>17</v>
      </c>
    </row>
    <row r="22" spans="2:4" ht="37.5" customHeight="1" x14ac:dyDescent="0.25">
      <c r="B22" s="442" t="s">
        <v>18</v>
      </c>
      <c r="C22" s="443"/>
      <c r="D22" s="443"/>
    </row>
    <row r="23" spans="2:4" ht="296.45" customHeight="1" x14ac:dyDescent="0.25">
      <c r="B23" s="436"/>
      <c r="C23" s="436"/>
      <c r="D23" s="436"/>
    </row>
    <row r="24" spans="2:4" ht="172.35" customHeight="1" x14ac:dyDescent="0.25">
      <c r="B24" s="436"/>
      <c r="C24" s="436"/>
      <c r="D24" s="436"/>
    </row>
    <row r="25" spans="2:4" ht="250.5" customHeight="1" x14ac:dyDescent="0.25"/>
    <row r="26" spans="2:4" ht="36.200000000000003" customHeight="1" x14ac:dyDescent="0.25">
      <c r="B26" s="442" t="s">
        <v>19</v>
      </c>
      <c r="C26" s="442"/>
      <c r="D26" s="442"/>
    </row>
    <row r="27" spans="2:4" ht="296.45" customHeight="1" x14ac:dyDescent="0.25">
      <c r="B27" s="436"/>
      <c r="C27" s="436"/>
      <c r="D27" s="436"/>
    </row>
    <row r="28" spans="2:4" ht="180.95" customHeight="1" x14ac:dyDescent="0.25">
      <c r="B28" s="436"/>
      <c r="C28" s="436"/>
      <c r="D28" s="436"/>
    </row>
    <row r="29" spans="2:4" ht="237.95" customHeight="1" x14ac:dyDescent="0.25"/>
    <row r="30" spans="2:4" ht="15" x14ac:dyDescent="0.25">
      <c r="B30" s="51"/>
      <c r="C30" s="51"/>
      <c r="D30" s="51"/>
    </row>
    <row r="31" spans="2:4" ht="14.85" hidden="1" customHeight="1" x14ac:dyDescent="0.25"/>
    <row r="32" spans="2:4" ht="14.85" hidden="1" customHeight="1" x14ac:dyDescent="0.25"/>
    <row r="33" ht="18.600000000000001" hidden="1" customHeight="1" x14ac:dyDescent="0.25"/>
    <row r="34" ht="14.85" hidden="1" customHeight="1" x14ac:dyDescent="0.25"/>
    <row r="35" ht="14.85" hidden="1" customHeight="1" x14ac:dyDescent="0.25"/>
    <row r="36" ht="14.85" hidden="1" customHeight="1" x14ac:dyDescent="0.25"/>
    <row r="37" ht="14.85" hidden="1" customHeight="1" x14ac:dyDescent="0.25"/>
    <row r="38" ht="14.85" hidden="1" customHeight="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sheetData>
  <sheetProtection algorithmName="SHA-512" hashValue="FQr+/qshUJZUE+zLYwfGa1D2rlidpJexayWO/PO9zU1IZ5dWr1LDyr2BUzNyGrKphz1EI4lJK3gjaXRxUI/4IQ==" saltValue="mjGizjormZuYx9Oj6iY8rQ==" spinCount="100000" sheet="1" objects="1" scenarios="1" selectLockedCells="1"/>
  <mergeCells count="11">
    <mergeCell ref="B27:D28"/>
    <mergeCell ref="B8:D8"/>
    <mergeCell ref="B9:D9"/>
    <mergeCell ref="B3:D3"/>
    <mergeCell ref="B5:D5"/>
    <mergeCell ref="B23:D24"/>
    <mergeCell ref="B13:D13"/>
    <mergeCell ref="B14:D14"/>
    <mergeCell ref="B22:D22"/>
    <mergeCell ref="B26:D26"/>
    <mergeCell ref="B10:D11"/>
  </mergeCells>
  <hyperlinks>
    <hyperlink ref="C18" r:id="rId1" xr:uid="{7B80BBEA-6817-4733-BA6C-14026291AF8D}"/>
    <hyperlink ref="C19" r:id="rId2" xr:uid="{96582E1A-23E8-4BAF-8E27-BF6BA722F940}"/>
  </hyperlinks>
  <pageMargins left="0.7" right="0.7" top="0.75" bottom="0.75" header="0.3" footer="0.3"/>
  <pageSetup paperSize="9" scale="84" fitToHeight="0" orientation="landscape" verticalDpi="0" r:id="rId3"/>
  <rowBreaks count="2" manualBreakCount="2">
    <brk id="19" min="1" max="3" man="1"/>
    <brk id="25" min="1" max="3" man="1"/>
  </rowBreak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0688A-806D-40F2-AFC0-4C1EA0BD42A6}">
  <sheetPr codeName="Sheet9">
    <tabColor theme="7" tint="0.59999389629810485"/>
  </sheetPr>
  <dimension ref="A1:BF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3" width="8.85546875" style="30" customWidth="1"/>
    <col min="4" max="4" width="5.140625" style="30" customWidth="1"/>
    <col min="5" max="9" width="15.85546875" style="30" customWidth="1"/>
    <col min="10" max="10" width="5.28515625" style="30" customWidth="1"/>
    <col min="11" max="15" width="15.85546875" style="30" customWidth="1"/>
    <col min="16" max="16" width="5.28515625" style="30" customWidth="1"/>
    <col min="17" max="21" width="15.85546875" style="30" customWidth="1"/>
    <col min="22" max="22" width="5.28515625" style="30" customWidth="1"/>
    <col min="23" max="27" width="15.85546875" style="30" customWidth="1"/>
    <col min="28" max="28" width="3.5703125" style="30" customWidth="1"/>
    <col min="29" max="58" width="0" style="30" hidden="1" customWidth="1"/>
    <col min="59" max="16384" width="8.85546875" style="30" hidden="1"/>
  </cols>
  <sheetData>
    <row r="1" spans="2:27" x14ac:dyDescent="0.25">
      <c r="B1" s="69"/>
      <c r="C1" s="69"/>
      <c r="D1" s="69"/>
      <c r="E1" s="69"/>
      <c r="F1" s="69"/>
      <c r="G1" s="69"/>
      <c r="H1" s="69"/>
      <c r="I1" s="69"/>
      <c r="J1" s="69"/>
      <c r="K1" s="69"/>
      <c r="L1" s="69"/>
      <c r="M1" s="69"/>
      <c r="N1" s="69"/>
      <c r="O1" s="69"/>
      <c r="P1" s="69"/>
      <c r="Q1" s="69"/>
      <c r="R1" s="69"/>
      <c r="S1" s="69"/>
      <c r="T1" s="69"/>
      <c r="U1" s="69"/>
      <c r="V1" s="69"/>
      <c r="W1" s="69"/>
      <c r="X1" s="69"/>
      <c r="Y1" s="69"/>
      <c r="Z1" s="69"/>
      <c r="AA1" s="69"/>
    </row>
    <row r="2" spans="2:27" x14ac:dyDescent="0.25"/>
    <row r="3" spans="2:27" ht="21" x14ac:dyDescent="0.35">
      <c r="B3" s="70" t="s">
        <v>93</v>
      </c>
    </row>
    <row r="4" spans="2:27" ht="15.75" thickBot="1" x14ac:dyDescent="0.3"/>
    <row r="5" spans="2:27" x14ac:dyDescent="0.25">
      <c r="B5" s="456" t="s">
        <v>77</v>
      </c>
      <c r="C5" s="458" t="s">
        <v>78</v>
      </c>
      <c r="D5" s="90"/>
      <c r="E5" s="456" t="s">
        <v>84</v>
      </c>
      <c r="F5" s="457"/>
      <c r="G5" s="457"/>
      <c r="H5" s="457"/>
      <c r="I5" s="458"/>
      <c r="J5" s="91"/>
      <c r="K5" s="456" t="s">
        <v>94</v>
      </c>
      <c r="L5" s="457"/>
      <c r="M5" s="457"/>
      <c r="N5" s="457"/>
      <c r="O5" s="458"/>
      <c r="P5" s="91"/>
      <c r="Q5" s="456" t="s">
        <v>95</v>
      </c>
      <c r="R5" s="457"/>
      <c r="S5" s="457"/>
      <c r="T5" s="457"/>
      <c r="U5" s="458"/>
      <c r="V5" s="91"/>
      <c r="W5" s="456" t="s">
        <v>64</v>
      </c>
      <c r="X5" s="457"/>
      <c r="Y5" s="457"/>
      <c r="Z5" s="457"/>
      <c r="AA5" s="458"/>
    </row>
    <row r="6" spans="2:27" x14ac:dyDescent="0.25">
      <c r="B6" s="459"/>
      <c r="C6" s="460"/>
      <c r="D6" s="90"/>
      <c r="E6" s="92" t="s">
        <v>35</v>
      </c>
      <c r="F6" s="11" t="s">
        <v>36</v>
      </c>
      <c r="G6" s="11" t="s">
        <v>37</v>
      </c>
      <c r="H6" s="11" t="s">
        <v>38</v>
      </c>
      <c r="I6" s="93" t="s">
        <v>39</v>
      </c>
      <c r="J6" s="91"/>
      <c r="K6" s="92" t="s">
        <v>35</v>
      </c>
      <c r="L6" s="11" t="s">
        <v>36</v>
      </c>
      <c r="M6" s="11" t="s">
        <v>37</v>
      </c>
      <c r="N6" s="11" t="s">
        <v>38</v>
      </c>
      <c r="O6" s="93" t="s">
        <v>39</v>
      </c>
      <c r="P6" s="91"/>
      <c r="Q6" s="92" t="s">
        <v>35</v>
      </c>
      <c r="R6" s="11" t="s">
        <v>36</v>
      </c>
      <c r="S6" s="11" t="s">
        <v>37</v>
      </c>
      <c r="T6" s="11" t="s">
        <v>38</v>
      </c>
      <c r="U6" s="93" t="s">
        <v>39</v>
      </c>
      <c r="V6" s="91"/>
      <c r="W6" s="92" t="s">
        <v>35</v>
      </c>
      <c r="X6" s="11" t="s">
        <v>36</v>
      </c>
      <c r="Y6" s="11" t="s">
        <v>37</v>
      </c>
      <c r="Z6" s="11" t="s">
        <v>38</v>
      </c>
      <c r="AA6" s="93" t="s">
        <v>39</v>
      </c>
    </row>
    <row r="7" spans="2:27" s="55" customFormat="1" x14ac:dyDescent="0.25">
      <c r="B7" s="459"/>
      <c r="C7" s="460"/>
      <c r="D7" s="94"/>
      <c r="E7" s="95" t="str">
        <f>IF(Fuel_type1=0,"N/A",Fuel_type1)</f>
        <v>N/A</v>
      </c>
      <c r="F7" s="24" t="str">
        <f>IF(Fuel_type2=0,"N/A",Fuel_type2)</f>
        <v>N/A</v>
      </c>
      <c r="G7" s="24" t="str">
        <f>IF(Fuel_type3=0,"N/A",Fuel_type3)</f>
        <v>N/A</v>
      </c>
      <c r="H7" s="24" t="str">
        <f>IF(Fuel_type4=0,"N/A",Fuel_type4)</f>
        <v>N/A</v>
      </c>
      <c r="I7" s="96" t="str">
        <f>IF(Fuel_type5=0,"N/A",Fuel_type5)</f>
        <v>N/A</v>
      </c>
      <c r="J7" s="97"/>
      <c r="K7" s="95" t="str">
        <f>IF(Fuel_group1=0,"N/A",Fuel_group1)</f>
        <v>N/A</v>
      </c>
      <c r="L7" s="24" t="str">
        <f>IF(Fuel_group2=0,"N/A",Fuel_group2)</f>
        <v>N/A</v>
      </c>
      <c r="M7" s="24" t="str">
        <f>IF(Fuel_group3=0,"N/A",Fuel_group3)</f>
        <v>N/A</v>
      </c>
      <c r="N7" s="24" t="str">
        <f>IF(Fuel_group4=0,"N/A",Fuel_group4)</f>
        <v>N/A</v>
      </c>
      <c r="O7" s="96" t="str">
        <f>IF(Fuel_group5=0,"N/A",Fuel_group5)</f>
        <v>N/A</v>
      </c>
      <c r="P7" s="97"/>
      <c r="Q7" s="95" t="str">
        <f>IF(Fuel_type1=0,"N/A",Fuel_type1)</f>
        <v>N/A</v>
      </c>
      <c r="R7" s="24" t="str">
        <f>IF(Fuel_type2=0,"N/A",Fuel_type2)</f>
        <v>N/A</v>
      </c>
      <c r="S7" s="24" t="str">
        <f>IF(Fuel_type3=0,"N/A",Fuel_type3)</f>
        <v>N/A</v>
      </c>
      <c r="T7" s="24" t="str">
        <f>IF(Fuel_type4=0,"N/A",Fuel_type4)</f>
        <v>N/A</v>
      </c>
      <c r="U7" s="96" t="str">
        <f>IF(Fuel_type5=0,"N/A",Fuel_type5)</f>
        <v>N/A</v>
      </c>
      <c r="V7" s="97"/>
      <c r="W7" s="95" t="str">
        <f>IF(Fuel_type1=0,"N/A",Fuel_type1)</f>
        <v>N/A</v>
      </c>
      <c r="X7" s="24" t="str">
        <f>IF(Fuel_type2=0,"N/A",Fuel_type2)</f>
        <v>N/A</v>
      </c>
      <c r="Y7" s="24" t="str">
        <f>IF(Fuel_type3=0,"N/A",Fuel_type3)</f>
        <v>N/A</v>
      </c>
      <c r="Z7" s="24" t="str">
        <f>IF(Fuel_type4=0,"N/A",Fuel_type4)</f>
        <v>N/A</v>
      </c>
      <c r="AA7" s="96" t="str">
        <f>IF(Fuel_type5=0,"N/A",Fuel_type5)</f>
        <v>N/A</v>
      </c>
    </row>
    <row r="8" spans="2:27" x14ac:dyDescent="0.25">
      <c r="B8" s="98">
        <f t="shared" ref="B8:B57" si="0">C8-Deployment_Year</f>
        <v>-1</v>
      </c>
      <c r="C8" s="99">
        <v>2021</v>
      </c>
      <c r="E8" s="100" t="e">
        <f>'Energy Calculations'!AI8</f>
        <v>#DIV/0!</v>
      </c>
      <c r="F8" s="101" t="e">
        <f>'Energy Calculations'!AJ8</f>
        <v>#DIV/0!</v>
      </c>
      <c r="G8" s="101" t="e">
        <f>'Energy Calculations'!AK8</f>
        <v>#DIV/0!</v>
      </c>
      <c r="H8" s="101" t="e">
        <f>'Energy Calculations'!AL8</f>
        <v>#DIV/0!</v>
      </c>
      <c r="I8" s="102" t="e">
        <f>'Energy Calculations'!AM8</f>
        <v>#DIV/0!</v>
      </c>
      <c r="J8" s="103"/>
      <c r="K8" s="109" cm="1">
        <f t="array" ref="K8">_xlfn.IFNA(_xlfn.IFS(Fuel_group1="Biomass fuels",INDEX(Biomass_LRVC_Range,MATCH($C8,LRVCs!$B$6:$B$56)),
Fuel_group1="Biogas fuels",INDEX(Biomass_LRVC_Range,MATCH($C8,LRVCs!$B$6:$B$56)),
Fuel_group1="Electricity",INDEX(Electricity_LRVC_Range,MATCH($C8,LRVCs!$B$6:$B$56)),
Fuel_group1="Gaseous fuels",INDEX(Gas_LRVC_Range,MATCH($C8,LRVCs!$B$6:$B$56)),
Fuel_group1="Liquid fuels",INDEX(Oil_LRVC_Range,MATCH($C8,LRVCs!$B$6:$B$56)),
Fuel_group1="Solid fuels",INDEX(Coal_LRVC_Range,MATCH($C8,LRVCs!$B$6:$B$56)),
Fuel_group1="Other",Inputs!D$25*LRVC_Retail_Ratio),0)</f>
        <v>0</v>
      </c>
      <c r="L8" s="110" cm="1">
        <f t="array" ref="L8">_xlfn.IFNA(_xlfn.IFS(Fuel_group2="Biomass fuels",INDEX(Biomass_LRVC_Range,MATCH($C8,LRVCs!$B$6:$B$56)),
Fuel_group2="Biogas fuels",INDEX(Biomass_LRVC_Range,MATCH($C8,LRVCs!$B$6:$B$56)),
Fuel_group2="Electricity",INDEX(Electricity_LRVC_Range,MATCH($C8,LRVCs!$B$6:$B$56)),
Fuel_group2="Gaseous fuels",INDEX(Gas_LRVC_Range,MATCH($C8,LRVCs!$B$6:$B$56)),
Fuel_group2="Liquid fuels",INDEX(Oil_LRVC_Range,MATCH($C8,LRVCs!$B$6:$B$56)),
Fuel_group2="Solid fuels",INDEX(Coal_LRVC_Range,MATCH($C8,LRVCs!$B$6:$B$56)),
Fuel_group2="Other",Inputs!E$25*LRVC_Retail_Ratio),0)</f>
        <v>0</v>
      </c>
      <c r="M8" s="110" cm="1">
        <f t="array" ref="M8">_xlfn.IFNA(_xlfn.IFS(Fuel_group3="Biomass fuels",INDEX(Biomass_LRVC_Range,MATCH($C8,LRVCs!$B$6:$B$56)),
Fuel_group3="Biogas fuels",INDEX(Biomass_LRVC_Range,MATCH($C8,LRVCs!$B$6:$B$56)),
Fuel_group3="Electricity",INDEX(Electricity_LRVC_Range,MATCH($C8,LRVCs!$B$6:$B$56)),
Fuel_group3="Gaseous fuels",INDEX(Gas_LRVC_Range,MATCH($C8,LRVCs!$B$6:$B$56)),
Fuel_group3="Liquid fuels",INDEX(Oil_LRVC_Range,MATCH($C8,LRVCs!$B$6:$B$56)),
Fuel_group3="Solid fuels",INDEX(Coal_LRVC_Range,MATCH($C8,LRVCs!$B$6:$B$56)),
Fuel_group3="Other",Inputs!F$25*LRVC_Retail_Ratio),0)</f>
        <v>0</v>
      </c>
      <c r="N8" s="110" cm="1">
        <f t="array" ref="N8">_xlfn.IFNA(_xlfn.IFS(Fuel_group4="Biomass fuels",INDEX(Biomass_LRVC_Range,MATCH($C8,LRVCs!$B$6:$B$56)),
Fuel_group4="Biogas fuels",INDEX(Biomass_LRVC_Range,MATCH($C8,LRVCs!$B$6:$B$56)),
Fuel_group4="Electricity",INDEX(Electricity_LRVC_Range,MATCH($C8,LRVCs!$B$6:$B$56)),
Fuel_group4="Gaseous fuels",INDEX(Gas_LRVC_Range,MATCH($C8,LRVCs!$B$6:$B$56)),
Fuel_group4="Liquid fuels",INDEX(Oil_LRVC_Range,MATCH($C8,LRVCs!$B$6:$B$56)),
Fuel_group4="Solid fuels",INDEX(Coal_LRVC_Range,MATCH($C8,LRVCs!$B$6:$B$56)),
Fuel_group4="Other",Inputs!G$25*LRVC_Retail_Ratio),0)</f>
        <v>0</v>
      </c>
      <c r="O8" s="111" cm="1">
        <f t="array" ref="O8">_xlfn.IFNA(_xlfn.IFS(Fuel_group5="Biomass fuels",INDEX(Biomass_LRVC_Range,MATCH($C8,LRVCs!$B$6:$B$56)),
Fuel_group5="Biogas fuels",INDEX(Biomass_LRVC_Range,MATCH($C8,LRVCs!$B$6:$B$56)),
Fuel_group5="Electricity",INDEX(Electricity_LRVC_Range,MATCH($C8,LRVCs!$B$6:$B$56)),
Fuel_group5="Gaseous fuels",INDEX(Gas_LRVC_Range,MATCH($C8,LRVCs!$B$6:$B$56)),
Fuel_group5="Liquid fuels",INDEX(Oil_LRVC_Range,MATCH($C8,LRVCs!$B$6:$B$56)),
Fuel_group5="Solid fuels",INDEX(Coal_LRVC_Range,MATCH($C8,LRVCs!$B$6:$B$56)),
Fuel_group5="Other",Inputs!H$25*LRVC_Retail_Ratio),0)</f>
        <v>0</v>
      </c>
      <c r="P8" s="112"/>
      <c r="Q8" s="100" t="e">
        <f>E8*K8</f>
        <v>#DIV/0!</v>
      </c>
      <c r="R8" s="101" t="e">
        <f t="shared" ref="R8:U8" si="1">F8*L8</f>
        <v>#DIV/0!</v>
      </c>
      <c r="S8" s="101" t="e">
        <f t="shared" si="1"/>
        <v>#DIV/0!</v>
      </c>
      <c r="T8" s="101" t="e">
        <f t="shared" si="1"/>
        <v>#DIV/0!</v>
      </c>
      <c r="U8" s="102" t="e">
        <f t="shared" si="1"/>
        <v>#DIV/0!</v>
      </c>
      <c r="V8" s="103"/>
      <c r="W8" s="100" t="e">
        <f>Q8*INDEX(Discount_Index,MATCH($C8,'Inflation &amp; Discounting'!$E$8:$E$60))</f>
        <v>#DIV/0!</v>
      </c>
      <c r="X8" s="101" t="e">
        <f>R8*INDEX(Discount_Index,MATCH($C8,'Inflation &amp; Discounting'!$E$8:$E$60))</f>
        <v>#DIV/0!</v>
      </c>
      <c r="Y8" s="101" t="e">
        <f>S8*INDEX(Discount_Index,MATCH($C8,'Inflation &amp; Discounting'!$E$8:$E$60))</f>
        <v>#DIV/0!</v>
      </c>
      <c r="Z8" s="101" t="e">
        <f>T8*INDEX(Discount_Index,MATCH($C8,'Inflation &amp; Discounting'!$E$8:$E$60))</f>
        <v>#DIV/0!</v>
      </c>
      <c r="AA8" s="102" t="e">
        <f>U8*INDEX(Discount_Index,MATCH($C8,'Inflation &amp; Discounting'!$E$8:$E$60))</f>
        <v>#DIV/0!</v>
      </c>
    </row>
    <row r="9" spans="2:27" x14ac:dyDescent="0.25">
      <c r="B9" s="98">
        <f t="shared" si="0"/>
        <v>0</v>
      </c>
      <c r="C9" s="99">
        <v>2022</v>
      </c>
      <c r="E9" s="100" t="e">
        <f>'Energy Calculations'!AI9</f>
        <v>#DIV/0!</v>
      </c>
      <c r="F9" s="101" t="e">
        <f>'Energy Calculations'!AJ9</f>
        <v>#DIV/0!</v>
      </c>
      <c r="G9" s="101" t="e">
        <f>'Energy Calculations'!AK9</f>
        <v>#DIV/0!</v>
      </c>
      <c r="H9" s="101" t="e">
        <f>'Energy Calculations'!AL9</f>
        <v>#DIV/0!</v>
      </c>
      <c r="I9" s="102" t="e">
        <f>'Energy Calculations'!AM9</f>
        <v>#DIV/0!</v>
      </c>
      <c r="J9" s="103"/>
      <c r="K9" s="109" cm="1">
        <f t="array" ref="K9">_xlfn.IFNA(_xlfn.IFS(Fuel_group1="Biomass fuels",INDEX(Biomass_LRVC_Range,MATCH($C9,LRVCs!$B$6:$B$56)),
Fuel_group1="Biogas fuels",INDEX(Biomass_LRVC_Range,MATCH($C9,LRVCs!$B$6:$B$56)),
Fuel_group1="Electricity",INDEX(Electricity_LRVC_Range,MATCH($C9,LRVCs!$B$6:$B$56)),
Fuel_group1="Gaseous fuels",INDEX(Gas_LRVC_Range,MATCH($C9,LRVCs!$B$6:$B$56)),
Fuel_group1="Liquid fuels",INDEX(Oil_LRVC_Range,MATCH($C9,LRVCs!$B$6:$B$56)),
Fuel_group1="Solid fuels",INDEX(Coal_LRVC_Range,MATCH($C9,LRVCs!$B$6:$B$56)),
Fuel_group1="Other",Inputs!D$25*LRVC_Retail_Ratio),0)</f>
        <v>0</v>
      </c>
      <c r="L9" s="110" cm="1">
        <f t="array" ref="L9">_xlfn.IFNA(_xlfn.IFS(Fuel_group2="Biomass fuels",INDEX(Biomass_LRVC_Range,MATCH($C9,LRVCs!$B$6:$B$56)),
Fuel_group2="Biogas fuels",INDEX(Biomass_LRVC_Range,MATCH($C9,LRVCs!$B$6:$B$56)),
Fuel_group2="Electricity",INDEX(Electricity_LRVC_Range,MATCH($C9,LRVCs!$B$6:$B$56)),
Fuel_group2="Gaseous fuels",INDEX(Gas_LRVC_Range,MATCH($C9,LRVCs!$B$6:$B$56)),
Fuel_group2="Liquid fuels",INDEX(Oil_LRVC_Range,MATCH($C9,LRVCs!$B$6:$B$56)),
Fuel_group2="Solid fuels",INDEX(Coal_LRVC_Range,MATCH($C9,LRVCs!$B$6:$B$56)),
Fuel_group2="Other",Inputs!E$25*LRVC_Retail_Ratio),0)</f>
        <v>0</v>
      </c>
      <c r="M9" s="110" cm="1">
        <f t="array" ref="M9">_xlfn.IFNA(_xlfn.IFS(Fuel_group3="Biomass fuels",INDEX(Biomass_LRVC_Range,MATCH($C9,LRVCs!$B$6:$B$56)),
Fuel_group3="Biogas fuels",INDEX(Biomass_LRVC_Range,MATCH($C9,LRVCs!$B$6:$B$56)),
Fuel_group3="Electricity",INDEX(Electricity_LRVC_Range,MATCH($C9,LRVCs!$B$6:$B$56)),
Fuel_group3="Gaseous fuels",INDEX(Gas_LRVC_Range,MATCH($C9,LRVCs!$B$6:$B$56)),
Fuel_group3="Liquid fuels",INDEX(Oil_LRVC_Range,MATCH($C9,LRVCs!$B$6:$B$56)),
Fuel_group3="Solid fuels",INDEX(Coal_LRVC_Range,MATCH($C9,LRVCs!$B$6:$B$56)),
Fuel_group3="Other",Inputs!F$25*LRVC_Retail_Ratio),0)</f>
        <v>0</v>
      </c>
      <c r="N9" s="110" cm="1">
        <f t="array" ref="N9">_xlfn.IFNA(_xlfn.IFS(Fuel_group4="Biomass fuels",INDEX(Biomass_LRVC_Range,MATCH($C9,LRVCs!$B$6:$B$56)),
Fuel_group4="Biogas fuels",INDEX(Biomass_LRVC_Range,MATCH($C9,LRVCs!$B$6:$B$56)),
Fuel_group4="Electricity",INDEX(Electricity_LRVC_Range,MATCH($C9,LRVCs!$B$6:$B$56)),
Fuel_group4="Gaseous fuels",INDEX(Gas_LRVC_Range,MATCH($C9,LRVCs!$B$6:$B$56)),
Fuel_group4="Liquid fuels",INDEX(Oil_LRVC_Range,MATCH($C9,LRVCs!$B$6:$B$56)),
Fuel_group4="Solid fuels",INDEX(Coal_LRVC_Range,MATCH($C9,LRVCs!$B$6:$B$56)),
Fuel_group4="Other",Inputs!G$25*LRVC_Retail_Ratio),0)</f>
        <v>0</v>
      </c>
      <c r="O9" s="111" cm="1">
        <f t="array" ref="O9">_xlfn.IFNA(_xlfn.IFS(Fuel_group5="Biomass fuels",INDEX(Biomass_LRVC_Range,MATCH($C9,LRVCs!$B$6:$B$56)),
Fuel_group5="Biogas fuels",INDEX(Biomass_LRVC_Range,MATCH($C9,LRVCs!$B$6:$B$56)),
Fuel_group5="Electricity",INDEX(Electricity_LRVC_Range,MATCH($C9,LRVCs!$B$6:$B$56)),
Fuel_group5="Gaseous fuels",INDEX(Gas_LRVC_Range,MATCH($C9,LRVCs!$B$6:$B$56)),
Fuel_group5="Liquid fuels",INDEX(Oil_LRVC_Range,MATCH($C9,LRVCs!$B$6:$B$56)),
Fuel_group5="Solid fuels",INDEX(Coal_LRVC_Range,MATCH($C9,LRVCs!$B$6:$B$56)),
Fuel_group5="Other",Inputs!H$25*LRVC_Retail_Ratio),0)</f>
        <v>0</v>
      </c>
      <c r="P9" s="112"/>
      <c r="Q9" s="100" t="e">
        <f t="shared" ref="Q9:Q57" si="2">E9*K9</f>
        <v>#DIV/0!</v>
      </c>
      <c r="R9" s="101" t="e">
        <f t="shared" ref="R9:R57" si="3">F9*L9</f>
        <v>#DIV/0!</v>
      </c>
      <c r="S9" s="101" t="e">
        <f t="shared" ref="S9:S57" si="4">G9*M9</f>
        <v>#DIV/0!</v>
      </c>
      <c r="T9" s="101" t="e">
        <f t="shared" ref="T9:T57" si="5">H9*N9</f>
        <v>#DIV/0!</v>
      </c>
      <c r="U9" s="102" t="e">
        <f t="shared" ref="U9:U57" si="6">I9*O9</f>
        <v>#DIV/0!</v>
      </c>
      <c r="V9" s="103"/>
      <c r="W9" s="100" t="e">
        <f>Q9*INDEX(Discount_Index,MATCH($C9,'Inflation &amp; Discounting'!$E$8:$E$60))</f>
        <v>#DIV/0!</v>
      </c>
      <c r="X9" s="101" t="e">
        <f>R9*INDEX(Discount_Index,MATCH($C9,'Inflation &amp; Discounting'!$E$8:$E$60))</f>
        <v>#DIV/0!</v>
      </c>
      <c r="Y9" s="101" t="e">
        <f>S9*INDEX(Discount_Index,MATCH($C9,'Inflation &amp; Discounting'!$E$8:$E$60))</f>
        <v>#DIV/0!</v>
      </c>
      <c r="Z9" s="101" t="e">
        <f>T9*INDEX(Discount_Index,MATCH($C9,'Inflation &amp; Discounting'!$E$8:$E$60))</f>
        <v>#DIV/0!</v>
      </c>
      <c r="AA9" s="102" t="e">
        <f>U9*INDEX(Discount_Index,MATCH($C9,'Inflation &amp; Discounting'!$E$8:$E$60))</f>
        <v>#DIV/0!</v>
      </c>
    </row>
    <row r="10" spans="2:27" x14ac:dyDescent="0.25">
      <c r="B10" s="98">
        <f t="shared" si="0"/>
        <v>1</v>
      </c>
      <c r="C10" s="99">
        <v>2023</v>
      </c>
      <c r="E10" s="100" t="e">
        <f>'Energy Calculations'!AI10</f>
        <v>#DIV/0!</v>
      </c>
      <c r="F10" s="101" t="e">
        <f>'Energy Calculations'!AJ10</f>
        <v>#DIV/0!</v>
      </c>
      <c r="G10" s="101" t="e">
        <f>'Energy Calculations'!AK10</f>
        <v>#DIV/0!</v>
      </c>
      <c r="H10" s="101" t="e">
        <f>'Energy Calculations'!AL10</f>
        <v>#DIV/0!</v>
      </c>
      <c r="I10" s="102" t="e">
        <f>'Energy Calculations'!AM10</f>
        <v>#DIV/0!</v>
      </c>
      <c r="J10" s="103"/>
      <c r="K10" s="109" cm="1">
        <f t="array" ref="K10">_xlfn.IFNA(_xlfn.IFS(Fuel_group1="Biomass fuels",INDEX(Biomass_LRVC_Range,MATCH($C10,LRVCs!$B$6:$B$56)),
Fuel_group1="Biogas fuels",INDEX(Biomass_LRVC_Range,MATCH($C10,LRVCs!$B$6:$B$56)),
Fuel_group1="Electricity",INDEX(Electricity_LRVC_Range,MATCH($C10,LRVCs!$B$6:$B$56)),
Fuel_group1="Gaseous fuels",INDEX(Gas_LRVC_Range,MATCH($C10,LRVCs!$B$6:$B$56)),
Fuel_group1="Liquid fuels",INDEX(Oil_LRVC_Range,MATCH($C10,LRVCs!$B$6:$B$56)),
Fuel_group1="Solid fuels",INDEX(Coal_LRVC_Range,MATCH($C10,LRVCs!$B$6:$B$56)),
Fuel_group1="Other",Inputs!D$25*LRVC_Retail_Ratio),0)</f>
        <v>0</v>
      </c>
      <c r="L10" s="110" cm="1">
        <f t="array" ref="L10">_xlfn.IFNA(_xlfn.IFS(Fuel_group2="Biomass fuels",INDEX(Biomass_LRVC_Range,MATCH($C10,LRVCs!$B$6:$B$56)),
Fuel_group2="Biogas fuels",INDEX(Biomass_LRVC_Range,MATCH($C10,LRVCs!$B$6:$B$56)),
Fuel_group2="Electricity",INDEX(Electricity_LRVC_Range,MATCH($C10,LRVCs!$B$6:$B$56)),
Fuel_group2="Gaseous fuels",INDEX(Gas_LRVC_Range,MATCH($C10,LRVCs!$B$6:$B$56)),
Fuel_group2="Liquid fuels",INDEX(Oil_LRVC_Range,MATCH($C10,LRVCs!$B$6:$B$56)),
Fuel_group2="Solid fuels",INDEX(Coal_LRVC_Range,MATCH($C10,LRVCs!$B$6:$B$56)),
Fuel_group2="Other",Inputs!E$25*LRVC_Retail_Ratio),0)</f>
        <v>0</v>
      </c>
      <c r="M10" s="110" cm="1">
        <f t="array" ref="M10">_xlfn.IFNA(_xlfn.IFS(Fuel_group3="Biomass fuels",INDEX(Biomass_LRVC_Range,MATCH($C10,LRVCs!$B$6:$B$56)),
Fuel_group3="Biogas fuels",INDEX(Biomass_LRVC_Range,MATCH($C10,LRVCs!$B$6:$B$56)),
Fuel_group3="Electricity",INDEX(Electricity_LRVC_Range,MATCH($C10,LRVCs!$B$6:$B$56)),
Fuel_group3="Gaseous fuels",INDEX(Gas_LRVC_Range,MATCH($C10,LRVCs!$B$6:$B$56)),
Fuel_group3="Liquid fuels",INDEX(Oil_LRVC_Range,MATCH($C10,LRVCs!$B$6:$B$56)),
Fuel_group3="Solid fuels",INDEX(Coal_LRVC_Range,MATCH($C10,LRVCs!$B$6:$B$56)),
Fuel_group3="Other",Inputs!F$25*LRVC_Retail_Ratio),0)</f>
        <v>0</v>
      </c>
      <c r="N10" s="110" cm="1">
        <f t="array" ref="N10">_xlfn.IFNA(_xlfn.IFS(Fuel_group4="Biomass fuels",INDEX(Biomass_LRVC_Range,MATCH($C10,LRVCs!$B$6:$B$56)),
Fuel_group4="Biogas fuels",INDEX(Biomass_LRVC_Range,MATCH($C10,LRVCs!$B$6:$B$56)),
Fuel_group4="Electricity",INDEX(Electricity_LRVC_Range,MATCH($C10,LRVCs!$B$6:$B$56)),
Fuel_group4="Gaseous fuels",INDEX(Gas_LRVC_Range,MATCH($C10,LRVCs!$B$6:$B$56)),
Fuel_group4="Liquid fuels",INDEX(Oil_LRVC_Range,MATCH($C10,LRVCs!$B$6:$B$56)),
Fuel_group4="Solid fuels",INDEX(Coal_LRVC_Range,MATCH($C10,LRVCs!$B$6:$B$56)),
Fuel_group4="Other",Inputs!G$25*LRVC_Retail_Ratio),0)</f>
        <v>0</v>
      </c>
      <c r="O10" s="111" cm="1">
        <f t="array" ref="O10">_xlfn.IFNA(_xlfn.IFS(Fuel_group5="Biomass fuels",INDEX(Biomass_LRVC_Range,MATCH($C10,LRVCs!$B$6:$B$56)),
Fuel_group5="Biogas fuels",INDEX(Biomass_LRVC_Range,MATCH($C10,LRVCs!$B$6:$B$56)),
Fuel_group5="Electricity",INDEX(Electricity_LRVC_Range,MATCH($C10,LRVCs!$B$6:$B$56)),
Fuel_group5="Gaseous fuels",INDEX(Gas_LRVC_Range,MATCH($C10,LRVCs!$B$6:$B$56)),
Fuel_group5="Liquid fuels",INDEX(Oil_LRVC_Range,MATCH($C10,LRVCs!$B$6:$B$56)),
Fuel_group5="Solid fuels",INDEX(Coal_LRVC_Range,MATCH($C10,LRVCs!$B$6:$B$56)),
Fuel_group5="Other",Inputs!H$25*LRVC_Retail_Ratio),0)</f>
        <v>0</v>
      </c>
      <c r="P10" s="112"/>
      <c r="Q10" s="100" t="e">
        <f t="shared" si="2"/>
        <v>#DIV/0!</v>
      </c>
      <c r="R10" s="101" t="e">
        <f t="shared" si="3"/>
        <v>#DIV/0!</v>
      </c>
      <c r="S10" s="101" t="e">
        <f t="shared" si="4"/>
        <v>#DIV/0!</v>
      </c>
      <c r="T10" s="101" t="e">
        <f t="shared" si="5"/>
        <v>#DIV/0!</v>
      </c>
      <c r="U10" s="102" t="e">
        <f t="shared" si="6"/>
        <v>#DIV/0!</v>
      </c>
      <c r="V10" s="103"/>
      <c r="W10" s="100" t="e">
        <f>Q10*INDEX(Discount_Index,MATCH($C10,'Inflation &amp; Discounting'!$E$8:$E$60))</f>
        <v>#DIV/0!</v>
      </c>
      <c r="X10" s="101" t="e">
        <f>R10*INDEX(Discount_Index,MATCH($C10,'Inflation &amp; Discounting'!$E$8:$E$60))</f>
        <v>#DIV/0!</v>
      </c>
      <c r="Y10" s="101" t="e">
        <f>S10*INDEX(Discount_Index,MATCH($C10,'Inflation &amp; Discounting'!$E$8:$E$60))</f>
        <v>#DIV/0!</v>
      </c>
      <c r="Z10" s="101" t="e">
        <f>T10*INDEX(Discount_Index,MATCH($C10,'Inflation &amp; Discounting'!$E$8:$E$60))</f>
        <v>#DIV/0!</v>
      </c>
      <c r="AA10" s="102" t="e">
        <f>U10*INDEX(Discount_Index,MATCH($C10,'Inflation &amp; Discounting'!$E$8:$E$60))</f>
        <v>#DIV/0!</v>
      </c>
    </row>
    <row r="11" spans="2:27" x14ac:dyDescent="0.25">
      <c r="B11" s="98">
        <f t="shared" si="0"/>
        <v>2</v>
      </c>
      <c r="C11" s="99">
        <v>2024</v>
      </c>
      <c r="E11" s="100" t="e">
        <f>'Energy Calculations'!AI11</f>
        <v>#DIV/0!</v>
      </c>
      <c r="F11" s="101" t="e">
        <f>'Energy Calculations'!AJ11</f>
        <v>#DIV/0!</v>
      </c>
      <c r="G11" s="101" t="e">
        <f>'Energy Calculations'!AK11</f>
        <v>#DIV/0!</v>
      </c>
      <c r="H11" s="101" t="e">
        <f>'Energy Calculations'!AL11</f>
        <v>#DIV/0!</v>
      </c>
      <c r="I11" s="102" t="e">
        <f>'Energy Calculations'!AM11</f>
        <v>#DIV/0!</v>
      </c>
      <c r="J11" s="103"/>
      <c r="K11" s="109" cm="1">
        <f t="array" ref="K11">_xlfn.IFNA(_xlfn.IFS(Fuel_group1="Biomass fuels",INDEX(Biomass_LRVC_Range,MATCH($C11,LRVCs!$B$6:$B$56)),
Fuel_group1="Biogas fuels",INDEX(Biomass_LRVC_Range,MATCH($C11,LRVCs!$B$6:$B$56)),
Fuel_group1="Electricity",INDEX(Electricity_LRVC_Range,MATCH($C11,LRVCs!$B$6:$B$56)),
Fuel_group1="Gaseous fuels",INDEX(Gas_LRVC_Range,MATCH($C11,LRVCs!$B$6:$B$56)),
Fuel_group1="Liquid fuels",INDEX(Oil_LRVC_Range,MATCH($C11,LRVCs!$B$6:$B$56)),
Fuel_group1="Solid fuels",INDEX(Coal_LRVC_Range,MATCH($C11,LRVCs!$B$6:$B$56)),
Fuel_group1="Other",Inputs!D$25*LRVC_Retail_Ratio),0)</f>
        <v>0</v>
      </c>
      <c r="L11" s="110" cm="1">
        <f t="array" ref="L11">_xlfn.IFNA(_xlfn.IFS(Fuel_group2="Biomass fuels",INDEX(Biomass_LRVC_Range,MATCH($C11,LRVCs!$B$6:$B$56)),
Fuel_group2="Biogas fuels",INDEX(Biomass_LRVC_Range,MATCH($C11,LRVCs!$B$6:$B$56)),
Fuel_group2="Electricity",INDEX(Electricity_LRVC_Range,MATCH($C11,LRVCs!$B$6:$B$56)),
Fuel_group2="Gaseous fuels",INDEX(Gas_LRVC_Range,MATCH($C11,LRVCs!$B$6:$B$56)),
Fuel_group2="Liquid fuels",INDEX(Oil_LRVC_Range,MATCH($C11,LRVCs!$B$6:$B$56)),
Fuel_group2="Solid fuels",INDEX(Coal_LRVC_Range,MATCH($C11,LRVCs!$B$6:$B$56)),
Fuel_group2="Other",Inputs!E$25*LRVC_Retail_Ratio),0)</f>
        <v>0</v>
      </c>
      <c r="M11" s="110" cm="1">
        <f t="array" ref="M11">_xlfn.IFNA(_xlfn.IFS(Fuel_group3="Biomass fuels",INDEX(Biomass_LRVC_Range,MATCH($C11,LRVCs!$B$6:$B$56)),
Fuel_group3="Biogas fuels",INDEX(Biomass_LRVC_Range,MATCH($C11,LRVCs!$B$6:$B$56)),
Fuel_group3="Electricity",INDEX(Electricity_LRVC_Range,MATCH($C11,LRVCs!$B$6:$B$56)),
Fuel_group3="Gaseous fuels",INDEX(Gas_LRVC_Range,MATCH($C11,LRVCs!$B$6:$B$56)),
Fuel_group3="Liquid fuels",INDEX(Oil_LRVC_Range,MATCH($C11,LRVCs!$B$6:$B$56)),
Fuel_group3="Solid fuels",INDEX(Coal_LRVC_Range,MATCH($C11,LRVCs!$B$6:$B$56)),
Fuel_group3="Other",Inputs!F$25*LRVC_Retail_Ratio),0)</f>
        <v>0</v>
      </c>
      <c r="N11" s="110" cm="1">
        <f t="array" ref="N11">_xlfn.IFNA(_xlfn.IFS(Fuel_group4="Biomass fuels",INDEX(Biomass_LRVC_Range,MATCH($C11,LRVCs!$B$6:$B$56)),
Fuel_group4="Biogas fuels",INDEX(Biomass_LRVC_Range,MATCH($C11,LRVCs!$B$6:$B$56)),
Fuel_group4="Electricity",INDEX(Electricity_LRVC_Range,MATCH($C11,LRVCs!$B$6:$B$56)),
Fuel_group4="Gaseous fuels",INDEX(Gas_LRVC_Range,MATCH($C11,LRVCs!$B$6:$B$56)),
Fuel_group4="Liquid fuels",INDEX(Oil_LRVC_Range,MATCH($C11,LRVCs!$B$6:$B$56)),
Fuel_group4="Solid fuels",INDEX(Coal_LRVC_Range,MATCH($C11,LRVCs!$B$6:$B$56)),
Fuel_group4="Other",Inputs!G$25*LRVC_Retail_Ratio),0)</f>
        <v>0</v>
      </c>
      <c r="O11" s="111" cm="1">
        <f t="array" ref="O11">_xlfn.IFNA(_xlfn.IFS(Fuel_group5="Biomass fuels",INDEX(Biomass_LRVC_Range,MATCH($C11,LRVCs!$B$6:$B$56)),
Fuel_group5="Biogas fuels",INDEX(Biomass_LRVC_Range,MATCH($C11,LRVCs!$B$6:$B$56)),
Fuel_group5="Electricity",INDEX(Electricity_LRVC_Range,MATCH($C11,LRVCs!$B$6:$B$56)),
Fuel_group5="Gaseous fuels",INDEX(Gas_LRVC_Range,MATCH($C11,LRVCs!$B$6:$B$56)),
Fuel_group5="Liquid fuels",INDEX(Oil_LRVC_Range,MATCH($C11,LRVCs!$B$6:$B$56)),
Fuel_group5="Solid fuels",INDEX(Coal_LRVC_Range,MATCH($C11,LRVCs!$B$6:$B$56)),
Fuel_group5="Other",Inputs!H$25*LRVC_Retail_Ratio),0)</f>
        <v>0</v>
      </c>
      <c r="P11" s="112"/>
      <c r="Q11" s="100" t="e">
        <f t="shared" si="2"/>
        <v>#DIV/0!</v>
      </c>
      <c r="R11" s="101" t="e">
        <f t="shared" si="3"/>
        <v>#DIV/0!</v>
      </c>
      <c r="S11" s="101" t="e">
        <f t="shared" si="4"/>
        <v>#DIV/0!</v>
      </c>
      <c r="T11" s="101" t="e">
        <f t="shared" si="5"/>
        <v>#DIV/0!</v>
      </c>
      <c r="U11" s="102" t="e">
        <f t="shared" si="6"/>
        <v>#DIV/0!</v>
      </c>
      <c r="V11" s="103"/>
      <c r="W11" s="100" t="e">
        <f>Q11*INDEX(Discount_Index,MATCH($C11,'Inflation &amp; Discounting'!$E$8:$E$60))</f>
        <v>#DIV/0!</v>
      </c>
      <c r="X11" s="101" t="e">
        <f>R11*INDEX(Discount_Index,MATCH($C11,'Inflation &amp; Discounting'!$E$8:$E$60))</f>
        <v>#DIV/0!</v>
      </c>
      <c r="Y11" s="101" t="e">
        <f>S11*INDEX(Discount_Index,MATCH($C11,'Inflation &amp; Discounting'!$E$8:$E$60))</f>
        <v>#DIV/0!</v>
      </c>
      <c r="Z11" s="101" t="e">
        <f>T11*INDEX(Discount_Index,MATCH($C11,'Inflation &amp; Discounting'!$E$8:$E$60))</f>
        <v>#DIV/0!</v>
      </c>
      <c r="AA11" s="102" t="e">
        <f>U11*INDEX(Discount_Index,MATCH($C11,'Inflation &amp; Discounting'!$E$8:$E$60))</f>
        <v>#DIV/0!</v>
      </c>
    </row>
    <row r="12" spans="2:27" x14ac:dyDescent="0.25">
      <c r="B12" s="98">
        <f t="shared" si="0"/>
        <v>3</v>
      </c>
      <c r="C12" s="99">
        <v>2025</v>
      </c>
      <c r="E12" s="100" t="e">
        <f>'Energy Calculations'!AI12</f>
        <v>#DIV/0!</v>
      </c>
      <c r="F12" s="101" t="e">
        <f>'Energy Calculations'!AJ12</f>
        <v>#DIV/0!</v>
      </c>
      <c r="G12" s="101" t="e">
        <f>'Energy Calculations'!AK12</f>
        <v>#DIV/0!</v>
      </c>
      <c r="H12" s="101" t="e">
        <f>'Energy Calculations'!AL12</f>
        <v>#DIV/0!</v>
      </c>
      <c r="I12" s="102" t="e">
        <f>'Energy Calculations'!AM12</f>
        <v>#DIV/0!</v>
      </c>
      <c r="J12" s="103"/>
      <c r="K12" s="109" cm="1">
        <f t="array" ref="K12">_xlfn.IFNA(_xlfn.IFS(Fuel_group1="Biomass fuels",INDEX(Biomass_LRVC_Range,MATCH($C12,LRVCs!$B$6:$B$56)),
Fuel_group1="Biogas fuels",INDEX(Biomass_LRVC_Range,MATCH($C12,LRVCs!$B$6:$B$56)),
Fuel_group1="Electricity",INDEX(Electricity_LRVC_Range,MATCH($C12,LRVCs!$B$6:$B$56)),
Fuel_group1="Gaseous fuels",INDEX(Gas_LRVC_Range,MATCH($C12,LRVCs!$B$6:$B$56)),
Fuel_group1="Liquid fuels",INDEX(Oil_LRVC_Range,MATCH($C12,LRVCs!$B$6:$B$56)),
Fuel_group1="Solid fuels",INDEX(Coal_LRVC_Range,MATCH($C12,LRVCs!$B$6:$B$56)),
Fuel_group1="Other",Inputs!D$25*LRVC_Retail_Ratio),0)</f>
        <v>0</v>
      </c>
      <c r="L12" s="110" cm="1">
        <f t="array" ref="L12">_xlfn.IFNA(_xlfn.IFS(Fuel_group2="Biomass fuels",INDEX(Biomass_LRVC_Range,MATCH($C12,LRVCs!$B$6:$B$56)),
Fuel_group2="Biogas fuels",INDEX(Biomass_LRVC_Range,MATCH($C12,LRVCs!$B$6:$B$56)),
Fuel_group2="Electricity",INDEX(Electricity_LRVC_Range,MATCH($C12,LRVCs!$B$6:$B$56)),
Fuel_group2="Gaseous fuels",INDEX(Gas_LRVC_Range,MATCH($C12,LRVCs!$B$6:$B$56)),
Fuel_group2="Liquid fuels",INDEX(Oil_LRVC_Range,MATCH($C12,LRVCs!$B$6:$B$56)),
Fuel_group2="Solid fuels",INDEX(Coal_LRVC_Range,MATCH($C12,LRVCs!$B$6:$B$56)),
Fuel_group2="Other",Inputs!E$25*LRVC_Retail_Ratio),0)</f>
        <v>0</v>
      </c>
      <c r="M12" s="110" cm="1">
        <f t="array" ref="M12">_xlfn.IFNA(_xlfn.IFS(Fuel_group3="Biomass fuels",INDEX(Biomass_LRVC_Range,MATCH($C12,LRVCs!$B$6:$B$56)),
Fuel_group3="Biogas fuels",INDEX(Biomass_LRVC_Range,MATCH($C12,LRVCs!$B$6:$B$56)),
Fuel_group3="Electricity",INDEX(Electricity_LRVC_Range,MATCH($C12,LRVCs!$B$6:$B$56)),
Fuel_group3="Gaseous fuels",INDEX(Gas_LRVC_Range,MATCH($C12,LRVCs!$B$6:$B$56)),
Fuel_group3="Liquid fuels",INDEX(Oil_LRVC_Range,MATCH($C12,LRVCs!$B$6:$B$56)),
Fuel_group3="Solid fuels",INDEX(Coal_LRVC_Range,MATCH($C12,LRVCs!$B$6:$B$56)),
Fuel_group3="Other",Inputs!F$25*LRVC_Retail_Ratio),0)</f>
        <v>0</v>
      </c>
      <c r="N12" s="110" cm="1">
        <f t="array" ref="N12">_xlfn.IFNA(_xlfn.IFS(Fuel_group4="Biomass fuels",INDEX(Biomass_LRVC_Range,MATCH($C12,LRVCs!$B$6:$B$56)),
Fuel_group4="Biogas fuels",INDEX(Biomass_LRVC_Range,MATCH($C12,LRVCs!$B$6:$B$56)),
Fuel_group4="Electricity",INDEX(Electricity_LRVC_Range,MATCH($C12,LRVCs!$B$6:$B$56)),
Fuel_group4="Gaseous fuels",INDEX(Gas_LRVC_Range,MATCH($C12,LRVCs!$B$6:$B$56)),
Fuel_group4="Liquid fuels",INDEX(Oil_LRVC_Range,MATCH($C12,LRVCs!$B$6:$B$56)),
Fuel_group4="Solid fuels",INDEX(Coal_LRVC_Range,MATCH($C12,LRVCs!$B$6:$B$56)),
Fuel_group4="Other",Inputs!G$25*LRVC_Retail_Ratio),0)</f>
        <v>0</v>
      </c>
      <c r="O12" s="111" cm="1">
        <f t="array" ref="O12">_xlfn.IFNA(_xlfn.IFS(Fuel_group5="Biomass fuels",INDEX(Biomass_LRVC_Range,MATCH($C12,LRVCs!$B$6:$B$56)),
Fuel_group5="Biogas fuels",INDEX(Biomass_LRVC_Range,MATCH($C12,LRVCs!$B$6:$B$56)),
Fuel_group5="Electricity",INDEX(Electricity_LRVC_Range,MATCH($C12,LRVCs!$B$6:$B$56)),
Fuel_group5="Gaseous fuels",INDEX(Gas_LRVC_Range,MATCH($C12,LRVCs!$B$6:$B$56)),
Fuel_group5="Liquid fuels",INDEX(Oil_LRVC_Range,MATCH($C12,LRVCs!$B$6:$B$56)),
Fuel_group5="Solid fuels",INDEX(Coal_LRVC_Range,MATCH($C12,LRVCs!$B$6:$B$56)),
Fuel_group5="Other",Inputs!H$25*LRVC_Retail_Ratio),0)</f>
        <v>0</v>
      </c>
      <c r="P12" s="112"/>
      <c r="Q12" s="100" t="e">
        <f t="shared" si="2"/>
        <v>#DIV/0!</v>
      </c>
      <c r="R12" s="101" t="e">
        <f t="shared" si="3"/>
        <v>#DIV/0!</v>
      </c>
      <c r="S12" s="101" t="e">
        <f t="shared" si="4"/>
        <v>#DIV/0!</v>
      </c>
      <c r="T12" s="101" t="e">
        <f t="shared" si="5"/>
        <v>#DIV/0!</v>
      </c>
      <c r="U12" s="102" t="e">
        <f t="shared" si="6"/>
        <v>#DIV/0!</v>
      </c>
      <c r="V12" s="103"/>
      <c r="W12" s="100" t="e">
        <f>Q12*INDEX(Discount_Index,MATCH($C12,'Inflation &amp; Discounting'!$E$8:$E$60))</f>
        <v>#DIV/0!</v>
      </c>
      <c r="X12" s="101" t="e">
        <f>R12*INDEX(Discount_Index,MATCH($C12,'Inflation &amp; Discounting'!$E$8:$E$60))</f>
        <v>#DIV/0!</v>
      </c>
      <c r="Y12" s="101" t="e">
        <f>S12*INDEX(Discount_Index,MATCH($C12,'Inflation &amp; Discounting'!$E$8:$E$60))</f>
        <v>#DIV/0!</v>
      </c>
      <c r="Z12" s="101" t="e">
        <f>T12*INDEX(Discount_Index,MATCH($C12,'Inflation &amp; Discounting'!$E$8:$E$60))</f>
        <v>#DIV/0!</v>
      </c>
      <c r="AA12" s="102" t="e">
        <f>U12*INDEX(Discount_Index,MATCH($C12,'Inflation &amp; Discounting'!$E$8:$E$60))</f>
        <v>#DIV/0!</v>
      </c>
    </row>
    <row r="13" spans="2:27" x14ac:dyDescent="0.25">
      <c r="B13" s="98">
        <f t="shared" si="0"/>
        <v>4</v>
      </c>
      <c r="C13" s="99">
        <v>2026</v>
      </c>
      <c r="E13" s="100" t="e">
        <f>'Energy Calculations'!AI13</f>
        <v>#DIV/0!</v>
      </c>
      <c r="F13" s="101" t="e">
        <f>'Energy Calculations'!AJ13</f>
        <v>#DIV/0!</v>
      </c>
      <c r="G13" s="101" t="e">
        <f>'Energy Calculations'!AK13</f>
        <v>#DIV/0!</v>
      </c>
      <c r="H13" s="101" t="e">
        <f>'Energy Calculations'!AL13</f>
        <v>#DIV/0!</v>
      </c>
      <c r="I13" s="102" t="e">
        <f>'Energy Calculations'!AM13</f>
        <v>#DIV/0!</v>
      </c>
      <c r="J13" s="103"/>
      <c r="K13" s="109" cm="1">
        <f t="array" ref="K13">_xlfn.IFNA(_xlfn.IFS(Fuel_group1="Biomass fuels",INDEX(Biomass_LRVC_Range,MATCH($C13,LRVCs!$B$6:$B$56)),
Fuel_group1="Biogas fuels",INDEX(Biomass_LRVC_Range,MATCH($C13,LRVCs!$B$6:$B$56)),
Fuel_group1="Electricity",INDEX(Electricity_LRVC_Range,MATCH($C13,LRVCs!$B$6:$B$56)),
Fuel_group1="Gaseous fuels",INDEX(Gas_LRVC_Range,MATCH($C13,LRVCs!$B$6:$B$56)),
Fuel_group1="Liquid fuels",INDEX(Oil_LRVC_Range,MATCH($C13,LRVCs!$B$6:$B$56)),
Fuel_group1="Solid fuels",INDEX(Coal_LRVC_Range,MATCH($C13,LRVCs!$B$6:$B$56)),
Fuel_group1="Other",Inputs!D$25*LRVC_Retail_Ratio),0)</f>
        <v>0</v>
      </c>
      <c r="L13" s="110" cm="1">
        <f t="array" ref="L13">_xlfn.IFNA(_xlfn.IFS(Fuel_group2="Biomass fuels",INDEX(Biomass_LRVC_Range,MATCH($C13,LRVCs!$B$6:$B$56)),
Fuel_group2="Biogas fuels",INDEX(Biomass_LRVC_Range,MATCH($C13,LRVCs!$B$6:$B$56)),
Fuel_group2="Electricity",INDEX(Electricity_LRVC_Range,MATCH($C13,LRVCs!$B$6:$B$56)),
Fuel_group2="Gaseous fuels",INDEX(Gas_LRVC_Range,MATCH($C13,LRVCs!$B$6:$B$56)),
Fuel_group2="Liquid fuels",INDEX(Oil_LRVC_Range,MATCH($C13,LRVCs!$B$6:$B$56)),
Fuel_group2="Solid fuels",INDEX(Coal_LRVC_Range,MATCH($C13,LRVCs!$B$6:$B$56)),
Fuel_group2="Other",Inputs!E$25*LRVC_Retail_Ratio),0)</f>
        <v>0</v>
      </c>
      <c r="M13" s="110" cm="1">
        <f t="array" ref="M13">_xlfn.IFNA(_xlfn.IFS(Fuel_group3="Biomass fuels",INDEX(Biomass_LRVC_Range,MATCH($C13,LRVCs!$B$6:$B$56)),
Fuel_group3="Biogas fuels",INDEX(Biomass_LRVC_Range,MATCH($C13,LRVCs!$B$6:$B$56)),
Fuel_group3="Electricity",INDEX(Electricity_LRVC_Range,MATCH($C13,LRVCs!$B$6:$B$56)),
Fuel_group3="Gaseous fuels",INDEX(Gas_LRVC_Range,MATCH($C13,LRVCs!$B$6:$B$56)),
Fuel_group3="Liquid fuels",INDEX(Oil_LRVC_Range,MATCH($C13,LRVCs!$B$6:$B$56)),
Fuel_group3="Solid fuels",INDEX(Coal_LRVC_Range,MATCH($C13,LRVCs!$B$6:$B$56)),
Fuel_group3="Other",Inputs!F$25*LRVC_Retail_Ratio),0)</f>
        <v>0</v>
      </c>
      <c r="N13" s="110" cm="1">
        <f t="array" ref="N13">_xlfn.IFNA(_xlfn.IFS(Fuel_group4="Biomass fuels",INDEX(Biomass_LRVC_Range,MATCH($C13,LRVCs!$B$6:$B$56)),
Fuel_group4="Biogas fuels",INDEX(Biomass_LRVC_Range,MATCH($C13,LRVCs!$B$6:$B$56)),
Fuel_group4="Electricity",INDEX(Electricity_LRVC_Range,MATCH($C13,LRVCs!$B$6:$B$56)),
Fuel_group4="Gaseous fuels",INDEX(Gas_LRVC_Range,MATCH($C13,LRVCs!$B$6:$B$56)),
Fuel_group4="Liquid fuels",INDEX(Oil_LRVC_Range,MATCH($C13,LRVCs!$B$6:$B$56)),
Fuel_group4="Solid fuels",INDEX(Coal_LRVC_Range,MATCH($C13,LRVCs!$B$6:$B$56)),
Fuel_group4="Other",Inputs!G$25*LRVC_Retail_Ratio),0)</f>
        <v>0</v>
      </c>
      <c r="O13" s="111" cm="1">
        <f t="array" ref="O13">_xlfn.IFNA(_xlfn.IFS(Fuel_group5="Biomass fuels",INDEX(Biomass_LRVC_Range,MATCH($C13,LRVCs!$B$6:$B$56)),
Fuel_group5="Biogas fuels",INDEX(Biomass_LRVC_Range,MATCH($C13,LRVCs!$B$6:$B$56)),
Fuel_group5="Electricity",INDEX(Electricity_LRVC_Range,MATCH($C13,LRVCs!$B$6:$B$56)),
Fuel_group5="Gaseous fuels",INDEX(Gas_LRVC_Range,MATCH($C13,LRVCs!$B$6:$B$56)),
Fuel_group5="Liquid fuels",INDEX(Oil_LRVC_Range,MATCH($C13,LRVCs!$B$6:$B$56)),
Fuel_group5="Solid fuels",INDEX(Coal_LRVC_Range,MATCH($C13,LRVCs!$B$6:$B$56)),
Fuel_group5="Other",Inputs!H$25*LRVC_Retail_Ratio),0)</f>
        <v>0</v>
      </c>
      <c r="P13" s="112"/>
      <c r="Q13" s="100" t="e">
        <f t="shared" si="2"/>
        <v>#DIV/0!</v>
      </c>
      <c r="R13" s="101" t="e">
        <f t="shared" si="3"/>
        <v>#DIV/0!</v>
      </c>
      <c r="S13" s="101" t="e">
        <f t="shared" si="4"/>
        <v>#DIV/0!</v>
      </c>
      <c r="T13" s="101" t="e">
        <f t="shared" si="5"/>
        <v>#DIV/0!</v>
      </c>
      <c r="U13" s="102" t="e">
        <f t="shared" si="6"/>
        <v>#DIV/0!</v>
      </c>
      <c r="V13" s="103"/>
      <c r="W13" s="100" t="e">
        <f>Q13*INDEX(Discount_Index,MATCH($C13,'Inflation &amp; Discounting'!$E$8:$E$60))</f>
        <v>#DIV/0!</v>
      </c>
      <c r="X13" s="101" t="e">
        <f>R13*INDEX(Discount_Index,MATCH($C13,'Inflation &amp; Discounting'!$E$8:$E$60))</f>
        <v>#DIV/0!</v>
      </c>
      <c r="Y13" s="101" t="e">
        <f>S13*INDEX(Discount_Index,MATCH($C13,'Inflation &amp; Discounting'!$E$8:$E$60))</f>
        <v>#DIV/0!</v>
      </c>
      <c r="Z13" s="101" t="e">
        <f>T13*INDEX(Discount_Index,MATCH($C13,'Inflation &amp; Discounting'!$E$8:$E$60))</f>
        <v>#DIV/0!</v>
      </c>
      <c r="AA13" s="102" t="e">
        <f>U13*INDEX(Discount_Index,MATCH($C13,'Inflation &amp; Discounting'!$E$8:$E$60))</f>
        <v>#DIV/0!</v>
      </c>
    </row>
    <row r="14" spans="2:27" x14ac:dyDescent="0.25">
      <c r="B14" s="98">
        <f t="shared" si="0"/>
        <v>5</v>
      </c>
      <c r="C14" s="99">
        <v>2027</v>
      </c>
      <c r="E14" s="100" t="e">
        <f>'Energy Calculations'!AI14</f>
        <v>#DIV/0!</v>
      </c>
      <c r="F14" s="101" t="e">
        <f>'Energy Calculations'!AJ14</f>
        <v>#DIV/0!</v>
      </c>
      <c r="G14" s="101" t="e">
        <f>'Energy Calculations'!AK14</f>
        <v>#DIV/0!</v>
      </c>
      <c r="H14" s="101" t="e">
        <f>'Energy Calculations'!AL14</f>
        <v>#DIV/0!</v>
      </c>
      <c r="I14" s="102" t="e">
        <f>'Energy Calculations'!AM14</f>
        <v>#DIV/0!</v>
      </c>
      <c r="J14" s="103"/>
      <c r="K14" s="109" cm="1">
        <f t="array" ref="K14">_xlfn.IFNA(_xlfn.IFS(Fuel_group1="Biomass fuels",INDEX(Biomass_LRVC_Range,MATCH($C14,LRVCs!$B$6:$B$56)),
Fuel_group1="Biogas fuels",INDEX(Biomass_LRVC_Range,MATCH($C14,LRVCs!$B$6:$B$56)),
Fuel_group1="Electricity",INDEX(Electricity_LRVC_Range,MATCH($C14,LRVCs!$B$6:$B$56)),
Fuel_group1="Gaseous fuels",INDEX(Gas_LRVC_Range,MATCH($C14,LRVCs!$B$6:$B$56)),
Fuel_group1="Liquid fuels",INDEX(Oil_LRVC_Range,MATCH($C14,LRVCs!$B$6:$B$56)),
Fuel_group1="Solid fuels",INDEX(Coal_LRVC_Range,MATCH($C14,LRVCs!$B$6:$B$56)),
Fuel_group1="Other",Inputs!D$25*LRVC_Retail_Ratio),0)</f>
        <v>0</v>
      </c>
      <c r="L14" s="110" cm="1">
        <f t="array" ref="L14">_xlfn.IFNA(_xlfn.IFS(Fuel_group2="Biomass fuels",INDEX(Biomass_LRVC_Range,MATCH($C14,LRVCs!$B$6:$B$56)),
Fuel_group2="Biogas fuels",INDEX(Biomass_LRVC_Range,MATCH($C14,LRVCs!$B$6:$B$56)),
Fuel_group2="Electricity",INDEX(Electricity_LRVC_Range,MATCH($C14,LRVCs!$B$6:$B$56)),
Fuel_group2="Gaseous fuels",INDEX(Gas_LRVC_Range,MATCH($C14,LRVCs!$B$6:$B$56)),
Fuel_group2="Liquid fuels",INDEX(Oil_LRVC_Range,MATCH($C14,LRVCs!$B$6:$B$56)),
Fuel_group2="Solid fuels",INDEX(Coal_LRVC_Range,MATCH($C14,LRVCs!$B$6:$B$56)),
Fuel_group2="Other",Inputs!E$25*LRVC_Retail_Ratio),0)</f>
        <v>0</v>
      </c>
      <c r="M14" s="110" cm="1">
        <f t="array" ref="M14">_xlfn.IFNA(_xlfn.IFS(Fuel_group3="Biomass fuels",INDEX(Biomass_LRVC_Range,MATCH($C14,LRVCs!$B$6:$B$56)),
Fuel_group3="Biogas fuels",INDEX(Biomass_LRVC_Range,MATCH($C14,LRVCs!$B$6:$B$56)),
Fuel_group3="Electricity",INDEX(Electricity_LRVC_Range,MATCH($C14,LRVCs!$B$6:$B$56)),
Fuel_group3="Gaseous fuels",INDEX(Gas_LRVC_Range,MATCH($C14,LRVCs!$B$6:$B$56)),
Fuel_group3="Liquid fuels",INDEX(Oil_LRVC_Range,MATCH($C14,LRVCs!$B$6:$B$56)),
Fuel_group3="Solid fuels",INDEX(Coal_LRVC_Range,MATCH($C14,LRVCs!$B$6:$B$56)),
Fuel_group3="Other",Inputs!F$25*LRVC_Retail_Ratio),0)</f>
        <v>0</v>
      </c>
      <c r="N14" s="110" cm="1">
        <f t="array" ref="N14">_xlfn.IFNA(_xlfn.IFS(Fuel_group4="Biomass fuels",INDEX(Biomass_LRVC_Range,MATCH($C14,LRVCs!$B$6:$B$56)),
Fuel_group4="Biogas fuels",INDEX(Biomass_LRVC_Range,MATCH($C14,LRVCs!$B$6:$B$56)),
Fuel_group4="Electricity",INDEX(Electricity_LRVC_Range,MATCH($C14,LRVCs!$B$6:$B$56)),
Fuel_group4="Gaseous fuels",INDEX(Gas_LRVC_Range,MATCH($C14,LRVCs!$B$6:$B$56)),
Fuel_group4="Liquid fuels",INDEX(Oil_LRVC_Range,MATCH($C14,LRVCs!$B$6:$B$56)),
Fuel_group4="Solid fuels",INDEX(Coal_LRVC_Range,MATCH($C14,LRVCs!$B$6:$B$56)),
Fuel_group4="Other",Inputs!G$25*LRVC_Retail_Ratio),0)</f>
        <v>0</v>
      </c>
      <c r="O14" s="111" cm="1">
        <f t="array" ref="O14">_xlfn.IFNA(_xlfn.IFS(Fuel_group5="Biomass fuels",INDEX(Biomass_LRVC_Range,MATCH($C14,LRVCs!$B$6:$B$56)),
Fuel_group5="Biogas fuels",INDEX(Biomass_LRVC_Range,MATCH($C14,LRVCs!$B$6:$B$56)),
Fuel_group5="Electricity",INDEX(Electricity_LRVC_Range,MATCH($C14,LRVCs!$B$6:$B$56)),
Fuel_group5="Gaseous fuels",INDEX(Gas_LRVC_Range,MATCH($C14,LRVCs!$B$6:$B$56)),
Fuel_group5="Liquid fuels",INDEX(Oil_LRVC_Range,MATCH($C14,LRVCs!$B$6:$B$56)),
Fuel_group5="Solid fuels",INDEX(Coal_LRVC_Range,MATCH($C14,LRVCs!$B$6:$B$56)),
Fuel_group5="Other",Inputs!H$25*LRVC_Retail_Ratio),0)</f>
        <v>0</v>
      </c>
      <c r="P14" s="112"/>
      <c r="Q14" s="100" t="e">
        <f t="shared" si="2"/>
        <v>#DIV/0!</v>
      </c>
      <c r="R14" s="101" t="e">
        <f t="shared" si="3"/>
        <v>#DIV/0!</v>
      </c>
      <c r="S14" s="101" t="e">
        <f t="shared" si="4"/>
        <v>#DIV/0!</v>
      </c>
      <c r="T14" s="101" t="e">
        <f t="shared" si="5"/>
        <v>#DIV/0!</v>
      </c>
      <c r="U14" s="102" t="e">
        <f t="shared" si="6"/>
        <v>#DIV/0!</v>
      </c>
      <c r="V14" s="103"/>
      <c r="W14" s="100" t="e">
        <f>Q14*INDEX(Discount_Index,MATCH($C14,'Inflation &amp; Discounting'!$E$8:$E$60))</f>
        <v>#DIV/0!</v>
      </c>
      <c r="X14" s="101" t="e">
        <f>R14*INDEX(Discount_Index,MATCH($C14,'Inflation &amp; Discounting'!$E$8:$E$60))</f>
        <v>#DIV/0!</v>
      </c>
      <c r="Y14" s="101" t="e">
        <f>S14*INDEX(Discount_Index,MATCH($C14,'Inflation &amp; Discounting'!$E$8:$E$60))</f>
        <v>#DIV/0!</v>
      </c>
      <c r="Z14" s="101" t="e">
        <f>T14*INDEX(Discount_Index,MATCH($C14,'Inflation &amp; Discounting'!$E$8:$E$60))</f>
        <v>#DIV/0!</v>
      </c>
      <c r="AA14" s="102" t="e">
        <f>U14*INDEX(Discount_Index,MATCH($C14,'Inflation &amp; Discounting'!$E$8:$E$60))</f>
        <v>#DIV/0!</v>
      </c>
    </row>
    <row r="15" spans="2:27" x14ac:dyDescent="0.25">
      <c r="B15" s="98">
        <f t="shared" si="0"/>
        <v>6</v>
      </c>
      <c r="C15" s="99">
        <v>2028</v>
      </c>
      <c r="E15" s="100" t="e">
        <f>'Energy Calculations'!AI15</f>
        <v>#DIV/0!</v>
      </c>
      <c r="F15" s="101" t="e">
        <f>'Energy Calculations'!AJ15</f>
        <v>#DIV/0!</v>
      </c>
      <c r="G15" s="101" t="e">
        <f>'Energy Calculations'!AK15</f>
        <v>#DIV/0!</v>
      </c>
      <c r="H15" s="101" t="e">
        <f>'Energy Calculations'!AL15</f>
        <v>#DIV/0!</v>
      </c>
      <c r="I15" s="102" t="e">
        <f>'Energy Calculations'!AM15</f>
        <v>#DIV/0!</v>
      </c>
      <c r="J15" s="103"/>
      <c r="K15" s="109" cm="1">
        <f t="array" ref="K15">_xlfn.IFNA(_xlfn.IFS(Fuel_group1="Biomass fuels",INDEX(Biomass_LRVC_Range,MATCH($C15,LRVCs!$B$6:$B$56)),
Fuel_group1="Biogas fuels",INDEX(Biomass_LRVC_Range,MATCH($C15,LRVCs!$B$6:$B$56)),
Fuel_group1="Electricity",INDEX(Electricity_LRVC_Range,MATCH($C15,LRVCs!$B$6:$B$56)),
Fuel_group1="Gaseous fuels",INDEX(Gas_LRVC_Range,MATCH($C15,LRVCs!$B$6:$B$56)),
Fuel_group1="Liquid fuels",INDEX(Oil_LRVC_Range,MATCH($C15,LRVCs!$B$6:$B$56)),
Fuel_group1="Solid fuels",INDEX(Coal_LRVC_Range,MATCH($C15,LRVCs!$B$6:$B$56)),
Fuel_group1="Other",Inputs!D$25*LRVC_Retail_Ratio),0)</f>
        <v>0</v>
      </c>
      <c r="L15" s="110" cm="1">
        <f t="array" ref="L15">_xlfn.IFNA(_xlfn.IFS(Fuel_group2="Biomass fuels",INDEX(Biomass_LRVC_Range,MATCH($C15,LRVCs!$B$6:$B$56)),
Fuel_group2="Biogas fuels",INDEX(Biomass_LRVC_Range,MATCH($C15,LRVCs!$B$6:$B$56)),
Fuel_group2="Electricity",INDEX(Electricity_LRVC_Range,MATCH($C15,LRVCs!$B$6:$B$56)),
Fuel_group2="Gaseous fuels",INDEX(Gas_LRVC_Range,MATCH($C15,LRVCs!$B$6:$B$56)),
Fuel_group2="Liquid fuels",INDEX(Oil_LRVC_Range,MATCH($C15,LRVCs!$B$6:$B$56)),
Fuel_group2="Solid fuels",INDEX(Coal_LRVC_Range,MATCH($C15,LRVCs!$B$6:$B$56)),
Fuel_group2="Other",Inputs!E$25*LRVC_Retail_Ratio),0)</f>
        <v>0</v>
      </c>
      <c r="M15" s="110" cm="1">
        <f t="array" ref="M15">_xlfn.IFNA(_xlfn.IFS(Fuel_group3="Biomass fuels",INDEX(Biomass_LRVC_Range,MATCH($C15,LRVCs!$B$6:$B$56)),
Fuel_group3="Biogas fuels",INDEX(Biomass_LRVC_Range,MATCH($C15,LRVCs!$B$6:$B$56)),
Fuel_group3="Electricity",INDEX(Electricity_LRVC_Range,MATCH($C15,LRVCs!$B$6:$B$56)),
Fuel_group3="Gaseous fuels",INDEX(Gas_LRVC_Range,MATCH($C15,LRVCs!$B$6:$B$56)),
Fuel_group3="Liquid fuels",INDEX(Oil_LRVC_Range,MATCH($C15,LRVCs!$B$6:$B$56)),
Fuel_group3="Solid fuels",INDEX(Coal_LRVC_Range,MATCH($C15,LRVCs!$B$6:$B$56)),
Fuel_group3="Other",Inputs!F$25*LRVC_Retail_Ratio),0)</f>
        <v>0</v>
      </c>
      <c r="N15" s="110" cm="1">
        <f t="array" ref="N15">_xlfn.IFNA(_xlfn.IFS(Fuel_group4="Biomass fuels",INDEX(Biomass_LRVC_Range,MATCH($C15,LRVCs!$B$6:$B$56)),
Fuel_group4="Biogas fuels",INDEX(Biomass_LRVC_Range,MATCH($C15,LRVCs!$B$6:$B$56)),
Fuel_group4="Electricity",INDEX(Electricity_LRVC_Range,MATCH($C15,LRVCs!$B$6:$B$56)),
Fuel_group4="Gaseous fuels",INDEX(Gas_LRVC_Range,MATCH($C15,LRVCs!$B$6:$B$56)),
Fuel_group4="Liquid fuels",INDEX(Oil_LRVC_Range,MATCH($C15,LRVCs!$B$6:$B$56)),
Fuel_group4="Solid fuels",INDEX(Coal_LRVC_Range,MATCH($C15,LRVCs!$B$6:$B$56)),
Fuel_group4="Other",Inputs!G$25*LRVC_Retail_Ratio),0)</f>
        <v>0</v>
      </c>
      <c r="O15" s="111" cm="1">
        <f t="array" ref="O15">_xlfn.IFNA(_xlfn.IFS(Fuel_group5="Biomass fuels",INDEX(Biomass_LRVC_Range,MATCH($C15,LRVCs!$B$6:$B$56)),
Fuel_group5="Biogas fuels",INDEX(Biomass_LRVC_Range,MATCH($C15,LRVCs!$B$6:$B$56)),
Fuel_group5="Electricity",INDEX(Electricity_LRVC_Range,MATCH($C15,LRVCs!$B$6:$B$56)),
Fuel_group5="Gaseous fuels",INDEX(Gas_LRVC_Range,MATCH($C15,LRVCs!$B$6:$B$56)),
Fuel_group5="Liquid fuels",INDEX(Oil_LRVC_Range,MATCH($C15,LRVCs!$B$6:$B$56)),
Fuel_group5="Solid fuels",INDEX(Coal_LRVC_Range,MATCH($C15,LRVCs!$B$6:$B$56)),
Fuel_group5="Other",Inputs!H$25*LRVC_Retail_Ratio),0)</f>
        <v>0</v>
      </c>
      <c r="P15" s="112"/>
      <c r="Q15" s="100" t="e">
        <f t="shared" si="2"/>
        <v>#DIV/0!</v>
      </c>
      <c r="R15" s="101" t="e">
        <f t="shared" si="3"/>
        <v>#DIV/0!</v>
      </c>
      <c r="S15" s="101" t="e">
        <f t="shared" si="4"/>
        <v>#DIV/0!</v>
      </c>
      <c r="T15" s="101" t="e">
        <f t="shared" si="5"/>
        <v>#DIV/0!</v>
      </c>
      <c r="U15" s="102" t="e">
        <f t="shared" si="6"/>
        <v>#DIV/0!</v>
      </c>
      <c r="V15" s="103"/>
      <c r="W15" s="100" t="e">
        <f>Q15*INDEX(Discount_Index,MATCH($C15,'Inflation &amp; Discounting'!$E$8:$E$60))</f>
        <v>#DIV/0!</v>
      </c>
      <c r="X15" s="101" t="e">
        <f>R15*INDEX(Discount_Index,MATCH($C15,'Inflation &amp; Discounting'!$E$8:$E$60))</f>
        <v>#DIV/0!</v>
      </c>
      <c r="Y15" s="101" t="e">
        <f>S15*INDEX(Discount_Index,MATCH($C15,'Inflation &amp; Discounting'!$E$8:$E$60))</f>
        <v>#DIV/0!</v>
      </c>
      <c r="Z15" s="101" t="e">
        <f>T15*INDEX(Discount_Index,MATCH($C15,'Inflation &amp; Discounting'!$E$8:$E$60))</f>
        <v>#DIV/0!</v>
      </c>
      <c r="AA15" s="102" t="e">
        <f>U15*INDEX(Discount_Index,MATCH($C15,'Inflation &amp; Discounting'!$E$8:$E$60))</f>
        <v>#DIV/0!</v>
      </c>
    </row>
    <row r="16" spans="2:27" x14ac:dyDescent="0.25">
      <c r="B16" s="98">
        <f t="shared" si="0"/>
        <v>7</v>
      </c>
      <c r="C16" s="99">
        <v>2029</v>
      </c>
      <c r="E16" s="100" t="e">
        <f>'Energy Calculations'!AI16</f>
        <v>#DIV/0!</v>
      </c>
      <c r="F16" s="101" t="e">
        <f>'Energy Calculations'!AJ16</f>
        <v>#DIV/0!</v>
      </c>
      <c r="G16" s="101" t="e">
        <f>'Energy Calculations'!AK16</f>
        <v>#DIV/0!</v>
      </c>
      <c r="H16" s="101" t="e">
        <f>'Energy Calculations'!AL16</f>
        <v>#DIV/0!</v>
      </c>
      <c r="I16" s="102" t="e">
        <f>'Energy Calculations'!AM16</f>
        <v>#DIV/0!</v>
      </c>
      <c r="J16" s="103"/>
      <c r="K16" s="109" cm="1">
        <f t="array" ref="K16">_xlfn.IFNA(_xlfn.IFS(Fuel_group1="Biomass fuels",INDEX(Biomass_LRVC_Range,MATCH($C16,LRVCs!$B$6:$B$56)),
Fuel_group1="Biogas fuels",INDEX(Biomass_LRVC_Range,MATCH($C16,LRVCs!$B$6:$B$56)),
Fuel_group1="Electricity",INDEX(Electricity_LRVC_Range,MATCH($C16,LRVCs!$B$6:$B$56)),
Fuel_group1="Gaseous fuels",INDEX(Gas_LRVC_Range,MATCH($C16,LRVCs!$B$6:$B$56)),
Fuel_group1="Liquid fuels",INDEX(Oil_LRVC_Range,MATCH($C16,LRVCs!$B$6:$B$56)),
Fuel_group1="Solid fuels",INDEX(Coal_LRVC_Range,MATCH($C16,LRVCs!$B$6:$B$56)),
Fuel_group1="Other",Inputs!D$25*LRVC_Retail_Ratio),0)</f>
        <v>0</v>
      </c>
      <c r="L16" s="110" cm="1">
        <f t="array" ref="L16">_xlfn.IFNA(_xlfn.IFS(Fuel_group2="Biomass fuels",INDEX(Biomass_LRVC_Range,MATCH($C16,LRVCs!$B$6:$B$56)),
Fuel_group2="Biogas fuels",INDEX(Biomass_LRVC_Range,MATCH($C16,LRVCs!$B$6:$B$56)),
Fuel_group2="Electricity",INDEX(Electricity_LRVC_Range,MATCH($C16,LRVCs!$B$6:$B$56)),
Fuel_group2="Gaseous fuels",INDEX(Gas_LRVC_Range,MATCH($C16,LRVCs!$B$6:$B$56)),
Fuel_group2="Liquid fuels",INDEX(Oil_LRVC_Range,MATCH($C16,LRVCs!$B$6:$B$56)),
Fuel_group2="Solid fuels",INDEX(Coal_LRVC_Range,MATCH($C16,LRVCs!$B$6:$B$56)),
Fuel_group2="Other",Inputs!E$25*LRVC_Retail_Ratio),0)</f>
        <v>0</v>
      </c>
      <c r="M16" s="110" cm="1">
        <f t="array" ref="M16">_xlfn.IFNA(_xlfn.IFS(Fuel_group3="Biomass fuels",INDEX(Biomass_LRVC_Range,MATCH($C16,LRVCs!$B$6:$B$56)),
Fuel_group3="Biogas fuels",INDEX(Biomass_LRVC_Range,MATCH($C16,LRVCs!$B$6:$B$56)),
Fuel_group3="Electricity",INDEX(Electricity_LRVC_Range,MATCH($C16,LRVCs!$B$6:$B$56)),
Fuel_group3="Gaseous fuels",INDEX(Gas_LRVC_Range,MATCH($C16,LRVCs!$B$6:$B$56)),
Fuel_group3="Liquid fuels",INDEX(Oil_LRVC_Range,MATCH($C16,LRVCs!$B$6:$B$56)),
Fuel_group3="Solid fuels",INDEX(Coal_LRVC_Range,MATCH($C16,LRVCs!$B$6:$B$56)),
Fuel_group3="Other",Inputs!F$25*LRVC_Retail_Ratio),0)</f>
        <v>0</v>
      </c>
      <c r="N16" s="110" cm="1">
        <f t="array" ref="N16">_xlfn.IFNA(_xlfn.IFS(Fuel_group4="Biomass fuels",INDEX(Biomass_LRVC_Range,MATCH($C16,LRVCs!$B$6:$B$56)),
Fuel_group4="Biogas fuels",INDEX(Biomass_LRVC_Range,MATCH($C16,LRVCs!$B$6:$B$56)),
Fuel_group4="Electricity",INDEX(Electricity_LRVC_Range,MATCH($C16,LRVCs!$B$6:$B$56)),
Fuel_group4="Gaseous fuels",INDEX(Gas_LRVC_Range,MATCH($C16,LRVCs!$B$6:$B$56)),
Fuel_group4="Liquid fuels",INDEX(Oil_LRVC_Range,MATCH($C16,LRVCs!$B$6:$B$56)),
Fuel_group4="Solid fuels",INDEX(Coal_LRVC_Range,MATCH($C16,LRVCs!$B$6:$B$56)),
Fuel_group4="Other",Inputs!G$25*LRVC_Retail_Ratio),0)</f>
        <v>0</v>
      </c>
      <c r="O16" s="111" cm="1">
        <f t="array" ref="O16">_xlfn.IFNA(_xlfn.IFS(Fuel_group5="Biomass fuels",INDEX(Biomass_LRVC_Range,MATCH($C16,LRVCs!$B$6:$B$56)),
Fuel_group5="Biogas fuels",INDEX(Biomass_LRVC_Range,MATCH($C16,LRVCs!$B$6:$B$56)),
Fuel_group5="Electricity",INDEX(Electricity_LRVC_Range,MATCH($C16,LRVCs!$B$6:$B$56)),
Fuel_group5="Gaseous fuels",INDEX(Gas_LRVC_Range,MATCH($C16,LRVCs!$B$6:$B$56)),
Fuel_group5="Liquid fuels",INDEX(Oil_LRVC_Range,MATCH($C16,LRVCs!$B$6:$B$56)),
Fuel_group5="Solid fuels",INDEX(Coal_LRVC_Range,MATCH($C16,LRVCs!$B$6:$B$56)),
Fuel_group5="Other",Inputs!H$25*LRVC_Retail_Ratio),0)</f>
        <v>0</v>
      </c>
      <c r="P16" s="112"/>
      <c r="Q16" s="100" t="e">
        <f t="shared" si="2"/>
        <v>#DIV/0!</v>
      </c>
      <c r="R16" s="101" t="e">
        <f t="shared" si="3"/>
        <v>#DIV/0!</v>
      </c>
      <c r="S16" s="101" t="e">
        <f t="shared" si="4"/>
        <v>#DIV/0!</v>
      </c>
      <c r="T16" s="101" t="e">
        <f t="shared" si="5"/>
        <v>#DIV/0!</v>
      </c>
      <c r="U16" s="102" t="e">
        <f t="shared" si="6"/>
        <v>#DIV/0!</v>
      </c>
      <c r="V16" s="103"/>
      <c r="W16" s="100" t="e">
        <f>Q16*INDEX(Discount_Index,MATCH($C16,'Inflation &amp; Discounting'!$E$8:$E$60))</f>
        <v>#DIV/0!</v>
      </c>
      <c r="X16" s="101" t="e">
        <f>R16*INDEX(Discount_Index,MATCH($C16,'Inflation &amp; Discounting'!$E$8:$E$60))</f>
        <v>#DIV/0!</v>
      </c>
      <c r="Y16" s="101" t="e">
        <f>S16*INDEX(Discount_Index,MATCH($C16,'Inflation &amp; Discounting'!$E$8:$E$60))</f>
        <v>#DIV/0!</v>
      </c>
      <c r="Z16" s="101" t="e">
        <f>T16*INDEX(Discount_Index,MATCH($C16,'Inflation &amp; Discounting'!$E$8:$E$60))</f>
        <v>#DIV/0!</v>
      </c>
      <c r="AA16" s="102" t="e">
        <f>U16*INDEX(Discount_Index,MATCH($C16,'Inflation &amp; Discounting'!$E$8:$E$60))</f>
        <v>#DIV/0!</v>
      </c>
    </row>
    <row r="17" spans="2:27" x14ac:dyDescent="0.25">
      <c r="B17" s="98">
        <f t="shared" si="0"/>
        <v>8</v>
      </c>
      <c r="C17" s="99">
        <v>2030</v>
      </c>
      <c r="E17" s="100" t="e">
        <f>'Energy Calculations'!AI17</f>
        <v>#DIV/0!</v>
      </c>
      <c r="F17" s="101" t="e">
        <f>'Energy Calculations'!AJ17</f>
        <v>#DIV/0!</v>
      </c>
      <c r="G17" s="101" t="e">
        <f>'Energy Calculations'!AK17</f>
        <v>#DIV/0!</v>
      </c>
      <c r="H17" s="101" t="e">
        <f>'Energy Calculations'!AL17</f>
        <v>#DIV/0!</v>
      </c>
      <c r="I17" s="102" t="e">
        <f>'Energy Calculations'!AM17</f>
        <v>#DIV/0!</v>
      </c>
      <c r="J17" s="103"/>
      <c r="K17" s="109" cm="1">
        <f t="array" ref="K17">_xlfn.IFNA(_xlfn.IFS(Fuel_group1="Biomass fuels",INDEX(Biomass_LRVC_Range,MATCH($C17,LRVCs!$B$6:$B$56)),
Fuel_group1="Biogas fuels",INDEX(Biomass_LRVC_Range,MATCH($C17,LRVCs!$B$6:$B$56)),
Fuel_group1="Electricity",INDEX(Electricity_LRVC_Range,MATCH($C17,LRVCs!$B$6:$B$56)),
Fuel_group1="Gaseous fuels",INDEX(Gas_LRVC_Range,MATCH($C17,LRVCs!$B$6:$B$56)),
Fuel_group1="Liquid fuels",INDEX(Oil_LRVC_Range,MATCH($C17,LRVCs!$B$6:$B$56)),
Fuel_group1="Solid fuels",INDEX(Coal_LRVC_Range,MATCH($C17,LRVCs!$B$6:$B$56)),
Fuel_group1="Other",Inputs!D$25*LRVC_Retail_Ratio),0)</f>
        <v>0</v>
      </c>
      <c r="L17" s="110" cm="1">
        <f t="array" ref="L17">_xlfn.IFNA(_xlfn.IFS(Fuel_group2="Biomass fuels",INDEX(Biomass_LRVC_Range,MATCH($C17,LRVCs!$B$6:$B$56)),
Fuel_group2="Biogas fuels",INDEX(Biomass_LRVC_Range,MATCH($C17,LRVCs!$B$6:$B$56)),
Fuel_group2="Electricity",INDEX(Electricity_LRVC_Range,MATCH($C17,LRVCs!$B$6:$B$56)),
Fuel_group2="Gaseous fuels",INDEX(Gas_LRVC_Range,MATCH($C17,LRVCs!$B$6:$B$56)),
Fuel_group2="Liquid fuels",INDEX(Oil_LRVC_Range,MATCH($C17,LRVCs!$B$6:$B$56)),
Fuel_group2="Solid fuels",INDEX(Coal_LRVC_Range,MATCH($C17,LRVCs!$B$6:$B$56)),
Fuel_group2="Other",Inputs!E$25*LRVC_Retail_Ratio),0)</f>
        <v>0</v>
      </c>
      <c r="M17" s="110" cm="1">
        <f t="array" ref="M17">_xlfn.IFNA(_xlfn.IFS(Fuel_group3="Biomass fuels",INDEX(Biomass_LRVC_Range,MATCH($C17,LRVCs!$B$6:$B$56)),
Fuel_group3="Biogas fuels",INDEX(Biomass_LRVC_Range,MATCH($C17,LRVCs!$B$6:$B$56)),
Fuel_group3="Electricity",INDEX(Electricity_LRVC_Range,MATCH($C17,LRVCs!$B$6:$B$56)),
Fuel_group3="Gaseous fuels",INDEX(Gas_LRVC_Range,MATCH($C17,LRVCs!$B$6:$B$56)),
Fuel_group3="Liquid fuels",INDEX(Oil_LRVC_Range,MATCH($C17,LRVCs!$B$6:$B$56)),
Fuel_group3="Solid fuels",INDEX(Coal_LRVC_Range,MATCH($C17,LRVCs!$B$6:$B$56)),
Fuel_group3="Other",Inputs!F$25*LRVC_Retail_Ratio),0)</f>
        <v>0</v>
      </c>
      <c r="N17" s="110" cm="1">
        <f t="array" ref="N17">_xlfn.IFNA(_xlfn.IFS(Fuel_group4="Biomass fuels",INDEX(Biomass_LRVC_Range,MATCH($C17,LRVCs!$B$6:$B$56)),
Fuel_group4="Biogas fuels",INDEX(Biomass_LRVC_Range,MATCH($C17,LRVCs!$B$6:$B$56)),
Fuel_group4="Electricity",INDEX(Electricity_LRVC_Range,MATCH($C17,LRVCs!$B$6:$B$56)),
Fuel_group4="Gaseous fuels",INDEX(Gas_LRVC_Range,MATCH($C17,LRVCs!$B$6:$B$56)),
Fuel_group4="Liquid fuels",INDEX(Oil_LRVC_Range,MATCH($C17,LRVCs!$B$6:$B$56)),
Fuel_group4="Solid fuels",INDEX(Coal_LRVC_Range,MATCH($C17,LRVCs!$B$6:$B$56)),
Fuel_group4="Other",Inputs!G$25*LRVC_Retail_Ratio),0)</f>
        <v>0</v>
      </c>
      <c r="O17" s="111" cm="1">
        <f t="array" ref="O17">_xlfn.IFNA(_xlfn.IFS(Fuel_group5="Biomass fuels",INDEX(Biomass_LRVC_Range,MATCH($C17,LRVCs!$B$6:$B$56)),
Fuel_group5="Biogas fuels",INDEX(Biomass_LRVC_Range,MATCH($C17,LRVCs!$B$6:$B$56)),
Fuel_group5="Electricity",INDEX(Electricity_LRVC_Range,MATCH($C17,LRVCs!$B$6:$B$56)),
Fuel_group5="Gaseous fuels",INDEX(Gas_LRVC_Range,MATCH($C17,LRVCs!$B$6:$B$56)),
Fuel_group5="Liquid fuels",INDEX(Oil_LRVC_Range,MATCH($C17,LRVCs!$B$6:$B$56)),
Fuel_group5="Solid fuels",INDEX(Coal_LRVC_Range,MATCH($C17,LRVCs!$B$6:$B$56)),
Fuel_group5="Other",Inputs!H$25*LRVC_Retail_Ratio),0)</f>
        <v>0</v>
      </c>
      <c r="P17" s="112"/>
      <c r="Q17" s="100" t="e">
        <f t="shared" si="2"/>
        <v>#DIV/0!</v>
      </c>
      <c r="R17" s="101" t="e">
        <f t="shared" si="3"/>
        <v>#DIV/0!</v>
      </c>
      <c r="S17" s="101" t="e">
        <f t="shared" si="4"/>
        <v>#DIV/0!</v>
      </c>
      <c r="T17" s="101" t="e">
        <f t="shared" si="5"/>
        <v>#DIV/0!</v>
      </c>
      <c r="U17" s="102" t="e">
        <f t="shared" si="6"/>
        <v>#DIV/0!</v>
      </c>
      <c r="V17" s="103"/>
      <c r="W17" s="100" t="e">
        <f>Q17*INDEX(Discount_Index,MATCH($C17,'Inflation &amp; Discounting'!$E$8:$E$60))</f>
        <v>#DIV/0!</v>
      </c>
      <c r="X17" s="101" t="e">
        <f>R17*INDEX(Discount_Index,MATCH($C17,'Inflation &amp; Discounting'!$E$8:$E$60))</f>
        <v>#DIV/0!</v>
      </c>
      <c r="Y17" s="101" t="e">
        <f>S17*INDEX(Discount_Index,MATCH($C17,'Inflation &amp; Discounting'!$E$8:$E$60))</f>
        <v>#DIV/0!</v>
      </c>
      <c r="Z17" s="101" t="e">
        <f>T17*INDEX(Discount_Index,MATCH($C17,'Inflation &amp; Discounting'!$E$8:$E$60))</f>
        <v>#DIV/0!</v>
      </c>
      <c r="AA17" s="102" t="e">
        <f>U17*INDEX(Discount_Index,MATCH($C17,'Inflation &amp; Discounting'!$E$8:$E$60))</f>
        <v>#DIV/0!</v>
      </c>
    </row>
    <row r="18" spans="2:27" x14ac:dyDescent="0.25">
      <c r="B18" s="98">
        <f t="shared" si="0"/>
        <v>9</v>
      </c>
      <c r="C18" s="99">
        <v>2031</v>
      </c>
      <c r="E18" s="100" t="e">
        <f>'Energy Calculations'!AI18</f>
        <v>#DIV/0!</v>
      </c>
      <c r="F18" s="101" t="e">
        <f>'Energy Calculations'!AJ18</f>
        <v>#DIV/0!</v>
      </c>
      <c r="G18" s="101" t="e">
        <f>'Energy Calculations'!AK18</f>
        <v>#DIV/0!</v>
      </c>
      <c r="H18" s="101" t="e">
        <f>'Energy Calculations'!AL18</f>
        <v>#DIV/0!</v>
      </c>
      <c r="I18" s="102" t="e">
        <f>'Energy Calculations'!AM18</f>
        <v>#DIV/0!</v>
      </c>
      <c r="J18" s="103"/>
      <c r="K18" s="109" cm="1">
        <f t="array" ref="K18">_xlfn.IFNA(_xlfn.IFS(Fuel_group1="Biomass fuels",INDEX(Biomass_LRVC_Range,MATCH($C18,LRVCs!$B$6:$B$56)),
Fuel_group1="Biogas fuels",INDEX(Biomass_LRVC_Range,MATCH($C18,LRVCs!$B$6:$B$56)),
Fuel_group1="Electricity",INDEX(Electricity_LRVC_Range,MATCH($C18,LRVCs!$B$6:$B$56)),
Fuel_group1="Gaseous fuels",INDEX(Gas_LRVC_Range,MATCH($C18,LRVCs!$B$6:$B$56)),
Fuel_group1="Liquid fuels",INDEX(Oil_LRVC_Range,MATCH($C18,LRVCs!$B$6:$B$56)),
Fuel_group1="Solid fuels",INDEX(Coal_LRVC_Range,MATCH($C18,LRVCs!$B$6:$B$56)),
Fuel_group1="Other",Inputs!D$25*LRVC_Retail_Ratio),0)</f>
        <v>0</v>
      </c>
      <c r="L18" s="110" cm="1">
        <f t="array" ref="L18">_xlfn.IFNA(_xlfn.IFS(Fuel_group2="Biomass fuels",INDEX(Biomass_LRVC_Range,MATCH($C18,LRVCs!$B$6:$B$56)),
Fuel_group2="Biogas fuels",INDEX(Biomass_LRVC_Range,MATCH($C18,LRVCs!$B$6:$B$56)),
Fuel_group2="Electricity",INDEX(Electricity_LRVC_Range,MATCH($C18,LRVCs!$B$6:$B$56)),
Fuel_group2="Gaseous fuels",INDEX(Gas_LRVC_Range,MATCH($C18,LRVCs!$B$6:$B$56)),
Fuel_group2="Liquid fuels",INDEX(Oil_LRVC_Range,MATCH($C18,LRVCs!$B$6:$B$56)),
Fuel_group2="Solid fuels",INDEX(Coal_LRVC_Range,MATCH($C18,LRVCs!$B$6:$B$56)),
Fuel_group2="Other",Inputs!E$25*LRVC_Retail_Ratio),0)</f>
        <v>0</v>
      </c>
      <c r="M18" s="110" cm="1">
        <f t="array" ref="M18">_xlfn.IFNA(_xlfn.IFS(Fuel_group3="Biomass fuels",INDEX(Biomass_LRVC_Range,MATCH($C18,LRVCs!$B$6:$B$56)),
Fuel_group3="Biogas fuels",INDEX(Biomass_LRVC_Range,MATCH($C18,LRVCs!$B$6:$B$56)),
Fuel_group3="Electricity",INDEX(Electricity_LRVC_Range,MATCH($C18,LRVCs!$B$6:$B$56)),
Fuel_group3="Gaseous fuels",INDEX(Gas_LRVC_Range,MATCH($C18,LRVCs!$B$6:$B$56)),
Fuel_group3="Liquid fuels",INDEX(Oil_LRVC_Range,MATCH($C18,LRVCs!$B$6:$B$56)),
Fuel_group3="Solid fuels",INDEX(Coal_LRVC_Range,MATCH($C18,LRVCs!$B$6:$B$56)),
Fuel_group3="Other",Inputs!F$25*LRVC_Retail_Ratio),0)</f>
        <v>0</v>
      </c>
      <c r="N18" s="110" cm="1">
        <f t="array" ref="N18">_xlfn.IFNA(_xlfn.IFS(Fuel_group4="Biomass fuels",INDEX(Biomass_LRVC_Range,MATCH($C18,LRVCs!$B$6:$B$56)),
Fuel_group4="Biogas fuels",INDEX(Biomass_LRVC_Range,MATCH($C18,LRVCs!$B$6:$B$56)),
Fuel_group4="Electricity",INDEX(Electricity_LRVC_Range,MATCH($C18,LRVCs!$B$6:$B$56)),
Fuel_group4="Gaseous fuels",INDEX(Gas_LRVC_Range,MATCH($C18,LRVCs!$B$6:$B$56)),
Fuel_group4="Liquid fuels",INDEX(Oil_LRVC_Range,MATCH($C18,LRVCs!$B$6:$B$56)),
Fuel_group4="Solid fuels",INDEX(Coal_LRVC_Range,MATCH($C18,LRVCs!$B$6:$B$56)),
Fuel_group4="Other",Inputs!G$25*LRVC_Retail_Ratio),0)</f>
        <v>0</v>
      </c>
      <c r="O18" s="111" cm="1">
        <f t="array" ref="O18">_xlfn.IFNA(_xlfn.IFS(Fuel_group5="Biomass fuels",INDEX(Biomass_LRVC_Range,MATCH($C18,LRVCs!$B$6:$B$56)),
Fuel_group5="Biogas fuels",INDEX(Biomass_LRVC_Range,MATCH($C18,LRVCs!$B$6:$B$56)),
Fuel_group5="Electricity",INDEX(Electricity_LRVC_Range,MATCH($C18,LRVCs!$B$6:$B$56)),
Fuel_group5="Gaseous fuels",INDEX(Gas_LRVC_Range,MATCH($C18,LRVCs!$B$6:$B$56)),
Fuel_group5="Liquid fuels",INDEX(Oil_LRVC_Range,MATCH($C18,LRVCs!$B$6:$B$56)),
Fuel_group5="Solid fuels",INDEX(Coal_LRVC_Range,MATCH($C18,LRVCs!$B$6:$B$56)),
Fuel_group5="Other",Inputs!H$25*LRVC_Retail_Ratio),0)</f>
        <v>0</v>
      </c>
      <c r="P18" s="112"/>
      <c r="Q18" s="100" t="e">
        <f t="shared" si="2"/>
        <v>#DIV/0!</v>
      </c>
      <c r="R18" s="101" t="e">
        <f t="shared" si="3"/>
        <v>#DIV/0!</v>
      </c>
      <c r="S18" s="101" t="e">
        <f t="shared" si="4"/>
        <v>#DIV/0!</v>
      </c>
      <c r="T18" s="101" t="e">
        <f t="shared" si="5"/>
        <v>#DIV/0!</v>
      </c>
      <c r="U18" s="102" t="e">
        <f t="shared" si="6"/>
        <v>#DIV/0!</v>
      </c>
      <c r="V18" s="103"/>
      <c r="W18" s="100" t="e">
        <f>Q18*INDEX(Discount_Index,MATCH($C18,'Inflation &amp; Discounting'!$E$8:$E$60))</f>
        <v>#DIV/0!</v>
      </c>
      <c r="X18" s="101" t="e">
        <f>R18*INDEX(Discount_Index,MATCH($C18,'Inflation &amp; Discounting'!$E$8:$E$60))</f>
        <v>#DIV/0!</v>
      </c>
      <c r="Y18" s="101" t="e">
        <f>S18*INDEX(Discount_Index,MATCH($C18,'Inflation &amp; Discounting'!$E$8:$E$60))</f>
        <v>#DIV/0!</v>
      </c>
      <c r="Z18" s="101" t="e">
        <f>T18*INDEX(Discount_Index,MATCH($C18,'Inflation &amp; Discounting'!$E$8:$E$60))</f>
        <v>#DIV/0!</v>
      </c>
      <c r="AA18" s="102" t="e">
        <f>U18*INDEX(Discount_Index,MATCH($C18,'Inflation &amp; Discounting'!$E$8:$E$60))</f>
        <v>#DIV/0!</v>
      </c>
    </row>
    <row r="19" spans="2:27" x14ac:dyDescent="0.25">
      <c r="B19" s="98">
        <f t="shared" si="0"/>
        <v>10</v>
      </c>
      <c r="C19" s="99">
        <v>2032</v>
      </c>
      <c r="E19" s="100" t="e">
        <f>'Energy Calculations'!AI19</f>
        <v>#DIV/0!</v>
      </c>
      <c r="F19" s="101" t="e">
        <f>'Energy Calculations'!AJ19</f>
        <v>#DIV/0!</v>
      </c>
      <c r="G19" s="101" t="e">
        <f>'Energy Calculations'!AK19</f>
        <v>#DIV/0!</v>
      </c>
      <c r="H19" s="101" t="e">
        <f>'Energy Calculations'!AL19</f>
        <v>#DIV/0!</v>
      </c>
      <c r="I19" s="102" t="e">
        <f>'Energy Calculations'!AM19</f>
        <v>#DIV/0!</v>
      </c>
      <c r="J19" s="103"/>
      <c r="K19" s="109" cm="1">
        <f t="array" ref="K19">_xlfn.IFNA(_xlfn.IFS(Fuel_group1="Biomass fuels",INDEX(Biomass_LRVC_Range,MATCH($C19,LRVCs!$B$6:$B$56)),
Fuel_group1="Biogas fuels",INDEX(Biomass_LRVC_Range,MATCH($C19,LRVCs!$B$6:$B$56)),
Fuel_group1="Electricity",INDEX(Electricity_LRVC_Range,MATCH($C19,LRVCs!$B$6:$B$56)),
Fuel_group1="Gaseous fuels",INDEX(Gas_LRVC_Range,MATCH($C19,LRVCs!$B$6:$B$56)),
Fuel_group1="Liquid fuels",INDEX(Oil_LRVC_Range,MATCH($C19,LRVCs!$B$6:$B$56)),
Fuel_group1="Solid fuels",INDEX(Coal_LRVC_Range,MATCH($C19,LRVCs!$B$6:$B$56)),
Fuel_group1="Other",Inputs!D$25*LRVC_Retail_Ratio),0)</f>
        <v>0</v>
      </c>
      <c r="L19" s="110" cm="1">
        <f t="array" ref="L19">_xlfn.IFNA(_xlfn.IFS(Fuel_group2="Biomass fuels",INDEX(Biomass_LRVC_Range,MATCH($C19,LRVCs!$B$6:$B$56)),
Fuel_group2="Biogas fuels",INDEX(Biomass_LRVC_Range,MATCH($C19,LRVCs!$B$6:$B$56)),
Fuel_group2="Electricity",INDEX(Electricity_LRVC_Range,MATCH($C19,LRVCs!$B$6:$B$56)),
Fuel_group2="Gaseous fuels",INDEX(Gas_LRVC_Range,MATCH($C19,LRVCs!$B$6:$B$56)),
Fuel_group2="Liquid fuels",INDEX(Oil_LRVC_Range,MATCH($C19,LRVCs!$B$6:$B$56)),
Fuel_group2="Solid fuels",INDEX(Coal_LRVC_Range,MATCH($C19,LRVCs!$B$6:$B$56)),
Fuel_group2="Other",Inputs!E$25*LRVC_Retail_Ratio),0)</f>
        <v>0</v>
      </c>
      <c r="M19" s="110" cm="1">
        <f t="array" ref="M19">_xlfn.IFNA(_xlfn.IFS(Fuel_group3="Biomass fuels",INDEX(Biomass_LRVC_Range,MATCH($C19,LRVCs!$B$6:$B$56)),
Fuel_group3="Biogas fuels",INDEX(Biomass_LRVC_Range,MATCH($C19,LRVCs!$B$6:$B$56)),
Fuel_group3="Electricity",INDEX(Electricity_LRVC_Range,MATCH($C19,LRVCs!$B$6:$B$56)),
Fuel_group3="Gaseous fuels",INDEX(Gas_LRVC_Range,MATCH($C19,LRVCs!$B$6:$B$56)),
Fuel_group3="Liquid fuels",INDEX(Oil_LRVC_Range,MATCH($C19,LRVCs!$B$6:$B$56)),
Fuel_group3="Solid fuels",INDEX(Coal_LRVC_Range,MATCH($C19,LRVCs!$B$6:$B$56)),
Fuel_group3="Other",Inputs!F$25*LRVC_Retail_Ratio),0)</f>
        <v>0</v>
      </c>
      <c r="N19" s="110" cm="1">
        <f t="array" ref="N19">_xlfn.IFNA(_xlfn.IFS(Fuel_group4="Biomass fuels",INDEX(Biomass_LRVC_Range,MATCH($C19,LRVCs!$B$6:$B$56)),
Fuel_group4="Biogas fuels",INDEX(Biomass_LRVC_Range,MATCH($C19,LRVCs!$B$6:$B$56)),
Fuel_group4="Electricity",INDEX(Electricity_LRVC_Range,MATCH($C19,LRVCs!$B$6:$B$56)),
Fuel_group4="Gaseous fuels",INDEX(Gas_LRVC_Range,MATCH($C19,LRVCs!$B$6:$B$56)),
Fuel_group4="Liquid fuels",INDEX(Oil_LRVC_Range,MATCH($C19,LRVCs!$B$6:$B$56)),
Fuel_group4="Solid fuels",INDEX(Coal_LRVC_Range,MATCH($C19,LRVCs!$B$6:$B$56)),
Fuel_group4="Other",Inputs!G$25*LRVC_Retail_Ratio),0)</f>
        <v>0</v>
      </c>
      <c r="O19" s="111" cm="1">
        <f t="array" ref="O19">_xlfn.IFNA(_xlfn.IFS(Fuel_group5="Biomass fuels",INDEX(Biomass_LRVC_Range,MATCH($C19,LRVCs!$B$6:$B$56)),
Fuel_group5="Biogas fuels",INDEX(Biomass_LRVC_Range,MATCH($C19,LRVCs!$B$6:$B$56)),
Fuel_group5="Electricity",INDEX(Electricity_LRVC_Range,MATCH($C19,LRVCs!$B$6:$B$56)),
Fuel_group5="Gaseous fuels",INDEX(Gas_LRVC_Range,MATCH($C19,LRVCs!$B$6:$B$56)),
Fuel_group5="Liquid fuels",INDEX(Oil_LRVC_Range,MATCH($C19,LRVCs!$B$6:$B$56)),
Fuel_group5="Solid fuels",INDEX(Coal_LRVC_Range,MATCH($C19,LRVCs!$B$6:$B$56)),
Fuel_group5="Other",Inputs!H$25*LRVC_Retail_Ratio),0)</f>
        <v>0</v>
      </c>
      <c r="P19" s="112"/>
      <c r="Q19" s="100" t="e">
        <f t="shared" si="2"/>
        <v>#DIV/0!</v>
      </c>
      <c r="R19" s="101" t="e">
        <f t="shared" si="3"/>
        <v>#DIV/0!</v>
      </c>
      <c r="S19" s="101" t="e">
        <f t="shared" si="4"/>
        <v>#DIV/0!</v>
      </c>
      <c r="T19" s="101" t="e">
        <f t="shared" si="5"/>
        <v>#DIV/0!</v>
      </c>
      <c r="U19" s="102" t="e">
        <f t="shared" si="6"/>
        <v>#DIV/0!</v>
      </c>
      <c r="V19" s="103"/>
      <c r="W19" s="100" t="e">
        <f>Q19*INDEX(Discount_Index,MATCH($C19,'Inflation &amp; Discounting'!$E$8:$E$60))</f>
        <v>#DIV/0!</v>
      </c>
      <c r="X19" s="101" t="e">
        <f>R19*INDEX(Discount_Index,MATCH($C19,'Inflation &amp; Discounting'!$E$8:$E$60))</f>
        <v>#DIV/0!</v>
      </c>
      <c r="Y19" s="101" t="e">
        <f>S19*INDEX(Discount_Index,MATCH($C19,'Inflation &amp; Discounting'!$E$8:$E$60))</f>
        <v>#DIV/0!</v>
      </c>
      <c r="Z19" s="101" t="e">
        <f>T19*INDEX(Discount_Index,MATCH($C19,'Inflation &amp; Discounting'!$E$8:$E$60))</f>
        <v>#DIV/0!</v>
      </c>
      <c r="AA19" s="102" t="e">
        <f>U19*INDEX(Discount_Index,MATCH($C19,'Inflation &amp; Discounting'!$E$8:$E$60))</f>
        <v>#DIV/0!</v>
      </c>
    </row>
    <row r="20" spans="2:27" x14ac:dyDescent="0.25">
      <c r="B20" s="98">
        <f t="shared" si="0"/>
        <v>11</v>
      </c>
      <c r="C20" s="99">
        <v>2033</v>
      </c>
      <c r="E20" s="100" t="e">
        <f>'Energy Calculations'!AI20</f>
        <v>#DIV/0!</v>
      </c>
      <c r="F20" s="101" t="e">
        <f>'Energy Calculations'!AJ20</f>
        <v>#DIV/0!</v>
      </c>
      <c r="G20" s="101" t="e">
        <f>'Energy Calculations'!AK20</f>
        <v>#DIV/0!</v>
      </c>
      <c r="H20" s="101" t="e">
        <f>'Energy Calculations'!AL20</f>
        <v>#DIV/0!</v>
      </c>
      <c r="I20" s="102" t="e">
        <f>'Energy Calculations'!AM20</f>
        <v>#DIV/0!</v>
      </c>
      <c r="J20" s="103"/>
      <c r="K20" s="109" cm="1">
        <f t="array" ref="K20">_xlfn.IFNA(_xlfn.IFS(Fuel_group1="Biomass fuels",INDEX(Biomass_LRVC_Range,MATCH($C20,LRVCs!$B$6:$B$56)),
Fuel_group1="Biogas fuels",INDEX(Biomass_LRVC_Range,MATCH($C20,LRVCs!$B$6:$B$56)),
Fuel_group1="Electricity",INDEX(Electricity_LRVC_Range,MATCH($C20,LRVCs!$B$6:$B$56)),
Fuel_group1="Gaseous fuels",INDEX(Gas_LRVC_Range,MATCH($C20,LRVCs!$B$6:$B$56)),
Fuel_group1="Liquid fuels",INDEX(Oil_LRVC_Range,MATCH($C20,LRVCs!$B$6:$B$56)),
Fuel_group1="Solid fuels",INDEX(Coal_LRVC_Range,MATCH($C20,LRVCs!$B$6:$B$56)),
Fuel_group1="Other",Inputs!D$25*LRVC_Retail_Ratio),0)</f>
        <v>0</v>
      </c>
      <c r="L20" s="110" cm="1">
        <f t="array" ref="L20">_xlfn.IFNA(_xlfn.IFS(Fuel_group2="Biomass fuels",INDEX(Biomass_LRVC_Range,MATCH($C20,LRVCs!$B$6:$B$56)),
Fuel_group2="Biogas fuels",INDEX(Biomass_LRVC_Range,MATCH($C20,LRVCs!$B$6:$B$56)),
Fuel_group2="Electricity",INDEX(Electricity_LRVC_Range,MATCH($C20,LRVCs!$B$6:$B$56)),
Fuel_group2="Gaseous fuels",INDEX(Gas_LRVC_Range,MATCH($C20,LRVCs!$B$6:$B$56)),
Fuel_group2="Liquid fuels",INDEX(Oil_LRVC_Range,MATCH($C20,LRVCs!$B$6:$B$56)),
Fuel_group2="Solid fuels",INDEX(Coal_LRVC_Range,MATCH($C20,LRVCs!$B$6:$B$56)),
Fuel_group2="Other",Inputs!E$25*LRVC_Retail_Ratio),0)</f>
        <v>0</v>
      </c>
      <c r="M20" s="110" cm="1">
        <f t="array" ref="M20">_xlfn.IFNA(_xlfn.IFS(Fuel_group3="Biomass fuels",INDEX(Biomass_LRVC_Range,MATCH($C20,LRVCs!$B$6:$B$56)),
Fuel_group3="Biogas fuels",INDEX(Biomass_LRVC_Range,MATCH($C20,LRVCs!$B$6:$B$56)),
Fuel_group3="Electricity",INDEX(Electricity_LRVC_Range,MATCH($C20,LRVCs!$B$6:$B$56)),
Fuel_group3="Gaseous fuels",INDEX(Gas_LRVC_Range,MATCH($C20,LRVCs!$B$6:$B$56)),
Fuel_group3="Liquid fuels",INDEX(Oil_LRVC_Range,MATCH($C20,LRVCs!$B$6:$B$56)),
Fuel_group3="Solid fuels",INDEX(Coal_LRVC_Range,MATCH($C20,LRVCs!$B$6:$B$56)),
Fuel_group3="Other",Inputs!F$25*LRVC_Retail_Ratio),0)</f>
        <v>0</v>
      </c>
      <c r="N20" s="110" cm="1">
        <f t="array" ref="N20">_xlfn.IFNA(_xlfn.IFS(Fuel_group4="Biomass fuels",INDEX(Biomass_LRVC_Range,MATCH($C20,LRVCs!$B$6:$B$56)),
Fuel_group4="Biogas fuels",INDEX(Biomass_LRVC_Range,MATCH($C20,LRVCs!$B$6:$B$56)),
Fuel_group4="Electricity",INDEX(Electricity_LRVC_Range,MATCH($C20,LRVCs!$B$6:$B$56)),
Fuel_group4="Gaseous fuels",INDEX(Gas_LRVC_Range,MATCH($C20,LRVCs!$B$6:$B$56)),
Fuel_group4="Liquid fuels",INDEX(Oil_LRVC_Range,MATCH($C20,LRVCs!$B$6:$B$56)),
Fuel_group4="Solid fuels",INDEX(Coal_LRVC_Range,MATCH($C20,LRVCs!$B$6:$B$56)),
Fuel_group4="Other",Inputs!G$25*LRVC_Retail_Ratio),0)</f>
        <v>0</v>
      </c>
      <c r="O20" s="111" cm="1">
        <f t="array" ref="O20">_xlfn.IFNA(_xlfn.IFS(Fuel_group5="Biomass fuels",INDEX(Biomass_LRVC_Range,MATCH($C20,LRVCs!$B$6:$B$56)),
Fuel_group5="Biogas fuels",INDEX(Biomass_LRVC_Range,MATCH($C20,LRVCs!$B$6:$B$56)),
Fuel_group5="Electricity",INDEX(Electricity_LRVC_Range,MATCH($C20,LRVCs!$B$6:$B$56)),
Fuel_group5="Gaseous fuels",INDEX(Gas_LRVC_Range,MATCH($C20,LRVCs!$B$6:$B$56)),
Fuel_group5="Liquid fuels",INDEX(Oil_LRVC_Range,MATCH($C20,LRVCs!$B$6:$B$56)),
Fuel_group5="Solid fuels",INDEX(Coal_LRVC_Range,MATCH($C20,LRVCs!$B$6:$B$56)),
Fuel_group5="Other",Inputs!H$25*LRVC_Retail_Ratio),0)</f>
        <v>0</v>
      </c>
      <c r="P20" s="112"/>
      <c r="Q20" s="100" t="e">
        <f t="shared" si="2"/>
        <v>#DIV/0!</v>
      </c>
      <c r="R20" s="101" t="e">
        <f t="shared" si="3"/>
        <v>#DIV/0!</v>
      </c>
      <c r="S20" s="101" t="e">
        <f t="shared" si="4"/>
        <v>#DIV/0!</v>
      </c>
      <c r="T20" s="101" t="e">
        <f t="shared" si="5"/>
        <v>#DIV/0!</v>
      </c>
      <c r="U20" s="102" t="e">
        <f t="shared" si="6"/>
        <v>#DIV/0!</v>
      </c>
      <c r="V20" s="103"/>
      <c r="W20" s="100" t="e">
        <f>Q20*INDEX(Discount_Index,MATCH($C20,'Inflation &amp; Discounting'!$E$8:$E$60))</f>
        <v>#DIV/0!</v>
      </c>
      <c r="X20" s="101" t="e">
        <f>R20*INDEX(Discount_Index,MATCH($C20,'Inflation &amp; Discounting'!$E$8:$E$60))</f>
        <v>#DIV/0!</v>
      </c>
      <c r="Y20" s="101" t="e">
        <f>S20*INDEX(Discount_Index,MATCH($C20,'Inflation &amp; Discounting'!$E$8:$E$60))</f>
        <v>#DIV/0!</v>
      </c>
      <c r="Z20" s="101" t="e">
        <f>T20*INDEX(Discount_Index,MATCH($C20,'Inflation &amp; Discounting'!$E$8:$E$60))</f>
        <v>#DIV/0!</v>
      </c>
      <c r="AA20" s="102" t="e">
        <f>U20*INDEX(Discount_Index,MATCH($C20,'Inflation &amp; Discounting'!$E$8:$E$60))</f>
        <v>#DIV/0!</v>
      </c>
    </row>
    <row r="21" spans="2:27" x14ac:dyDescent="0.25">
      <c r="B21" s="98">
        <f t="shared" si="0"/>
        <v>12</v>
      </c>
      <c r="C21" s="99">
        <v>2034</v>
      </c>
      <c r="E21" s="100" t="e">
        <f>'Energy Calculations'!AI21</f>
        <v>#DIV/0!</v>
      </c>
      <c r="F21" s="101" t="e">
        <f>'Energy Calculations'!AJ21</f>
        <v>#DIV/0!</v>
      </c>
      <c r="G21" s="101" t="e">
        <f>'Energy Calculations'!AK21</f>
        <v>#DIV/0!</v>
      </c>
      <c r="H21" s="101" t="e">
        <f>'Energy Calculations'!AL21</f>
        <v>#DIV/0!</v>
      </c>
      <c r="I21" s="102" t="e">
        <f>'Energy Calculations'!AM21</f>
        <v>#DIV/0!</v>
      </c>
      <c r="J21" s="103"/>
      <c r="K21" s="109" cm="1">
        <f t="array" ref="K21">_xlfn.IFNA(_xlfn.IFS(Fuel_group1="Biomass fuels",INDEX(Biomass_LRVC_Range,MATCH($C21,LRVCs!$B$6:$B$56)),
Fuel_group1="Biogas fuels",INDEX(Biomass_LRVC_Range,MATCH($C21,LRVCs!$B$6:$B$56)),
Fuel_group1="Electricity",INDEX(Electricity_LRVC_Range,MATCH($C21,LRVCs!$B$6:$B$56)),
Fuel_group1="Gaseous fuels",INDEX(Gas_LRVC_Range,MATCH($C21,LRVCs!$B$6:$B$56)),
Fuel_group1="Liquid fuels",INDEX(Oil_LRVC_Range,MATCH($C21,LRVCs!$B$6:$B$56)),
Fuel_group1="Solid fuels",INDEX(Coal_LRVC_Range,MATCH($C21,LRVCs!$B$6:$B$56)),
Fuel_group1="Other",Inputs!D$25*LRVC_Retail_Ratio),0)</f>
        <v>0</v>
      </c>
      <c r="L21" s="110" cm="1">
        <f t="array" ref="L21">_xlfn.IFNA(_xlfn.IFS(Fuel_group2="Biomass fuels",INDEX(Biomass_LRVC_Range,MATCH($C21,LRVCs!$B$6:$B$56)),
Fuel_group2="Biogas fuels",INDEX(Biomass_LRVC_Range,MATCH($C21,LRVCs!$B$6:$B$56)),
Fuel_group2="Electricity",INDEX(Electricity_LRVC_Range,MATCH($C21,LRVCs!$B$6:$B$56)),
Fuel_group2="Gaseous fuels",INDEX(Gas_LRVC_Range,MATCH($C21,LRVCs!$B$6:$B$56)),
Fuel_group2="Liquid fuels",INDEX(Oil_LRVC_Range,MATCH($C21,LRVCs!$B$6:$B$56)),
Fuel_group2="Solid fuels",INDEX(Coal_LRVC_Range,MATCH($C21,LRVCs!$B$6:$B$56)),
Fuel_group2="Other",Inputs!E$25*LRVC_Retail_Ratio),0)</f>
        <v>0</v>
      </c>
      <c r="M21" s="110" cm="1">
        <f t="array" ref="M21">_xlfn.IFNA(_xlfn.IFS(Fuel_group3="Biomass fuels",INDEX(Biomass_LRVC_Range,MATCH($C21,LRVCs!$B$6:$B$56)),
Fuel_group3="Biogas fuels",INDEX(Biomass_LRVC_Range,MATCH($C21,LRVCs!$B$6:$B$56)),
Fuel_group3="Electricity",INDEX(Electricity_LRVC_Range,MATCH($C21,LRVCs!$B$6:$B$56)),
Fuel_group3="Gaseous fuels",INDEX(Gas_LRVC_Range,MATCH($C21,LRVCs!$B$6:$B$56)),
Fuel_group3="Liquid fuels",INDEX(Oil_LRVC_Range,MATCH($C21,LRVCs!$B$6:$B$56)),
Fuel_group3="Solid fuels",INDEX(Coal_LRVC_Range,MATCH($C21,LRVCs!$B$6:$B$56)),
Fuel_group3="Other",Inputs!F$25*LRVC_Retail_Ratio),0)</f>
        <v>0</v>
      </c>
      <c r="N21" s="110" cm="1">
        <f t="array" ref="N21">_xlfn.IFNA(_xlfn.IFS(Fuel_group4="Biomass fuels",INDEX(Biomass_LRVC_Range,MATCH($C21,LRVCs!$B$6:$B$56)),
Fuel_group4="Biogas fuels",INDEX(Biomass_LRVC_Range,MATCH($C21,LRVCs!$B$6:$B$56)),
Fuel_group4="Electricity",INDEX(Electricity_LRVC_Range,MATCH($C21,LRVCs!$B$6:$B$56)),
Fuel_group4="Gaseous fuels",INDEX(Gas_LRVC_Range,MATCH($C21,LRVCs!$B$6:$B$56)),
Fuel_group4="Liquid fuels",INDEX(Oil_LRVC_Range,MATCH($C21,LRVCs!$B$6:$B$56)),
Fuel_group4="Solid fuels",INDEX(Coal_LRVC_Range,MATCH($C21,LRVCs!$B$6:$B$56)),
Fuel_group4="Other",Inputs!G$25*LRVC_Retail_Ratio),0)</f>
        <v>0</v>
      </c>
      <c r="O21" s="111" cm="1">
        <f t="array" ref="O21">_xlfn.IFNA(_xlfn.IFS(Fuel_group5="Biomass fuels",INDEX(Biomass_LRVC_Range,MATCH($C21,LRVCs!$B$6:$B$56)),
Fuel_group5="Biogas fuels",INDEX(Biomass_LRVC_Range,MATCH($C21,LRVCs!$B$6:$B$56)),
Fuel_group5="Electricity",INDEX(Electricity_LRVC_Range,MATCH($C21,LRVCs!$B$6:$B$56)),
Fuel_group5="Gaseous fuels",INDEX(Gas_LRVC_Range,MATCH($C21,LRVCs!$B$6:$B$56)),
Fuel_group5="Liquid fuels",INDEX(Oil_LRVC_Range,MATCH($C21,LRVCs!$B$6:$B$56)),
Fuel_group5="Solid fuels",INDEX(Coal_LRVC_Range,MATCH($C21,LRVCs!$B$6:$B$56)),
Fuel_group5="Other",Inputs!H$25*LRVC_Retail_Ratio),0)</f>
        <v>0</v>
      </c>
      <c r="P21" s="112"/>
      <c r="Q21" s="100" t="e">
        <f t="shared" si="2"/>
        <v>#DIV/0!</v>
      </c>
      <c r="R21" s="101" t="e">
        <f t="shared" si="3"/>
        <v>#DIV/0!</v>
      </c>
      <c r="S21" s="101" t="e">
        <f t="shared" si="4"/>
        <v>#DIV/0!</v>
      </c>
      <c r="T21" s="101" t="e">
        <f t="shared" si="5"/>
        <v>#DIV/0!</v>
      </c>
      <c r="U21" s="102" t="e">
        <f t="shared" si="6"/>
        <v>#DIV/0!</v>
      </c>
      <c r="V21" s="103"/>
      <c r="W21" s="100" t="e">
        <f>Q21*INDEX(Discount_Index,MATCH($C21,'Inflation &amp; Discounting'!$E$8:$E$60))</f>
        <v>#DIV/0!</v>
      </c>
      <c r="X21" s="101" t="e">
        <f>R21*INDEX(Discount_Index,MATCH($C21,'Inflation &amp; Discounting'!$E$8:$E$60))</f>
        <v>#DIV/0!</v>
      </c>
      <c r="Y21" s="101" t="e">
        <f>S21*INDEX(Discount_Index,MATCH($C21,'Inflation &amp; Discounting'!$E$8:$E$60))</f>
        <v>#DIV/0!</v>
      </c>
      <c r="Z21" s="101" t="e">
        <f>T21*INDEX(Discount_Index,MATCH($C21,'Inflation &amp; Discounting'!$E$8:$E$60))</f>
        <v>#DIV/0!</v>
      </c>
      <c r="AA21" s="102" t="e">
        <f>U21*INDEX(Discount_Index,MATCH($C21,'Inflation &amp; Discounting'!$E$8:$E$60))</f>
        <v>#DIV/0!</v>
      </c>
    </row>
    <row r="22" spans="2:27" x14ac:dyDescent="0.25">
      <c r="B22" s="98">
        <f t="shared" si="0"/>
        <v>13</v>
      </c>
      <c r="C22" s="99">
        <v>2035</v>
      </c>
      <c r="E22" s="100" t="e">
        <f>'Energy Calculations'!AI22</f>
        <v>#DIV/0!</v>
      </c>
      <c r="F22" s="101" t="e">
        <f>'Energy Calculations'!AJ22</f>
        <v>#DIV/0!</v>
      </c>
      <c r="G22" s="101" t="e">
        <f>'Energy Calculations'!AK22</f>
        <v>#DIV/0!</v>
      </c>
      <c r="H22" s="101" t="e">
        <f>'Energy Calculations'!AL22</f>
        <v>#DIV/0!</v>
      </c>
      <c r="I22" s="102" t="e">
        <f>'Energy Calculations'!AM22</f>
        <v>#DIV/0!</v>
      </c>
      <c r="J22" s="103"/>
      <c r="K22" s="109" cm="1">
        <f t="array" ref="K22">_xlfn.IFNA(_xlfn.IFS(Fuel_group1="Biomass fuels",INDEX(Biomass_LRVC_Range,MATCH($C22,LRVCs!$B$6:$B$56)),
Fuel_group1="Biogas fuels",INDEX(Biomass_LRVC_Range,MATCH($C22,LRVCs!$B$6:$B$56)),
Fuel_group1="Electricity",INDEX(Electricity_LRVC_Range,MATCH($C22,LRVCs!$B$6:$B$56)),
Fuel_group1="Gaseous fuels",INDEX(Gas_LRVC_Range,MATCH($C22,LRVCs!$B$6:$B$56)),
Fuel_group1="Liquid fuels",INDEX(Oil_LRVC_Range,MATCH($C22,LRVCs!$B$6:$B$56)),
Fuel_group1="Solid fuels",INDEX(Coal_LRVC_Range,MATCH($C22,LRVCs!$B$6:$B$56)),
Fuel_group1="Other",Inputs!D$25*LRVC_Retail_Ratio),0)</f>
        <v>0</v>
      </c>
      <c r="L22" s="110" cm="1">
        <f t="array" ref="L22">_xlfn.IFNA(_xlfn.IFS(Fuel_group2="Biomass fuels",INDEX(Biomass_LRVC_Range,MATCH($C22,LRVCs!$B$6:$B$56)),
Fuel_group2="Biogas fuels",INDEX(Biomass_LRVC_Range,MATCH($C22,LRVCs!$B$6:$B$56)),
Fuel_group2="Electricity",INDEX(Electricity_LRVC_Range,MATCH($C22,LRVCs!$B$6:$B$56)),
Fuel_group2="Gaseous fuels",INDEX(Gas_LRVC_Range,MATCH($C22,LRVCs!$B$6:$B$56)),
Fuel_group2="Liquid fuels",INDEX(Oil_LRVC_Range,MATCH($C22,LRVCs!$B$6:$B$56)),
Fuel_group2="Solid fuels",INDEX(Coal_LRVC_Range,MATCH($C22,LRVCs!$B$6:$B$56)),
Fuel_group2="Other",Inputs!E$25*LRVC_Retail_Ratio),0)</f>
        <v>0</v>
      </c>
      <c r="M22" s="110" cm="1">
        <f t="array" ref="M22">_xlfn.IFNA(_xlfn.IFS(Fuel_group3="Biomass fuels",INDEX(Biomass_LRVC_Range,MATCH($C22,LRVCs!$B$6:$B$56)),
Fuel_group3="Biogas fuels",INDEX(Biomass_LRVC_Range,MATCH($C22,LRVCs!$B$6:$B$56)),
Fuel_group3="Electricity",INDEX(Electricity_LRVC_Range,MATCH($C22,LRVCs!$B$6:$B$56)),
Fuel_group3="Gaseous fuels",INDEX(Gas_LRVC_Range,MATCH($C22,LRVCs!$B$6:$B$56)),
Fuel_group3="Liquid fuels",INDEX(Oil_LRVC_Range,MATCH($C22,LRVCs!$B$6:$B$56)),
Fuel_group3="Solid fuels",INDEX(Coal_LRVC_Range,MATCH($C22,LRVCs!$B$6:$B$56)),
Fuel_group3="Other",Inputs!F$25*LRVC_Retail_Ratio),0)</f>
        <v>0</v>
      </c>
      <c r="N22" s="110" cm="1">
        <f t="array" ref="N22">_xlfn.IFNA(_xlfn.IFS(Fuel_group4="Biomass fuels",INDEX(Biomass_LRVC_Range,MATCH($C22,LRVCs!$B$6:$B$56)),
Fuel_group4="Biogas fuels",INDEX(Biomass_LRVC_Range,MATCH($C22,LRVCs!$B$6:$B$56)),
Fuel_group4="Electricity",INDEX(Electricity_LRVC_Range,MATCH($C22,LRVCs!$B$6:$B$56)),
Fuel_group4="Gaseous fuels",INDEX(Gas_LRVC_Range,MATCH($C22,LRVCs!$B$6:$B$56)),
Fuel_group4="Liquid fuels",INDEX(Oil_LRVC_Range,MATCH($C22,LRVCs!$B$6:$B$56)),
Fuel_group4="Solid fuels",INDEX(Coal_LRVC_Range,MATCH($C22,LRVCs!$B$6:$B$56)),
Fuel_group4="Other",Inputs!G$25*LRVC_Retail_Ratio),0)</f>
        <v>0</v>
      </c>
      <c r="O22" s="111" cm="1">
        <f t="array" ref="O22">_xlfn.IFNA(_xlfn.IFS(Fuel_group5="Biomass fuels",INDEX(Biomass_LRVC_Range,MATCH($C22,LRVCs!$B$6:$B$56)),
Fuel_group5="Biogas fuels",INDEX(Biomass_LRVC_Range,MATCH($C22,LRVCs!$B$6:$B$56)),
Fuel_group5="Electricity",INDEX(Electricity_LRVC_Range,MATCH($C22,LRVCs!$B$6:$B$56)),
Fuel_group5="Gaseous fuels",INDEX(Gas_LRVC_Range,MATCH($C22,LRVCs!$B$6:$B$56)),
Fuel_group5="Liquid fuels",INDEX(Oil_LRVC_Range,MATCH($C22,LRVCs!$B$6:$B$56)),
Fuel_group5="Solid fuels",INDEX(Coal_LRVC_Range,MATCH($C22,LRVCs!$B$6:$B$56)),
Fuel_group5="Other",Inputs!H$25*LRVC_Retail_Ratio),0)</f>
        <v>0</v>
      </c>
      <c r="P22" s="112"/>
      <c r="Q22" s="100" t="e">
        <f t="shared" si="2"/>
        <v>#DIV/0!</v>
      </c>
      <c r="R22" s="101" t="e">
        <f t="shared" si="3"/>
        <v>#DIV/0!</v>
      </c>
      <c r="S22" s="101" t="e">
        <f t="shared" si="4"/>
        <v>#DIV/0!</v>
      </c>
      <c r="T22" s="101" t="e">
        <f t="shared" si="5"/>
        <v>#DIV/0!</v>
      </c>
      <c r="U22" s="102" t="e">
        <f t="shared" si="6"/>
        <v>#DIV/0!</v>
      </c>
      <c r="V22" s="103"/>
      <c r="W22" s="100" t="e">
        <f>Q22*INDEX(Discount_Index,MATCH($C22,'Inflation &amp; Discounting'!$E$8:$E$60))</f>
        <v>#DIV/0!</v>
      </c>
      <c r="X22" s="101" t="e">
        <f>R22*INDEX(Discount_Index,MATCH($C22,'Inflation &amp; Discounting'!$E$8:$E$60))</f>
        <v>#DIV/0!</v>
      </c>
      <c r="Y22" s="101" t="e">
        <f>S22*INDEX(Discount_Index,MATCH($C22,'Inflation &amp; Discounting'!$E$8:$E$60))</f>
        <v>#DIV/0!</v>
      </c>
      <c r="Z22" s="101" t="e">
        <f>T22*INDEX(Discount_Index,MATCH($C22,'Inflation &amp; Discounting'!$E$8:$E$60))</f>
        <v>#DIV/0!</v>
      </c>
      <c r="AA22" s="102" t="e">
        <f>U22*INDEX(Discount_Index,MATCH($C22,'Inflation &amp; Discounting'!$E$8:$E$60))</f>
        <v>#DIV/0!</v>
      </c>
    </row>
    <row r="23" spans="2:27" x14ac:dyDescent="0.25">
      <c r="B23" s="98">
        <f t="shared" si="0"/>
        <v>14</v>
      </c>
      <c r="C23" s="99">
        <v>2036</v>
      </c>
      <c r="E23" s="100" t="e">
        <f>'Energy Calculations'!AI23</f>
        <v>#DIV/0!</v>
      </c>
      <c r="F23" s="101" t="e">
        <f>'Energy Calculations'!AJ23</f>
        <v>#DIV/0!</v>
      </c>
      <c r="G23" s="101" t="e">
        <f>'Energy Calculations'!AK23</f>
        <v>#DIV/0!</v>
      </c>
      <c r="H23" s="101" t="e">
        <f>'Energy Calculations'!AL23</f>
        <v>#DIV/0!</v>
      </c>
      <c r="I23" s="102" t="e">
        <f>'Energy Calculations'!AM23</f>
        <v>#DIV/0!</v>
      </c>
      <c r="J23" s="103"/>
      <c r="K23" s="109" cm="1">
        <f t="array" ref="K23">_xlfn.IFNA(_xlfn.IFS(Fuel_group1="Biomass fuels",INDEX(Biomass_LRVC_Range,MATCH($C23,LRVCs!$B$6:$B$56)),
Fuel_group1="Biogas fuels",INDEX(Biomass_LRVC_Range,MATCH($C23,LRVCs!$B$6:$B$56)),
Fuel_group1="Electricity",INDEX(Electricity_LRVC_Range,MATCH($C23,LRVCs!$B$6:$B$56)),
Fuel_group1="Gaseous fuels",INDEX(Gas_LRVC_Range,MATCH($C23,LRVCs!$B$6:$B$56)),
Fuel_group1="Liquid fuels",INDEX(Oil_LRVC_Range,MATCH($C23,LRVCs!$B$6:$B$56)),
Fuel_group1="Solid fuels",INDEX(Coal_LRVC_Range,MATCH($C23,LRVCs!$B$6:$B$56)),
Fuel_group1="Other",Inputs!D$25*LRVC_Retail_Ratio),0)</f>
        <v>0</v>
      </c>
      <c r="L23" s="110" cm="1">
        <f t="array" ref="L23">_xlfn.IFNA(_xlfn.IFS(Fuel_group2="Biomass fuels",INDEX(Biomass_LRVC_Range,MATCH($C23,LRVCs!$B$6:$B$56)),
Fuel_group2="Biogas fuels",INDEX(Biomass_LRVC_Range,MATCH($C23,LRVCs!$B$6:$B$56)),
Fuel_group2="Electricity",INDEX(Electricity_LRVC_Range,MATCH($C23,LRVCs!$B$6:$B$56)),
Fuel_group2="Gaseous fuels",INDEX(Gas_LRVC_Range,MATCH($C23,LRVCs!$B$6:$B$56)),
Fuel_group2="Liquid fuels",INDEX(Oil_LRVC_Range,MATCH($C23,LRVCs!$B$6:$B$56)),
Fuel_group2="Solid fuels",INDEX(Coal_LRVC_Range,MATCH($C23,LRVCs!$B$6:$B$56)),
Fuel_group2="Other",Inputs!E$25*LRVC_Retail_Ratio),0)</f>
        <v>0</v>
      </c>
      <c r="M23" s="110" cm="1">
        <f t="array" ref="M23">_xlfn.IFNA(_xlfn.IFS(Fuel_group3="Biomass fuels",INDEX(Biomass_LRVC_Range,MATCH($C23,LRVCs!$B$6:$B$56)),
Fuel_group3="Biogas fuels",INDEX(Biomass_LRVC_Range,MATCH($C23,LRVCs!$B$6:$B$56)),
Fuel_group3="Electricity",INDEX(Electricity_LRVC_Range,MATCH($C23,LRVCs!$B$6:$B$56)),
Fuel_group3="Gaseous fuels",INDEX(Gas_LRVC_Range,MATCH($C23,LRVCs!$B$6:$B$56)),
Fuel_group3="Liquid fuels",INDEX(Oil_LRVC_Range,MATCH($C23,LRVCs!$B$6:$B$56)),
Fuel_group3="Solid fuels",INDEX(Coal_LRVC_Range,MATCH($C23,LRVCs!$B$6:$B$56)),
Fuel_group3="Other",Inputs!F$25*LRVC_Retail_Ratio),0)</f>
        <v>0</v>
      </c>
      <c r="N23" s="110" cm="1">
        <f t="array" ref="N23">_xlfn.IFNA(_xlfn.IFS(Fuel_group4="Biomass fuels",INDEX(Biomass_LRVC_Range,MATCH($C23,LRVCs!$B$6:$B$56)),
Fuel_group4="Biogas fuels",INDEX(Biomass_LRVC_Range,MATCH($C23,LRVCs!$B$6:$B$56)),
Fuel_group4="Electricity",INDEX(Electricity_LRVC_Range,MATCH($C23,LRVCs!$B$6:$B$56)),
Fuel_group4="Gaseous fuels",INDEX(Gas_LRVC_Range,MATCH($C23,LRVCs!$B$6:$B$56)),
Fuel_group4="Liquid fuels",INDEX(Oil_LRVC_Range,MATCH($C23,LRVCs!$B$6:$B$56)),
Fuel_group4="Solid fuels",INDEX(Coal_LRVC_Range,MATCH($C23,LRVCs!$B$6:$B$56)),
Fuel_group4="Other",Inputs!G$25*LRVC_Retail_Ratio),0)</f>
        <v>0</v>
      </c>
      <c r="O23" s="111" cm="1">
        <f t="array" ref="O23">_xlfn.IFNA(_xlfn.IFS(Fuel_group5="Biomass fuels",INDEX(Biomass_LRVC_Range,MATCH($C23,LRVCs!$B$6:$B$56)),
Fuel_group5="Biogas fuels",INDEX(Biomass_LRVC_Range,MATCH($C23,LRVCs!$B$6:$B$56)),
Fuel_group5="Electricity",INDEX(Electricity_LRVC_Range,MATCH($C23,LRVCs!$B$6:$B$56)),
Fuel_group5="Gaseous fuels",INDEX(Gas_LRVC_Range,MATCH($C23,LRVCs!$B$6:$B$56)),
Fuel_group5="Liquid fuels",INDEX(Oil_LRVC_Range,MATCH($C23,LRVCs!$B$6:$B$56)),
Fuel_group5="Solid fuels",INDEX(Coal_LRVC_Range,MATCH($C23,LRVCs!$B$6:$B$56)),
Fuel_group5="Other",Inputs!H$25*LRVC_Retail_Ratio),0)</f>
        <v>0</v>
      </c>
      <c r="P23" s="112"/>
      <c r="Q23" s="100" t="e">
        <f t="shared" si="2"/>
        <v>#DIV/0!</v>
      </c>
      <c r="R23" s="101" t="e">
        <f t="shared" si="3"/>
        <v>#DIV/0!</v>
      </c>
      <c r="S23" s="101" t="e">
        <f t="shared" si="4"/>
        <v>#DIV/0!</v>
      </c>
      <c r="T23" s="101" t="e">
        <f t="shared" si="5"/>
        <v>#DIV/0!</v>
      </c>
      <c r="U23" s="102" t="e">
        <f t="shared" si="6"/>
        <v>#DIV/0!</v>
      </c>
      <c r="V23" s="103"/>
      <c r="W23" s="100" t="e">
        <f>Q23*INDEX(Discount_Index,MATCH($C23,'Inflation &amp; Discounting'!$E$8:$E$60))</f>
        <v>#DIV/0!</v>
      </c>
      <c r="X23" s="101" t="e">
        <f>R23*INDEX(Discount_Index,MATCH($C23,'Inflation &amp; Discounting'!$E$8:$E$60))</f>
        <v>#DIV/0!</v>
      </c>
      <c r="Y23" s="101" t="e">
        <f>S23*INDEX(Discount_Index,MATCH($C23,'Inflation &amp; Discounting'!$E$8:$E$60))</f>
        <v>#DIV/0!</v>
      </c>
      <c r="Z23" s="101" t="e">
        <f>T23*INDEX(Discount_Index,MATCH($C23,'Inflation &amp; Discounting'!$E$8:$E$60))</f>
        <v>#DIV/0!</v>
      </c>
      <c r="AA23" s="102" t="e">
        <f>U23*INDEX(Discount_Index,MATCH($C23,'Inflation &amp; Discounting'!$E$8:$E$60))</f>
        <v>#DIV/0!</v>
      </c>
    </row>
    <row r="24" spans="2:27" x14ac:dyDescent="0.25">
      <c r="B24" s="98">
        <f t="shared" si="0"/>
        <v>15</v>
      </c>
      <c r="C24" s="99">
        <v>2037</v>
      </c>
      <c r="E24" s="100" t="e">
        <f>'Energy Calculations'!AI24</f>
        <v>#DIV/0!</v>
      </c>
      <c r="F24" s="101" t="e">
        <f>'Energy Calculations'!AJ24</f>
        <v>#DIV/0!</v>
      </c>
      <c r="G24" s="101" t="e">
        <f>'Energy Calculations'!AK24</f>
        <v>#DIV/0!</v>
      </c>
      <c r="H24" s="101" t="e">
        <f>'Energy Calculations'!AL24</f>
        <v>#DIV/0!</v>
      </c>
      <c r="I24" s="102" t="e">
        <f>'Energy Calculations'!AM24</f>
        <v>#DIV/0!</v>
      </c>
      <c r="J24" s="103"/>
      <c r="K24" s="109" cm="1">
        <f t="array" ref="K24">_xlfn.IFNA(_xlfn.IFS(Fuel_group1="Biomass fuels",INDEX(Biomass_LRVC_Range,MATCH($C24,LRVCs!$B$6:$B$56)),
Fuel_group1="Biogas fuels",INDEX(Biomass_LRVC_Range,MATCH($C24,LRVCs!$B$6:$B$56)),
Fuel_group1="Electricity",INDEX(Electricity_LRVC_Range,MATCH($C24,LRVCs!$B$6:$B$56)),
Fuel_group1="Gaseous fuels",INDEX(Gas_LRVC_Range,MATCH($C24,LRVCs!$B$6:$B$56)),
Fuel_group1="Liquid fuels",INDEX(Oil_LRVC_Range,MATCH($C24,LRVCs!$B$6:$B$56)),
Fuel_group1="Solid fuels",INDEX(Coal_LRVC_Range,MATCH($C24,LRVCs!$B$6:$B$56)),
Fuel_group1="Other",Inputs!D$25*LRVC_Retail_Ratio),0)</f>
        <v>0</v>
      </c>
      <c r="L24" s="110" cm="1">
        <f t="array" ref="L24">_xlfn.IFNA(_xlfn.IFS(Fuel_group2="Biomass fuels",INDEX(Biomass_LRVC_Range,MATCH($C24,LRVCs!$B$6:$B$56)),
Fuel_group2="Biogas fuels",INDEX(Biomass_LRVC_Range,MATCH($C24,LRVCs!$B$6:$B$56)),
Fuel_group2="Electricity",INDEX(Electricity_LRVC_Range,MATCH($C24,LRVCs!$B$6:$B$56)),
Fuel_group2="Gaseous fuels",INDEX(Gas_LRVC_Range,MATCH($C24,LRVCs!$B$6:$B$56)),
Fuel_group2="Liquid fuels",INDEX(Oil_LRVC_Range,MATCH($C24,LRVCs!$B$6:$B$56)),
Fuel_group2="Solid fuels",INDEX(Coal_LRVC_Range,MATCH($C24,LRVCs!$B$6:$B$56)),
Fuel_group2="Other",Inputs!E$25*LRVC_Retail_Ratio),0)</f>
        <v>0</v>
      </c>
      <c r="M24" s="110" cm="1">
        <f t="array" ref="M24">_xlfn.IFNA(_xlfn.IFS(Fuel_group3="Biomass fuels",INDEX(Biomass_LRVC_Range,MATCH($C24,LRVCs!$B$6:$B$56)),
Fuel_group3="Biogas fuels",INDEX(Biomass_LRVC_Range,MATCH($C24,LRVCs!$B$6:$B$56)),
Fuel_group3="Electricity",INDEX(Electricity_LRVC_Range,MATCH($C24,LRVCs!$B$6:$B$56)),
Fuel_group3="Gaseous fuels",INDEX(Gas_LRVC_Range,MATCH($C24,LRVCs!$B$6:$B$56)),
Fuel_group3="Liquid fuels",INDEX(Oil_LRVC_Range,MATCH($C24,LRVCs!$B$6:$B$56)),
Fuel_group3="Solid fuels",INDEX(Coal_LRVC_Range,MATCH($C24,LRVCs!$B$6:$B$56)),
Fuel_group3="Other",Inputs!F$25*LRVC_Retail_Ratio),0)</f>
        <v>0</v>
      </c>
      <c r="N24" s="110" cm="1">
        <f t="array" ref="N24">_xlfn.IFNA(_xlfn.IFS(Fuel_group4="Biomass fuels",INDEX(Biomass_LRVC_Range,MATCH($C24,LRVCs!$B$6:$B$56)),
Fuel_group4="Biogas fuels",INDEX(Biomass_LRVC_Range,MATCH($C24,LRVCs!$B$6:$B$56)),
Fuel_group4="Electricity",INDEX(Electricity_LRVC_Range,MATCH($C24,LRVCs!$B$6:$B$56)),
Fuel_group4="Gaseous fuels",INDEX(Gas_LRVC_Range,MATCH($C24,LRVCs!$B$6:$B$56)),
Fuel_group4="Liquid fuels",INDEX(Oil_LRVC_Range,MATCH($C24,LRVCs!$B$6:$B$56)),
Fuel_group4="Solid fuels",INDEX(Coal_LRVC_Range,MATCH($C24,LRVCs!$B$6:$B$56)),
Fuel_group4="Other",Inputs!G$25*LRVC_Retail_Ratio),0)</f>
        <v>0</v>
      </c>
      <c r="O24" s="111" cm="1">
        <f t="array" ref="O24">_xlfn.IFNA(_xlfn.IFS(Fuel_group5="Biomass fuels",INDEX(Biomass_LRVC_Range,MATCH($C24,LRVCs!$B$6:$B$56)),
Fuel_group5="Biogas fuels",INDEX(Biomass_LRVC_Range,MATCH($C24,LRVCs!$B$6:$B$56)),
Fuel_group5="Electricity",INDEX(Electricity_LRVC_Range,MATCH($C24,LRVCs!$B$6:$B$56)),
Fuel_group5="Gaseous fuels",INDEX(Gas_LRVC_Range,MATCH($C24,LRVCs!$B$6:$B$56)),
Fuel_group5="Liquid fuels",INDEX(Oil_LRVC_Range,MATCH($C24,LRVCs!$B$6:$B$56)),
Fuel_group5="Solid fuels",INDEX(Coal_LRVC_Range,MATCH($C24,LRVCs!$B$6:$B$56)),
Fuel_group5="Other",Inputs!H$25*LRVC_Retail_Ratio),0)</f>
        <v>0</v>
      </c>
      <c r="P24" s="112"/>
      <c r="Q24" s="100" t="e">
        <f t="shared" si="2"/>
        <v>#DIV/0!</v>
      </c>
      <c r="R24" s="101" t="e">
        <f t="shared" si="3"/>
        <v>#DIV/0!</v>
      </c>
      <c r="S24" s="101" t="e">
        <f t="shared" si="4"/>
        <v>#DIV/0!</v>
      </c>
      <c r="T24" s="101" t="e">
        <f t="shared" si="5"/>
        <v>#DIV/0!</v>
      </c>
      <c r="U24" s="102" t="e">
        <f t="shared" si="6"/>
        <v>#DIV/0!</v>
      </c>
      <c r="V24" s="103"/>
      <c r="W24" s="100" t="e">
        <f>Q24*INDEX(Discount_Index,MATCH($C24,'Inflation &amp; Discounting'!$E$8:$E$60))</f>
        <v>#DIV/0!</v>
      </c>
      <c r="X24" s="101" t="e">
        <f>R24*INDEX(Discount_Index,MATCH($C24,'Inflation &amp; Discounting'!$E$8:$E$60))</f>
        <v>#DIV/0!</v>
      </c>
      <c r="Y24" s="101" t="e">
        <f>S24*INDEX(Discount_Index,MATCH($C24,'Inflation &amp; Discounting'!$E$8:$E$60))</f>
        <v>#DIV/0!</v>
      </c>
      <c r="Z24" s="101" t="e">
        <f>T24*INDEX(Discount_Index,MATCH($C24,'Inflation &amp; Discounting'!$E$8:$E$60))</f>
        <v>#DIV/0!</v>
      </c>
      <c r="AA24" s="102" t="e">
        <f>U24*INDEX(Discount_Index,MATCH($C24,'Inflation &amp; Discounting'!$E$8:$E$60))</f>
        <v>#DIV/0!</v>
      </c>
    </row>
    <row r="25" spans="2:27" x14ac:dyDescent="0.25">
      <c r="B25" s="98">
        <f t="shared" si="0"/>
        <v>16</v>
      </c>
      <c r="C25" s="99">
        <v>2038</v>
      </c>
      <c r="E25" s="100" t="e">
        <f>'Energy Calculations'!AI25</f>
        <v>#DIV/0!</v>
      </c>
      <c r="F25" s="101" t="e">
        <f>'Energy Calculations'!AJ25</f>
        <v>#DIV/0!</v>
      </c>
      <c r="G25" s="101" t="e">
        <f>'Energy Calculations'!AK25</f>
        <v>#DIV/0!</v>
      </c>
      <c r="H25" s="101" t="e">
        <f>'Energy Calculations'!AL25</f>
        <v>#DIV/0!</v>
      </c>
      <c r="I25" s="102" t="e">
        <f>'Energy Calculations'!AM25</f>
        <v>#DIV/0!</v>
      </c>
      <c r="J25" s="103"/>
      <c r="K25" s="109" cm="1">
        <f t="array" ref="K25">_xlfn.IFNA(_xlfn.IFS(Fuel_group1="Biomass fuels",INDEX(Biomass_LRVC_Range,MATCH($C25,LRVCs!$B$6:$B$56)),
Fuel_group1="Biogas fuels",INDEX(Biomass_LRVC_Range,MATCH($C25,LRVCs!$B$6:$B$56)),
Fuel_group1="Electricity",INDEX(Electricity_LRVC_Range,MATCH($C25,LRVCs!$B$6:$B$56)),
Fuel_group1="Gaseous fuels",INDEX(Gas_LRVC_Range,MATCH($C25,LRVCs!$B$6:$B$56)),
Fuel_group1="Liquid fuels",INDEX(Oil_LRVC_Range,MATCH($C25,LRVCs!$B$6:$B$56)),
Fuel_group1="Solid fuels",INDEX(Coal_LRVC_Range,MATCH($C25,LRVCs!$B$6:$B$56)),
Fuel_group1="Other",Inputs!D$25*LRVC_Retail_Ratio),0)</f>
        <v>0</v>
      </c>
      <c r="L25" s="110" cm="1">
        <f t="array" ref="L25">_xlfn.IFNA(_xlfn.IFS(Fuel_group2="Biomass fuels",INDEX(Biomass_LRVC_Range,MATCH($C25,LRVCs!$B$6:$B$56)),
Fuel_group2="Biogas fuels",INDEX(Biomass_LRVC_Range,MATCH($C25,LRVCs!$B$6:$B$56)),
Fuel_group2="Electricity",INDEX(Electricity_LRVC_Range,MATCH($C25,LRVCs!$B$6:$B$56)),
Fuel_group2="Gaseous fuels",INDEX(Gas_LRVC_Range,MATCH($C25,LRVCs!$B$6:$B$56)),
Fuel_group2="Liquid fuels",INDEX(Oil_LRVC_Range,MATCH($C25,LRVCs!$B$6:$B$56)),
Fuel_group2="Solid fuels",INDEX(Coal_LRVC_Range,MATCH($C25,LRVCs!$B$6:$B$56)),
Fuel_group2="Other",Inputs!E$25*LRVC_Retail_Ratio),0)</f>
        <v>0</v>
      </c>
      <c r="M25" s="110" cm="1">
        <f t="array" ref="M25">_xlfn.IFNA(_xlfn.IFS(Fuel_group3="Biomass fuels",INDEX(Biomass_LRVC_Range,MATCH($C25,LRVCs!$B$6:$B$56)),
Fuel_group3="Biogas fuels",INDEX(Biomass_LRVC_Range,MATCH($C25,LRVCs!$B$6:$B$56)),
Fuel_group3="Electricity",INDEX(Electricity_LRVC_Range,MATCH($C25,LRVCs!$B$6:$B$56)),
Fuel_group3="Gaseous fuels",INDEX(Gas_LRVC_Range,MATCH($C25,LRVCs!$B$6:$B$56)),
Fuel_group3="Liquid fuels",INDEX(Oil_LRVC_Range,MATCH($C25,LRVCs!$B$6:$B$56)),
Fuel_group3="Solid fuels",INDEX(Coal_LRVC_Range,MATCH($C25,LRVCs!$B$6:$B$56)),
Fuel_group3="Other",Inputs!F$25*LRVC_Retail_Ratio),0)</f>
        <v>0</v>
      </c>
      <c r="N25" s="110" cm="1">
        <f t="array" ref="N25">_xlfn.IFNA(_xlfn.IFS(Fuel_group4="Biomass fuels",INDEX(Biomass_LRVC_Range,MATCH($C25,LRVCs!$B$6:$B$56)),
Fuel_group4="Biogas fuels",INDEX(Biomass_LRVC_Range,MATCH($C25,LRVCs!$B$6:$B$56)),
Fuel_group4="Electricity",INDEX(Electricity_LRVC_Range,MATCH($C25,LRVCs!$B$6:$B$56)),
Fuel_group4="Gaseous fuels",INDEX(Gas_LRVC_Range,MATCH($C25,LRVCs!$B$6:$B$56)),
Fuel_group4="Liquid fuels",INDEX(Oil_LRVC_Range,MATCH($C25,LRVCs!$B$6:$B$56)),
Fuel_group4="Solid fuels",INDEX(Coal_LRVC_Range,MATCH($C25,LRVCs!$B$6:$B$56)),
Fuel_group4="Other",Inputs!G$25*LRVC_Retail_Ratio),0)</f>
        <v>0</v>
      </c>
      <c r="O25" s="111" cm="1">
        <f t="array" ref="O25">_xlfn.IFNA(_xlfn.IFS(Fuel_group5="Biomass fuels",INDEX(Biomass_LRVC_Range,MATCH($C25,LRVCs!$B$6:$B$56)),
Fuel_group5="Biogas fuels",INDEX(Biomass_LRVC_Range,MATCH($C25,LRVCs!$B$6:$B$56)),
Fuel_group5="Electricity",INDEX(Electricity_LRVC_Range,MATCH($C25,LRVCs!$B$6:$B$56)),
Fuel_group5="Gaseous fuels",INDEX(Gas_LRVC_Range,MATCH($C25,LRVCs!$B$6:$B$56)),
Fuel_group5="Liquid fuels",INDEX(Oil_LRVC_Range,MATCH($C25,LRVCs!$B$6:$B$56)),
Fuel_group5="Solid fuels",INDEX(Coal_LRVC_Range,MATCH($C25,LRVCs!$B$6:$B$56)),
Fuel_group5="Other",Inputs!H$25*LRVC_Retail_Ratio),0)</f>
        <v>0</v>
      </c>
      <c r="P25" s="112"/>
      <c r="Q25" s="100" t="e">
        <f t="shared" si="2"/>
        <v>#DIV/0!</v>
      </c>
      <c r="R25" s="101" t="e">
        <f t="shared" si="3"/>
        <v>#DIV/0!</v>
      </c>
      <c r="S25" s="101" t="e">
        <f t="shared" si="4"/>
        <v>#DIV/0!</v>
      </c>
      <c r="T25" s="101" t="e">
        <f t="shared" si="5"/>
        <v>#DIV/0!</v>
      </c>
      <c r="U25" s="102" t="e">
        <f t="shared" si="6"/>
        <v>#DIV/0!</v>
      </c>
      <c r="V25" s="103"/>
      <c r="W25" s="100" t="e">
        <f>Q25*INDEX(Discount_Index,MATCH($C25,'Inflation &amp; Discounting'!$E$8:$E$60))</f>
        <v>#DIV/0!</v>
      </c>
      <c r="X25" s="101" t="e">
        <f>R25*INDEX(Discount_Index,MATCH($C25,'Inflation &amp; Discounting'!$E$8:$E$60))</f>
        <v>#DIV/0!</v>
      </c>
      <c r="Y25" s="101" t="e">
        <f>S25*INDEX(Discount_Index,MATCH($C25,'Inflation &amp; Discounting'!$E$8:$E$60))</f>
        <v>#DIV/0!</v>
      </c>
      <c r="Z25" s="101" t="e">
        <f>T25*INDEX(Discount_Index,MATCH($C25,'Inflation &amp; Discounting'!$E$8:$E$60))</f>
        <v>#DIV/0!</v>
      </c>
      <c r="AA25" s="102" t="e">
        <f>U25*INDEX(Discount_Index,MATCH($C25,'Inflation &amp; Discounting'!$E$8:$E$60))</f>
        <v>#DIV/0!</v>
      </c>
    </row>
    <row r="26" spans="2:27" x14ac:dyDescent="0.25">
      <c r="B26" s="98">
        <f t="shared" si="0"/>
        <v>17</v>
      </c>
      <c r="C26" s="99">
        <v>2039</v>
      </c>
      <c r="E26" s="100" t="e">
        <f>'Energy Calculations'!AI26</f>
        <v>#DIV/0!</v>
      </c>
      <c r="F26" s="101" t="e">
        <f>'Energy Calculations'!AJ26</f>
        <v>#DIV/0!</v>
      </c>
      <c r="G26" s="101" t="e">
        <f>'Energy Calculations'!AK26</f>
        <v>#DIV/0!</v>
      </c>
      <c r="H26" s="101" t="e">
        <f>'Energy Calculations'!AL26</f>
        <v>#DIV/0!</v>
      </c>
      <c r="I26" s="102" t="e">
        <f>'Energy Calculations'!AM26</f>
        <v>#DIV/0!</v>
      </c>
      <c r="J26" s="103"/>
      <c r="K26" s="109" cm="1">
        <f t="array" ref="K26">_xlfn.IFNA(_xlfn.IFS(Fuel_group1="Biomass fuels",INDEX(Biomass_LRVC_Range,MATCH($C26,LRVCs!$B$6:$B$56)),
Fuel_group1="Biogas fuels",INDEX(Biomass_LRVC_Range,MATCH($C26,LRVCs!$B$6:$B$56)),
Fuel_group1="Electricity",INDEX(Electricity_LRVC_Range,MATCH($C26,LRVCs!$B$6:$B$56)),
Fuel_group1="Gaseous fuels",INDEX(Gas_LRVC_Range,MATCH($C26,LRVCs!$B$6:$B$56)),
Fuel_group1="Liquid fuels",INDEX(Oil_LRVC_Range,MATCH($C26,LRVCs!$B$6:$B$56)),
Fuel_group1="Solid fuels",INDEX(Coal_LRVC_Range,MATCH($C26,LRVCs!$B$6:$B$56)),
Fuel_group1="Other",Inputs!D$25*LRVC_Retail_Ratio),0)</f>
        <v>0</v>
      </c>
      <c r="L26" s="110" cm="1">
        <f t="array" ref="L26">_xlfn.IFNA(_xlfn.IFS(Fuel_group2="Biomass fuels",INDEX(Biomass_LRVC_Range,MATCH($C26,LRVCs!$B$6:$B$56)),
Fuel_group2="Biogas fuels",INDEX(Biomass_LRVC_Range,MATCH($C26,LRVCs!$B$6:$B$56)),
Fuel_group2="Electricity",INDEX(Electricity_LRVC_Range,MATCH($C26,LRVCs!$B$6:$B$56)),
Fuel_group2="Gaseous fuels",INDEX(Gas_LRVC_Range,MATCH($C26,LRVCs!$B$6:$B$56)),
Fuel_group2="Liquid fuels",INDEX(Oil_LRVC_Range,MATCH($C26,LRVCs!$B$6:$B$56)),
Fuel_group2="Solid fuels",INDEX(Coal_LRVC_Range,MATCH($C26,LRVCs!$B$6:$B$56)),
Fuel_group2="Other",Inputs!E$25*LRVC_Retail_Ratio),0)</f>
        <v>0</v>
      </c>
      <c r="M26" s="110" cm="1">
        <f t="array" ref="M26">_xlfn.IFNA(_xlfn.IFS(Fuel_group3="Biomass fuels",INDEX(Biomass_LRVC_Range,MATCH($C26,LRVCs!$B$6:$B$56)),
Fuel_group3="Biogas fuels",INDEX(Biomass_LRVC_Range,MATCH($C26,LRVCs!$B$6:$B$56)),
Fuel_group3="Electricity",INDEX(Electricity_LRVC_Range,MATCH($C26,LRVCs!$B$6:$B$56)),
Fuel_group3="Gaseous fuels",INDEX(Gas_LRVC_Range,MATCH($C26,LRVCs!$B$6:$B$56)),
Fuel_group3="Liquid fuels",INDEX(Oil_LRVC_Range,MATCH($C26,LRVCs!$B$6:$B$56)),
Fuel_group3="Solid fuels",INDEX(Coal_LRVC_Range,MATCH($C26,LRVCs!$B$6:$B$56)),
Fuel_group3="Other",Inputs!F$25*LRVC_Retail_Ratio),0)</f>
        <v>0</v>
      </c>
      <c r="N26" s="110" cm="1">
        <f t="array" ref="N26">_xlfn.IFNA(_xlfn.IFS(Fuel_group4="Biomass fuels",INDEX(Biomass_LRVC_Range,MATCH($C26,LRVCs!$B$6:$B$56)),
Fuel_group4="Biogas fuels",INDEX(Biomass_LRVC_Range,MATCH($C26,LRVCs!$B$6:$B$56)),
Fuel_group4="Electricity",INDEX(Electricity_LRVC_Range,MATCH($C26,LRVCs!$B$6:$B$56)),
Fuel_group4="Gaseous fuels",INDEX(Gas_LRVC_Range,MATCH($C26,LRVCs!$B$6:$B$56)),
Fuel_group4="Liquid fuels",INDEX(Oil_LRVC_Range,MATCH($C26,LRVCs!$B$6:$B$56)),
Fuel_group4="Solid fuels",INDEX(Coal_LRVC_Range,MATCH($C26,LRVCs!$B$6:$B$56)),
Fuel_group4="Other",Inputs!G$25*LRVC_Retail_Ratio),0)</f>
        <v>0</v>
      </c>
      <c r="O26" s="111" cm="1">
        <f t="array" ref="O26">_xlfn.IFNA(_xlfn.IFS(Fuel_group5="Biomass fuels",INDEX(Biomass_LRVC_Range,MATCH($C26,LRVCs!$B$6:$B$56)),
Fuel_group5="Biogas fuels",INDEX(Biomass_LRVC_Range,MATCH($C26,LRVCs!$B$6:$B$56)),
Fuel_group5="Electricity",INDEX(Electricity_LRVC_Range,MATCH($C26,LRVCs!$B$6:$B$56)),
Fuel_group5="Gaseous fuels",INDEX(Gas_LRVC_Range,MATCH($C26,LRVCs!$B$6:$B$56)),
Fuel_group5="Liquid fuels",INDEX(Oil_LRVC_Range,MATCH($C26,LRVCs!$B$6:$B$56)),
Fuel_group5="Solid fuels",INDEX(Coal_LRVC_Range,MATCH($C26,LRVCs!$B$6:$B$56)),
Fuel_group5="Other",Inputs!H$25*LRVC_Retail_Ratio),0)</f>
        <v>0</v>
      </c>
      <c r="P26" s="112"/>
      <c r="Q26" s="100" t="e">
        <f t="shared" si="2"/>
        <v>#DIV/0!</v>
      </c>
      <c r="R26" s="101" t="e">
        <f t="shared" si="3"/>
        <v>#DIV/0!</v>
      </c>
      <c r="S26" s="101" t="e">
        <f t="shared" si="4"/>
        <v>#DIV/0!</v>
      </c>
      <c r="T26" s="101" t="e">
        <f t="shared" si="5"/>
        <v>#DIV/0!</v>
      </c>
      <c r="U26" s="102" t="e">
        <f t="shared" si="6"/>
        <v>#DIV/0!</v>
      </c>
      <c r="V26" s="103"/>
      <c r="W26" s="100" t="e">
        <f>Q26*INDEX(Discount_Index,MATCH($C26,'Inflation &amp; Discounting'!$E$8:$E$60))</f>
        <v>#DIV/0!</v>
      </c>
      <c r="X26" s="101" t="e">
        <f>R26*INDEX(Discount_Index,MATCH($C26,'Inflation &amp; Discounting'!$E$8:$E$60))</f>
        <v>#DIV/0!</v>
      </c>
      <c r="Y26" s="101" t="e">
        <f>S26*INDEX(Discount_Index,MATCH($C26,'Inflation &amp; Discounting'!$E$8:$E$60))</f>
        <v>#DIV/0!</v>
      </c>
      <c r="Z26" s="101" t="e">
        <f>T26*INDEX(Discount_Index,MATCH($C26,'Inflation &amp; Discounting'!$E$8:$E$60))</f>
        <v>#DIV/0!</v>
      </c>
      <c r="AA26" s="102" t="e">
        <f>U26*INDEX(Discount_Index,MATCH($C26,'Inflation &amp; Discounting'!$E$8:$E$60))</f>
        <v>#DIV/0!</v>
      </c>
    </row>
    <row r="27" spans="2:27" x14ac:dyDescent="0.25">
      <c r="B27" s="98">
        <f t="shared" si="0"/>
        <v>18</v>
      </c>
      <c r="C27" s="99">
        <v>2040</v>
      </c>
      <c r="E27" s="100" t="e">
        <f>'Energy Calculations'!AI27</f>
        <v>#DIV/0!</v>
      </c>
      <c r="F27" s="101" t="e">
        <f>'Energy Calculations'!AJ27</f>
        <v>#DIV/0!</v>
      </c>
      <c r="G27" s="101" t="e">
        <f>'Energy Calculations'!AK27</f>
        <v>#DIV/0!</v>
      </c>
      <c r="H27" s="101" t="e">
        <f>'Energy Calculations'!AL27</f>
        <v>#DIV/0!</v>
      </c>
      <c r="I27" s="102" t="e">
        <f>'Energy Calculations'!AM27</f>
        <v>#DIV/0!</v>
      </c>
      <c r="J27" s="103"/>
      <c r="K27" s="109" cm="1">
        <f t="array" ref="K27">_xlfn.IFNA(_xlfn.IFS(Fuel_group1="Biomass fuels",INDEX(Biomass_LRVC_Range,MATCH($C27,LRVCs!$B$6:$B$56)),
Fuel_group1="Biogas fuels",INDEX(Biomass_LRVC_Range,MATCH($C27,LRVCs!$B$6:$B$56)),
Fuel_group1="Electricity",INDEX(Electricity_LRVC_Range,MATCH($C27,LRVCs!$B$6:$B$56)),
Fuel_group1="Gaseous fuels",INDEX(Gas_LRVC_Range,MATCH($C27,LRVCs!$B$6:$B$56)),
Fuel_group1="Liquid fuels",INDEX(Oil_LRVC_Range,MATCH($C27,LRVCs!$B$6:$B$56)),
Fuel_group1="Solid fuels",INDEX(Coal_LRVC_Range,MATCH($C27,LRVCs!$B$6:$B$56)),
Fuel_group1="Other",Inputs!D$25*LRVC_Retail_Ratio),0)</f>
        <v>0</v>
      </c>
      <c r="L27" s="110" cm="1">
        <f t="array" ref="L27">_xlfn.IFNA(_xlfn.IFS(Fuel_group2="Biomass fuels",INDEX(Biomass_LRVC_Range,MATCH($C27,LRVCs!$B$6:$B$56)),
Fuel_group2="Biogas fuels",INDEX(Biomass_LRVC_Range,MATCH($C27,LRVCs!$B$6:$B$56)),
Fuel_group2="Electricity",INDEX(Electricity_LRVC_Range,MATCH($C27,LRVCs!$B$6:$B$56)),
Fuel_group2="Gaseous fuels",INDEX(Gas_LRVC_Range,MATCH($C27,LRVCs!$B$6:$B$56)),
Fuel_group2="Liquid fuels",INDEX(Oil_LRVC_Range,MATCH($C27,LRVCs!$B$6:$B$56)),
Fuel_group2="Solid fuels",INDEX(Coal_LRVC_Range,MATCH($C27,LRVCs!$B$6:$B$56)),
Fuel_group2="Other",Inputs!E$25*LRVC_Retail_Ratio),0)</f>
        <v>0</v>
      </c>
      <c r="M27" s="110" cm="1">
        <f t="array" ref="M27">_xlfn.IFNA(_xlfn.IFS(Fuel_group3="Biomass fuels",INDEX(Biomass_LRVC_Range,MATCH($C27,LRVCs!$B$6:$B$56)),
Fuel_group3="Biogas fuels",INDEX(Biomass_LRVC_Range,MATCH($C27,LRVCs!$B$6:$B$56)),
Fuel_group3="Electricity",INDEX(Electricity_LRVC_Range,MATCH($C27,LRVCs!$B$6:$B$56)),
Fuel_group3="Gaseous fuels",INDEX(Gas_LRVC_Range,MATCH($C27,LRVCs!$B$6:$B$56)),
Fuel_group3="Liquid fuels",INDEX(Oil_LRVC_Range,MATCH($C27,LRVCs!$B$6:$B$56)),
Fuel_group3="Solid fuels",INDEX(Coal_LRVC_Range,MATCH($C27,LRVCs!$B$6:$B$56)),
Fuel_group3="Other",Inputs!F$25*LRVC_Retail_Ratio),0)</f>
        <v>0</v>
      </c>
      <c r="N27" s="110" cm="1">
        <f t="array" ref="N27">_xlfn.IFNA(_xlfn.IFS(Fuel_group4="Biomass fuels",INDEX(Biomass_LRVC_Range,MATCH($C27,LRVCs!$B$6:$B$56)),
Fuel_group4="Biogas fuels",INDEX(Biomass_LRVC_Range,MATCH($C27,LRVCs!$B$6:$B$56)),
Fuel_group4="Electricity",INDEX(Electricity_LRVC_Range,MATCH($C27,LRVCs!$B$6:$B$56)),
Fuel_group4="Gaseous fuels",INDEX(Gas_LRVC_Range,MATCH($C27,LRVCs!$B$6:$B$56)),
Fuel_group4="Liquid fuels",INDEX(Oil_LRVC_Range,MATCH($C27,LRVCs!$B$6:$B$56)),
Fuel_group4="Solid fuels",INDEX(Coal_LRVC_Range,MATCH($C27,LRVCs!$B$6:$B$56)),
Fuel_group4="Other",Inputs!G$25*LRVC_Retail_Ratio),0)</f>
        <v>0</v>
      </c>
      <c r="O27" s="111" cm="1">
        <f t="array" ref="O27">_xlfn.IFNA(_xlfn.IFS(Fuel_group5="Biomass fuels",INDEX(Biomass_LRVC_Range,MATCH($C27,LRVCs!$B$6:$B$56)),
Fuel_group5="Biogas fuels",INDEX(Biomass_LRVC_Range,MATCH($C27,LRVCs!$B$6:$B$56)),
Fuel_group5="Electricity",INDEX(Electricity_LRVC_Range,MATCH($C27,LRVCs!$B$6:$B$56)),
Fuel_group5="Gaseous fuels",INDEX(Gas_LRVC_Range,MATCH($C27,LRVCs!$B$6:$B$56)),
Fuel_group5="Liquid fuels",INDEX(Oil_LRVC_Range,MATCH($C27,LRVCs!$B$6:$B$56)),
Fuel_group5="Solid fuels",INDEX(Coal_LRVC_Range,MATCH($C27,LRVCs!$B$6:$B$56)),
Fuel_group5="Other",Inputs!H$25*LRVC_Retail_Ratio),0)</f>
        <v>0</v>
      </c>
      <c r="P27" s="112"/>
      <c r="Q27" s="100" t="e">
        <f t="shared" si="2"/>
        <v>#DIV/0!</v>
      </c>
      <c r="R27" s="101" t="e">
        <f t="shared" si="3"/>
        <v>#DIV/0!</v>
      </c>
      <c r="S27" s="101" t="e">
        <f t="shared" si="4"/>
        <v>#DIV/0!</v>
      </c>
      <c r="T27" s="101" t="e">
        <f t="shared" si="5"/>
        <v>#DIV/0!</v>
      </c>
      <c r="U27" s="102" t="e">
        <f t="shared" si="6"/>
        <v>#DIV/0!</v>
      </c>
      <c r="V27" s="103"/>
      <c r="W27" s="100" t="e">
        <f>Q27*INDEX(Discount_Index,MATCH($C27,'Inflation &amp; Discounting'!$E$8:$E$60))</f>
        <v>#DIV/0!</v>
      </c>
      <c r="X27" s="101" t="e">
        <f>R27*INDEX(Discount_Index,MATCH($C27,'Inflation &amp; Discounting'!$E$8:$E$60))</f>
        <v>#DIV/0!</v>
      </c>
      <c r="Y27" s="101" t="e">
        <f>S27*INDEX(Discount_Index,MATCH($C27,'Inflation &amp; Discounting'!$E$8:$E$60))</f>
        <v>#DIV/0!</v>
      </c>
      <c r="Z27" s="101" t="e">
        <f>T27*INDEX(Discount_Index,MATCH($C27,'Inflation &amp; Discounting'!$E$8:$E$60))</f>
        <v>#DIV/0!</v>
      </c>
      <c r="AA27" s="102" t="e">
        <f>U27*INDEX(Discount_Index,MATCH($C27,'Inflation &amp; Discounting'!$E$8:$E$60))</f>
        <v>#DIV/0!</v>
      </c>
    </row>
    <row r="28" spans="2:27" x14ac:dyDescent="0.25">
      <c r="B28" s="98">
        <f t="shared" si="0"/>
        <v>19</v>
      </c>
      <c r="C28" s="99">
        <v>2041</v>
      </c>
      <c r="E28" s="100" t="e">
        <f>'Energy Calculations'!AI28</f>
        <v>#DIV/0!</v>
      </c>
      <c r="F28" s="101" t="e">
        <f>'Energy Calculations'!AJ28</f>
        <v>#DIV/0!</v>
      </c>
      <c r="G28" s="101" t="e">
        <f>'Energy Calculations'!AK28</f>
        <v>#DIV/0!</v>
      </c>
      <c r="H28" s="101" t="e">
        <f>'Energy Calculations'!AL28</f>
        <v>#DIV/0!</v>
      </c>
      <c r="I28" s="102" t="e">
        <f>'Energy Calculations'!AM28</f>
        <v>#DIV/0!</v>
      </c>
      <c r="J28" s="103"/>
      <c r="K28" s="109" cm="1">
        <f t="array" ref="K28">_xlfn.IFNA(_xlfn.IFS(Fuel_group1="Biomass fuels",INDEX(Biomass_LRVC_Range,MATCH($C28,LRVCs!$B$6:$B$56)),
Fuel_group1="Biogas fuels",INDEX(Biomass_LRVC_Range,MATCH($C28,LRVCs!$B$6:$B$56)),
Fuel_group1="Electricity",INDEX(Electricity_LRVC_Range,MATCH($C28,LRVCs!$B$6:$B$56)),
Fuel_group1="Gaseous fuels",INDEX(Gas_LRVC_Range,MATCH($C28,LRVCs!$B$6:$B$56)),
Fuel_group1="Liquid fuels",INDEX(Oil_LRVC_Range,MATCH($C28,LRVCs!$B$6:$B$56)),
Fuel_group1="Solid fuels",INDEX(Coal_LRVC_Range,MATCH($C28,LRVCs!$B$6:$B$56)),
Fuel_group1="Other",Inputs!D$25*LRVC_Retail_Ratio),0)</f>
        <v>0</v>
      </c>
      <c r="L28" s="110" cm="1">
        <f t="array" ref="L28">_xlfn.IFNA(_xlfn.IFS(Fuel_group2="Biomass fuels",INDEX(Biomass_LRVC_Range,MATCH($C28,LRVCs!$B$6:$B$56)),
Fuel_group2="Biogas fuels",INDEX(Biomass_LRVC_Range,MATCH($C28,LRVCs!$B$6:$B$56)),
Fuel_group2="Electricity",INDEX(Electricity_LRVC_Range,MATCH($C28,LRVCs!$B$6:$B$56)),
Fuel_group2="Gaseous fuels",INDEX(Gas_LRVC_Range,MATCH($C28,LRVCs!$B$6:$B$56)),
Fuel_group2="Liquid fuels",INDEX(Oil_LRVC_Range,MATCH($C28,LRVCs!$B$6:$B$56)),
Fuel_group2="Solid fuels",INDEX(Coal_LRVC_Range,MATCH($C28,LRVCs!$B$6:$B$56)),
Fuel_group2="Other",Inputs!E$25*LRVC_Retail_Ratio),0)</f>
        <v>0</v>
      </c>
      <c r="M28" s="110" cm="1">
        <f t="array" ref="M28">_xlfn.IFNA(_xlfn.IFS(Fuel_group3="Biomass fuels",INDEX(Biomass_LRVC_Range,MATCH($C28,LRVCs!$B$6:$B$56)),
Fuel_group3="Biogas fuels",INDEX(Biomass_LRVC_Range,MATCH($C28,LRVCs!$B$6:$B$56)),
Fuel_group3="Electricity",INDEX(Electricity_LRVC_Range,MATCH($C28,LRVCs!$B$6:$B$56)),
Fuel_group3="Gaseous fuels",INDEX(Gas_LRVC_Range,MATCH($C28,LRVCs!$B$6:$B$56)),
Fuel_group3="Liquid fuels",INDEX(Oil_LRVC_Range,MATCH($C28,LRVCs!$B$6:$B$56)),
Fuel_group3="Solid fuels",INDEX(Coal_LRVC_Range,MATCH($C28,LRVCs!$B$6:$B$56)),
Fuel_group3="Other",Inputs!F$25*LRVC_Retail_Ratio),0)</f>
        <v>0</v>
      </c>
      <c r="N28" s="110" cm="1">
        <f t="array" ref="N28">_xlfn.IFNA(_xlfn.IFS(Fuel_group4="Biomass fuels",INDEX(Biomass_LRVC_Range,MATCH($C28,LRVCs!$B$6:$B$56)),
Fuel_group4="Biogas fuels",INDEX(Biomass_LRVC_Range,MATCH($C28,LRVCs!$B$6:$B$56)),
Fuel_group4="Electricity",INDEX(Electricity_LRVC_Range,MATCH($C28,LRVCs!$B$6:$B$56)),
Fuel_group4="Gaseous fuels",INDEX(Gas_LRVC_Range,MATCH($C28,LRVCs!$B$6:$B$56)),
Fuel_group4="Liquid fuels",INDEX(Oil_LRVC_Range,MATCH($C28,LRVCs!$B$6:$B$56)),
Fuel_group4="Solid fuels",INDEX(Coal_LRVC_Range,MATCH($C28,LRVCs!$B$6:$B$56)),
Fuel_group4="Other",Inputs!G$25*LRVC_Retail_Ratio),0)</f>
        <v>0</v>
      </c>
      <c r="O28" s="111" cm="1">
        <f t="array" ref="O28">_xlfn.IFNA(_xlfn.IFS(Fuel_group5="Biomass fuels",INDEX(Biomass_LRVC_Range,MATCH($C28,LRVCs!$B$6:$B$56)),
Fuel_group5="Biogas fuels",INDEX(Biomass_LRVC_Range,MATCH($C28,LRVCs!$B$6:$B$56)),
Fuel_group5="Electricity",INDEX(Electricity_LRVC_Range,MATCH($C28,LRVCs!$B$6:$B$56)),
Fuel_group5="Gaseous fuels",INDEX(Gas_LRVC_Range,MATCH($C28,LRVCs!$B$6:$B$56)),
Fuel_group5="Liquid fuels",INDEX(Oil_LRVC_Range,MATCH($C28,LRVCs!$B$6:$B$56)),
Fuel_group5="Solid fuels",INDEX(Coal_LRVC_Range,MATCH($C28,LRVCs!$B$6:$B$56)),
Fuel_group5="Other",Inputs!H$25*LRVC_Retail_Ratio),0)</f>
        <v>0</v>
      </c>
      <c r="P28" s="112"/>
      <c r="Q28" s="100" t="e">
        <f t="shared" si="2"/>
        <v>#DIV/0!</v>
      </c>
      <c r="R28" s="101" t="e">
        <f t="shared" si="3"/>
        <v>#DIV/0!</v>
      </c>
      <c r="S28" s="101" t="e">
        <f t="shared" si="4"/>
        <v>#DIV/0!</v>
      </c>
      <c r="T28" s="101" t="e">
        <f t="shared" si="5"/>
        <v>#DIV/0!</v>
      </c>
      <c r="U28" s="102" t="e">
        <f t="shared" si="6"/>
        <v>#DIV/0!</v>
      </c>
      <c r="V28" s="103"/>
      <c r="W28" s="100" t="e">
        <f>Q28*INDEX(Discount_Index,MATCH($C28,'Inflation &amp; Discounting'!$E$8:$E$60))</f>
        <v>#DIV/0!</v>
      </c>
      <c r="X28" s="101" t="e">
        <f>R28*INDEX(Discount_Index,MATCH($C28,'Inflation &amp; Discounting'!$E$8:$E$60))</f>
        <v>#DIV/0!</v>
      </c>
      <c r="Y28" s="101" t="e">
        <f>S28*INDEX(Discount_Index,MATCH($C28,'Inflation &amp; Discounting'!$E$8:$E$60))</f>
        <v>#DIV/0!</v>
      </c>
      <c r="Z28" s="101" t="e">
        <f>T28*INDEX(Discount_Index,MATCH($C28,'Inflation &amp; Discounting'!$E$8:$E$60))</f>
        <v>#DIV/0!</v>
      </c>
      <c r="AA28" s="102" t="e">
        <f>U28*INDEX(Discount_Index,MATCH($C28,'Inflation &amp; Discounting'!$E$8:$E$60))</f>
        <v>#DIV/0!</v>
      </c>
    </row>
    <row r="29" spans="2:27" x14ac:dyDescent="0.25">
      <c r="B29" s="98">
        <f t="shared" si="0"/>
        <v>20</v>
      </c>
      <c r="C29" s="99">
        <v>2042</v>
      </c>
      <c r="E29" s="100" t="e">
        <f>'Energy Calculations'!AI29</f>
        <v>#DIV/0!</v>
      </c>
      <c r="F29" s="101" t="e">
        <f>'Energy Calculations'!AJ29</f>
        <v>#DIV/0!</v>
      </c>
      <c r="G29" s="101" t="e">
        <f>'Energy Calculations'!AK29</f>
        <v>#DIV/0!</v>
      </c>
      <c r="H29" s="101" t="e">
        <f>'Energy Calculations'!AL29</f>
        <v>#DIV/0!</v>
      </c>
      <c r="I29" s="102" t="e">
        <f>'Energy Calculations'!AM29</f>
        <v>#DIV/0!</v>
      </c>
      <c r="J29" s="103"/>
      <c r="K29" s="109" cm="1">
        <f t="array" ref="K29">_xlfn.IFNA(_xlfn.IFS(Fuel_group1="Biomass fuels",INDEX(Biomass_LRVC_Range,MATCH($C29,LRVCs!$B$6:$B$56)),
Fuel_group1="Biogas fuels",INDEX(Biomass_LRVC_Range,MATCH($C29,LRVCs!$B$6:$B$56)),
Fuel_group1="Electricity",INDEX(Electricity_LRVC_Range,MATCH($C29,LRVCs!$B$6:$B$56)),
Fuel_group1="Gaseous fuels",INDEX(Gas_LRVC_Range,MATCH($C29,LRVCs!$B$6:$B$56)),
Fuel_group1="Liquid fuels",INDEX(Oil_LRVC_Range,MATCH($C29,LRVCs!$B$6:$B$56)),
Fuel_group1="Solid fuels",INDEX(Coal_LRVC_Range,MATCH($C29,LRVCs!$B$6:$B$56)),
Fuel_group1="Other",Inputs!D$25*LRVC_Retail_Ratio),0)</f>
        <v>0</v>
      </c>
      <c r="L29" s="110" cm="1">
        <f t="array" ref="L29">_xlfn.IFNA(_xlfn.IFS(Fuel_group2="Biomass fuels",INDEX(Biomass_LRVC_Range,MATCH($C29,LRVCs!$B$6:$B$56)),
Fuel_group2="Biogas fuels",INDEX(Biomass_LRVC_Range,MATCH($C29,LRVCs!$B$6:$B$56)),
Fuel_group2="Electricity",INDEX(Electricity_LRVC_Range,MATCH($C29,LRVCs!$B$6:$B$56)),
Fuel_group2="Gaseous fuels",INDEX(Gas_LRVC_Range,MATCH($C29,LRVCs!$B$6:$B$56)),
Fuel_group2="Liquid fuels",INDEX(Oil_LRVC_Range,MATCH($C29,LRVCs!$B$6:$B$56)),
Fuel_group2="Solid fuels",INDEX(Coal_LRVC_Range,MATCH($C29,LRVCs!$B$6:$B$56)),
Fuel_group2="Other",Inputs!E$25*LRVC_Retail_Ratio),0)</f>
        <v>0</v>
      </c>
      <c r="M29" s="110" cm="1">
        <f t="array" ref="M29">_xlfn.IFNA(_xlfn.IFS(Fuel_group3="Biomass fuels",INDEX(Biomass_LRVC_Range,MATCH($C29,LRVCs!$B$6:$B$56)),
Fuel_group3="Biogas fuels",INDEX(Biomass_LRVC_Range,MATCH($C29,LRVCs!$B$6:$B$56)),
Fuel_group3="Electricity",INDEX(Electricity_LRVC_Range,MATCH($C29,LRVCs!$B$6:$B$56)),
Fuel_group3="Gaseous fuels",INDEX(Gas_LRVC_Range,MATCH($C29,LRVCs!$B$6:$B$56)),
Fuel_group3="Liquid fuels",INDEX(Oil_LRVC_Range,MATCH($C29,LRVCs!$B$6:$B$56)),
Fuel_group3="Solid fuels",INDEX(Coal_LRVC_Range,MATCH($C29,LRVCs!$B$6:$B$56)),
Fuel_group3="Other",Inputs!F$25*LRVC_Retail_Ratio),0)</f>
        <v>0</v>
      </c>
      <c r="N29" s="110" cm="1">
        <f t="array" ref="N29">_xlfn.IFNA(_xlfn.IFS(Fuel_group4="Biomass fuels",INDEX(Biomass_LRVC_Range,MATCH($C29,LRVCs!$B$6:$B$56)),
Fuel_group4="Biogas fuels",INDEX(Biomass_LRVC_Range,MATCH($C29,LRVCs!$B$6:$B$56)),
Fuel_group4="Electricity",INDEX(Electricity_LRVC_Range,MATCH($C29,LRVCs!$B$6:$B$56)),
Fuel_group4="Gaseous fuels",INDEX(Gas_LRVC_Range,MATCH($C29,LRVCs!$B$6:$B$56)),
Fuel_group4="Liquid fuels",INDEX(Oil_LRVC_Range,MATCH($C29,LRVCs!$B$6:$B$56)),
Fuel_group4="Solid fuels",INDEX(Coal_LRVC_Range,MATCH($C29,LRVCs!$B$6:$B$56)),
Fuel_group4="Other",Inputs!G$25*LRVC_Retail_Ratio),0)</f>
        <v>0</v>
      </c>
      <c r="O29" s="111" cm="1">
        <f t="array" ref="O29">_xlfn.IFNA(_xlfn.IFS(Fuel_group5="Biomass fuels",INDEX(Biomass_LRVC_Range,MATCH($C29,LRVCs!$B$6:$B$56)),
Fuel_group5="Biogas fuels",INDEX(Biomass_LRVC_Range,MATCH($C29,LRVCs!$B$6:$B$56)),
Fuel_group5="Electricity",INDEX(Electricity_LRVC_Range,MATCH($C29,LRVCs!$B$6:$B$56)),
Fuel_group5="Gaseous fuels",INDEX(Gas_LRVC_Range,MATCH($C29,LRVCs!$B$6:$B$56)),
Fuel_group5="Liquid fuels",INDEX(Oil_LRVC_Range,MATCH($C29,LRVCs!$B$6:$B$56)),
Fuel_group5="Solid fuels",INDEX(Coal_LRVC_Range,MATCH($C29,LRVCs!$B$6:$B$56)),
Fuel_group5="Other",Inputs!H$25*LRVC_Retail_Ratio),0)</f>
        <v>0</v>
      </c>
      <c r="P29" s="112"/>
      <c r="Q29" s="100" t="e">
        <f t="shared" si="2"/>
        <v>#DIV/0!</v>
      </c>
      <c r="R29" s="101" t="e">
        <f t="shared" si="3"/>
        <v>#DIV/0!</v>
      </c>
      <c r="S29" s="101" t="e">
        <f t="shared" si="4"/>
        <v>#DIV/0!</v>
      </c>
      <c r="T29" s="101" t="e">
        <f t="shared" si="5"/>
        <v>#DIV/0!</v>
      </c>
      <c r="U29" s="102" t="e">
        <f t="shared" si="6"/>
        <v>#DIV/0!</v>
      </c>
      <c r="V29" s="103"/>
      <c r="W29" s="100" t="e">
        <f>Q29*INDEX(Discount_Index,MATCH($C29,'Inflation &amp; Discounting'!$E$8:$E$60))</f>
        <v>#DIV/0!</v>
      </c>
      <c r="X29" s="101" t="e">
        <f>R29*INDEX(Discount_Index,MATCH($C29,'Inflation &amp; Discounting'!$E$8:$E$60))</f>
        <v>#DIV/0!</v>
      </c>
      <c r="Y29" s="101" t="e">
        <f>S29*INDEX(Discount_Index,MATCH($C29,'Inflation &amp; Discounting'!$E$8:$E$60))</f>
        <v>#DIV/0!</v>
      </c>
      <c r="Z29" s="101" t="e">
        <f>T29*INDEX(Discount_Index,MATCH($C29,'Inflation &amp; Discounting'!$E$8:$E$60))</f>
        <v>#DIV/0!</v>
      </c>
      <c r="AA29" s="102" t="e">
        <f>U29*INDEX(Discount_Index,MATCH($C29,'Inflation &amp; Discounting'!$E$8:$E$60))</f>
        <v>#DIV/0!</v>
      </c>
    </row>
    <row r="30" spans="2:27" x14ac:dyDescent="0.25">
      <c r="B30" s="98">
        <f t="shared" si="0"/>
        <v>21</v>
      </c>
      <c r="C30" s="99">
        <v>2043</v>
      </c>
      <c r="E30" s="100" t="e">
        <f>'Energy Calculations'!AI30</f>
        <v>#DIV/0!</v>
      </c>
      <c r="F30" s="101" t="e">
        <f>'Energy Calculations'!AJ30</f>
        <v>#DIV/0!</v>
      </c>
      <c r="G30" s="101" t="e">
        <f>'Energy Calculations'!AK30</f>
        <v>#DIV/0!</v>
      </c>
      <c r="H30" s="101" t="e">
        <f>'Energy Calculations'!AL30</f>
        <v>#DIV/0!</v>
      </c>
      <c r="I30" s="102" t="e">
        <f>'Energy Calculations'!AM30</f>
        <v>#DIV/0!</v>
      </c>
      <c r="J30" s="103"/>
      <c r="K30" s="109" cm="1">
        <f t="array" ref="K30">_xlfn.IFNA(_xlfn.IFS(Fuel_group1="Biomass fuels",INDEX(Biomass_LRVC_Range,MATCH($C30,LRVCs!$B$6:$B$56)),
Fuel_group1="Biogas fuels",INDEX(Biomass_LRVC_Range,MATCH($C30,LRVCs!$B$6:$B$56)),
Fuel_group1="Electricity",INDEX(Electricity_LRVC_Range,MATCH($C30,LRVCs!$B$6:$B$56)),
Fuel_group1="Gaseous fuels",INDEX(Gas_LRVC_Range,MATCH($C30,LRVCs!$B$6:$B$56)),
Fuel_group1="Liquid fuels",INDEX(Oil_LRVC_Range,MATCH($C30,LRVCs!$B$6:$B$56)),
Fuel_group1="Solid fuels",INDEX(Coal_LRVC_Range,MATCH($C30,LRVCs!$B$6:$B$56)),
Fuel_group1="Other",Inputs!D$25*LRVC_Retail_Ratio),0)</f>
        <v>0</v>
      </c>
      <c r="L30" s="110" cm="1">
        <f t="array" ref="L30">_xlfn.IFNA(_xlfn.IFS(Fuel_group2="Biomass fuels",INDEX(Biomass_LRVC_Range,MATCH($C30,LRVCs!$B$6:$B$56)),
Fuel_group2="Biogas fuels",INDEX(Biomass_LRVC_Range,MATCH($C30,LRVCs!$B$6:$B$56)),
Fuel_group2="Electricity",INDEX(Electricity_LRVC_Range,MATCH($C30,LRVCs!$B$6:$B$56)),
Fuel_group2="Gaseous fuels",INDEX(Gas_LRVC_Range,MATCH($C30,LRVCs!$B$6:$B$56)),
Fuel_group2="Liquid fuels",INDEX(Oil_LRVC_Range,MATCH($C30,LRVCs!$B$6:$B$56)),
Fuel_group2="Solid fuels",INDEX(Coal_LRVC_Range,MATCH($C30,LRVCs!$B$6:$B$56)),
Fuel_group2="Other",Inputs!E$25*LRVC_Retail_Ratio),0)</f>
        <v>0</v>
      </c>
      <c r="M30" s="110" cm="1">
        <f t="array" ref="M30">_xlfn.IFNA(_xlfn.IFS(Fuel_group3="Biomass fuels",INDEX(Biomass_LRVC_Range,MATCH($C30,LRVCs!$B$6:$B$56)),
Fuel_group3="Biogas fuels",INDEX(Biomass_LRVC_Range,MATCH($C30,LRVCs!$B$6:$B$56)),
Fuel_group3="Electricity",INDEX(Electricity_LRVC_Range,MATCH($C30,LRVCs!$B$6:$B$56)),
Fuel_group3="Gaseous fuels",INDEX(Gas_LRVC_Range,MATCH($C30,LRVCs!$B$6:$B$56)),
Fuel_group3="Liquid fuels",INDEX(Oil_LRVC_Range,MATCH($C30,LRVCs!$B$6:$B$56)),
Fuel_group3="Solid fuels",INDEX(Coal_LRVC_Range,MATCH($C30,LRVCs!$B$6:$B$56)),
Fuel_group3="Other",Inputs!F$25*LRVC_Retail_Ratio),0)</f>
        <v>0</v>
      </c>
      <c r="N30" s="110" cm="1">
        <f t="array" ref="N30">_xlfn.IFNA(_xlfn.IFS(Fuel_group4="Biomass fuels",INDEX(Biomass_LRVC_Range,MATCH($C30,LRVCs!$B$6:$B$56)),
Fuel_group4="Biogas fuels",INDEX(Biomass_LRVC_Range,MATCH($C30,LRVCs!$B$6:$B$56)),
Fuel_group4="Electricity",INDEX(Electricity_LRVC_Range,MATCH($C30,LRVCs!$B$6:$B$56)),
Fuel_group4="Gaseous fuels",INDEX(Gas_LRVC_Range,MATCH($C30,LRVCs!$B$6:$B$56)),
Fuel_group4="Liquid fuels",INDEX(Oil_LRVC_Range,MATCH($C30,LRVCs!$B$6:$B$56)),
Fuel_group4="Solid fuels",INDEX(Coal_LRVC_Range,MATCH($C30,LRVCs!$B$6:$B$56)),
Fuel_group4="Other",Inputs!G$25*LRVC_Retail_Ratio),0)</f>
        <v>0</v>
      </c>
      <c r="O30" s="111" cm="1">
        <f t="array" ref="O30">_xlfn.IFNA(_xlfn.IFS(Fuel_group5="Biomass fuels",INDEX(Biomass_LRVC_Range,MATCH($C30,LRVCs!$B$6:$B$56)),
Fuel_group5="Biogas fuels",INDEX(Biomass_LRVC_Range,MATCH($C30,LRVCs!$B$6:$B$56)),
Fuel_group5="Electricity",INDEX(Electricity_LRVC_Range,MATCH($C30,LRVCs!$B$6:$B$56)),
Fuel_group5="Gaseous fuels",INDEX(Gas_LRVC_Range,MATCH($C30,LRVCs!$B$6:$B$56)),
Fuel_group5="Liquid fuels",INDEX(Oil_LRVC_Range,MATCH($C30,LRVCs!$B$6:$B$56)),
Fuel_group5="Solid fuels",INDEX(Coal_LRVC_Range,MATCH($C30,LRVCs!$B$6:$B$56)),
Fuel_group5="Other",Inputs!H$25*LRVC_Retail_Ratio),0)</f>
        <v>0</v>
      </c>
      <c r="P30" s="112"/>
      <c r="Q30" s="100" t="e">
        <f t="shared" si="2"/>
        <v>#DIV/0!</v>
      </c>
      <c r="R30" s="101" t="e">
        <f t="shared" si="3"/>
        <v>#DIV/0!</v>
      </c>
      <c r="S30" s="101" t="e">
        <f t="shared" si="4"/>
        <v>#DIV/0!</v>
      </c>
      <c r="T30" s="101" t="e">
        <f t="shared" si="5"/>
        <v>#DIV/0!</v>
      </c>
      <c r="U30" s="102" t="e">
        <f t="shared" si="6"/>
        <v>#DIV/0!</v>
      </c>
      <c r="V30" s="103"/>
      <c r="W30" s="100" t="e">
        <f>Q30*INDEX(Discount_Index,MATCH($C30,'Inflation &amp; Discounting'!$E$8:$E$60))</f>
        <v>#DIV/0!</v>
      </c>
      <c r="X30" s="101" t="e">
        <f>R30*INDEX(Discount_Index,MATCH($C30,'Inflation &amp; Discounting'!$E$8:$E$60))</f>
        <v>#DIV/0!</v>
      </c>
      <c r="Y30" s="101" t="e">
        <f>S30*INDEX(Discount_Index,MATCH($C30,'Inflation &amp; Discounting'!$E$8:$E$60))</f>
        <v>#DIV/0!</v>
      </c>
      <c r="Z30" s="101" t="e">
        <f>T30*INDEX(Discount_Index,MATCH($C30,'Inflation &amp; Discounting'!$E$8:$E$60))</f>
        <v>#DIV/0!</v>
      </c>
      <c r="AA30" s="102" t="e">
        <f>U30*INDEX(Discount_Index,MATCH($C30,'Inflation &amp; Discounting'!$E$8:$E$60))</f>
        <v>#DIV/0!</v>
      </c>
    </row>
    <row r="31" spans="2:27" x14ac:dyDescent="0.25">
      <c r="B31" s="98">
        <f t="shared" si="0"/>
        <v>22</v>
      </c>
      <c r="C31" s="99">
        <v>2044</v>
      </c>
      <c r="E31" s="100" t="e">
        <f>'Energy Calculations'!AI31</f>
        <v>#DIV/0!</v>
      </c>
      <c r="F31" s="101" t="e">
        <f>'Energy Calculations'!AJ31</f>
        <v>#DIV/0!</v>
      </c>
      <c r="G31" s="101" t="e">
        <f>'Energy Calculations'!AK31</f>
        <v>#DIV/0!</v>
      </c>
      <c r="H31" s="101" t="e">
        <f>'Energy Calculations'!AL31</f>
        <v>#DIV/0!</v>
      </c>
      <c r="I31" s="102" t="e">
        <f>'Energy Calculations'!AM31</f>
        <v>#DIV/0!</v>
      </c>
      <c r="J31" s="103"/>
      <c r="K31" s="109" cm="1">
        <f t="array" ref="K31">_xlfn.IFNA(_xlfn.IFS(Fuel_group1="Biomass fuels",INDEX(Biomass_LRVC_Range,MATCH($C31,LRVCs!$B$6:$B$56)),
Fuel_group1="Biogas fuels",INDEX(Biomass_LRVC_Range,MATCH($C31,LRVCs!$B$6:$B$56)),
Fuel_group1="Electricity",INDEX(Electricity_LRVC_Range,MATCH($C31,LRVCs!$B$6:$B$56)),
Fuel_group1="Gaseous fuels",INDEX(Gas_LRVC_Range,MATCH($C31,LRVCs!$B$6:$B$56)),
Fuel_group1="Liquid fuels",INDEX(Oil_LRVC_Range,MATCH($C31,LRVCs!$B$6:$B$56)),
Fuel_group1="Solid fuels",INDEX(Coal_LRVC_Range,MATCH($C31,LRVCs!$B$6:$B$56)),
Fuel_group1="Other",Inputs!D$25*LRVC_Retail_Ratio),0)</f>
        <v>0</v>
      </c>
      <c r="L31" s="110" cm="1">
        <f t="array" ref="L31">_xlfn.IFNA(_xlfn.IFS(Fuel_group2="Biomass fuels",INDEX(Biomass_LRVC_Range,MATCH($C31,LRVCs!$B$6:$B$56)),
Fuel_group2="Biogas fuels",INDEX(Biomass_LRVC_Range,MATCH($C31,LRVCs!$B$6:$B$56)),
Fuel_group2="Electricity",INDEX(Electricity_LRVC_Range,MATCH($C31,LRVCs!$B$6:$B$56)),
Fuel_group2="Gaseous fuels",INDEX(Gas_LRVC_Range,MATCH($C31,LRVCs!$B$6:$B$56)),
Fuel_group2="Liquid fuels",INDEX(Oil_LRVC_Range,MATCH($C31,LRVCs!$B$6:$B$56)),
Fuel_group2="Solid fuels",INDEX(Coal_LRVC_Range,MATCH($C31,LRVCs!$B$6:$B$56)),
Fuel_group2="Other",Inputs!E$25*LRVC_Retail_Ratio),0)</f>
        <v>0</v>
      </c>
      <c r="M31" s="110" cm="1">
        <f t="array" ref="M31">_xlfn.IFNA(_xlfn.IFS(Fuel_group3="Biomass fuels",INDEX(Biomass_LRVC_Range,MATCH($C31,LRVCs!$B$6:$B$56)),
Fuel_group3="Biogas fuels",INDEX(Biomass_LRVC_Range,MATCH($C31,LRVCs!$B$6:$B$56)),
Fuel_group3="Electricity",INDEX(Electricity_LRVC_Range,MATCH($C31,LRVCs!$B$6:$B$56)),
Fuel_group3="Gaseous fuels",INDEX(Gas_LRVC_Range,MATCH($C31,LRVCs!$B$6:$B$56)),
Fuel_group3="Liquid fuels",INDEX(Oil_LRVC_Range,MATCH($C31,LRVCs!$B$6:$B$56)),
Fuel_group3="Solid fuels",INDEX(Coal_LRVC_Range,MATCH($C31,LRVCs!$B$6:$B$56)),
Fuel_group3="Other",Inputs!F$25*LRVC_Retail_Ratio),0)</f>
        <v>0</v>
      </c>
      <c r="N31" s="110" cm="1">
        <f t="array" ref="N31">_xlfn.IFNA(_xlfn.IFS(Fuel_group4="Biomass fuels",INDEX(Biomass_LRVC_Range,MATCH($C31,LRVCs!$B$6:$B$56)),
Fuel_group4="Biogas fuels",INDEX(Biomass_LRVC_Range,MATCH($C31,LRVCs!$B$6:$B$56)),
Fuel_group4="Electricity",INDEX(Electricity_LRVC_Range,MATCH($C31,LRVCs!$B$6:$B$56)),
Fuel_group4="Gaseous fuels",INDEX(Gas_LRVC_Range,MATCH($C31,LRVCs!$B$6:$B$56)),
Fuel_group4="Liquid fuels",INDEX(Oil_LRVC_Range,MATCH($C31,LRVCs!$B$6:$B$56)),
Fuel_group4="Solid fuels",INDEX(Coal_LRVC_Range,MATCH($C31,LRVCs!$B$6:$B$56)),
Fuel_group4="Other",Inputs!G$25*LRVC_Retail_Ratio),0)</f>
        <v>0</v>
      </c>
      <c r="O31" s="111" cm="1">
        <f t="array" ref="O31">_xlfn.IFNA(_xlfn.IFS(Fuel_group5="Biomass fuels",INDEX(Biomass_LRVC_Range,MATCH($C31,LRVCs!$B$6:$B$56)),
Fuel_group5="Biogas fuels",INDEX(Biomass_LRVC_Range,MATCH($C31,LRVCs!$B$6:$B$56)),
Fuel_group5="Electricity",INDEX(Electricity_LRVC_Range,MATCH($C31,LRVCs!$B$6:$B$56)),
Fuel_group5="Gaseous fuels",INDEX(Gas_LRVC_Range,MATCH($C31,LRVCs!$B$6:$B$56)),
Fuel_group5="Liquid fuels",INDEX(Oil_LRVC_Range,MATCH($C31,LRVCs!$B$6:$B$56)),
Fuel_group5="Solid fuels",INDEX(Coal_LRVC_Range,MATCH($C31,LRVCs!$B$6:$B$56)),
Fuel_group5="Other",Inputs!H$25*LRVC_Retail_Ratio),0)</f>
        <v>0</v>
      </c>
      <c r="P31" s="112"/>
      <c r="Q31" s="100" t="e">
        <f t="shared" si="2"/>
        <v>#DIV/0!</v>
      </c>
      <c r="R31" s="101" t="e">
        <f t="shared" si="3"/>
        <v>#DIV/0!</v>
      </c>
      <c r="S31" s="101" t="e">
        <f t="shared" si="4"/>
        <v>#DIV/0!</v>
      </c>
      <c r="T31" s="101" t="e">
        <f t="shared" si="5"/>
        <v>#DIV/0!</v>
      </c>
      <c r="U31" s="102" t="e">
        <f t="shared" si="6"/>
        <v>#DIV/0!</v>
      </c>
      <c r="V31" s="103"/>
      <c r="W31" s="100" t="e">
        <f>Q31*INDEX(Discount_Index,MATCH($C31,'Inflation &amp; Discounting'!$E$8:$E$60))</f>
        <v>#DIV/0!</v>
      </c>
      <c r="X31" s="101" t="e">
        <f>R31*INDEX(Discount_Index,MATCH($C31,'Inflation &amp; Discounting'!$E$8:$E$60))</f>
        <v>#DIV/0!</v>
      </c>
      <c r="Y31" s="101" t="e">
        <f>S31*INDEX(Discount_Index,MATCH($C31,'Inflation &amp; Discounting'!$E$8:$E$60))</f>
        <v>#DIV/0!</v>
      </c>
      <c r="Z31" s="101" t="e">
        <f>T31*INDEX(Discount_Index,MATCH($C31,'Inflation &amp; Discounting'!$E$8:$E$60))</f>
        <v>#DIV/0!</v>
      </c>
      <c r="AA31" s="102" t="e">
        <f>U31*INDEX(Discount_Index,MATCH($C31,'Inflation &amp; Discounting'!$E$8:$E$60))</f>
        <v>#DIV/0!</v>
      </c>
    </row>
    <row r="32" spans="2:27" x14ac:dyDescent="0.25">
      <c r="B32" s="98">
        <f t="shared" si="0"/>
        <v>23</v>
      </c>
      <c r="C32" s="99">
        <v>2045</v>
      </c>
      <c r="E32" s="100" t="e">
        <f>'Energy Calculations'!AI32</f>
        <v>#DIV/0!</v>
      </c>
      <c r="F32" s="101" t="e">
        <f>'Energy Calculations'!AJ32</f>
        <v>#DIV/0!</v>
      </c>
      <c r="G32" s="101" t="e">
        <f>'Energy Calculations'!AK32</f>
        <v>#DIV/0!</v>
      </c>
      <c r="H32" s="101" t="e">
        <f>'Energy Calculations'!AL32</f>
        <v>#DIV/0!</v>
      </c>
      <c r="I32" s="102" t="e">
        <f>'Energy Calculations'!AM32</f>
        <v>#DIV/0!</v>
      </c>
      <c r="J32" s="103"/>
      <c r="K32" s="109" cm="1">
        <f t="array" ref="K32">_xlfn.IFNA(_xlfn.IFS(Fuel_group1="Biomass fuels",INDEX(Biomass_LRVC_Range,MATCH($C32,LRVCs!$B$6:$B$56)),
Fuel_group1="Biogas fuels",INDEX(Biomass_LRVC_Range,MATCH($C32,LRVCs!$B$6:$B$56)),
Fuel_group1="Electricity",INDEX(Electricity_LRVC_Range,MATCH($C32,LRVCs!$B$6:$B$56)),
Fuel_group1="Gaseous fuels",INDEX(Gas_LRVC_Range,MATCH($C32,LRVCs!$B$6:$B$56)),
Fuel_group1="Liquid fuels",INDEX(Oil_LRVC_Range,MATCH($C32,LRVCs!$B$6:$B$56)),
Fuel_group1="Solid fuels",INDEX(Coal_LRVC_Range,MATCH($C32,LRVCs!$B$6:$B$56)),
Fuel_group1="Other",Inputs!D$25*LRVC_Retail_Ratio),0)</f>
        <v>0</v>
      </c>
      <c r="L32" s="110" cm="1">
        <f t="array" ref="L32">_xlfn.IFNA(_xlfn.IFS(Fuel_group2="Biomass fuels",INDEX(Biomass_LRVC_Range,MATCH($C32,LRVCs!$B$6:$B$56)),
Fuel_group2="Biogas fuels",INDEX(Biomass_LRVC_Range,MATCH($C32,LRVCs!$B$6:$B$56)),
Fuel_group2="Electricity",INDEX(Electricity_LRVC_Range,MATCH($C32,LRVCs!$B$6:$B$56)),
Fuel_group2="Gaseous fuels",INDEX(Gas_LRVC_Range,MATCH($C32,LRVCs!$B$6:$B$56)),
Fuel_group2="Liquid fuels",INDEX(Oil_LRVC_Range,MATCH($C32,LRVCs!$B$6:$B$56)),
Fuel_group2="Solid fuels",INDEX(Coal_LRVC_Range,MATCH($C32,LRVCs!$B$6:$B$56)),
Fuel_group2="Other",Inputs!E$25*LRVC_Retail_Ratio),0)</f>
        <v>0</v>
      </c>
      <c r="M32" s="110" cm="1">
        <f t="array" ref="M32">_xlfn.IFNA(_xlfn.IFS(Fuel_group3="Biomass fuels",INDEX(Biomass_LRVC_Range,MATCH($C32,LRVCs!$B$6:$B$56)),
Fuel_group3="Biogas fuels",INDEX(Biomass_LRVC_Range,MATCH($C32,LRVCs!$B$6:$B$56)),
Fuel_group3="Electricity",INDEX(Electricity_LRVC_Range,MATCH($C32,LRVCs!$B$6:$B$56)),
Fuel_group3="Gaseous fuels",INDEX(Gas_LRVC_Range,MATCH($C32,LRVCs!$B$6:$B$56)),
Fuel_group3="Liquid fuels",INDEX(Oil_LRVC_Range,MATCH($C32,LRVCs!$B$6:$B$56)),
Fuel_group3="Solid fuels",INDEX(Coal_LRVC_Range,MATCH($C32,LRVCs!$B$6:$B$56)),
Fuel_group3="Other",Inputs!F$25*LRVC_Retail_Ratio),0)</f>
        <v>0</v>
      </c>
      <c r="N32" s="110" cm="1">
        <f t="array" ref="N32">_xlfn.IFNA(_xlfn.IFS(Fuel_group4="Biomass fuels",INDEX(Biomass_LRVC_Range,MATCH($C32,LRVCs!$B$6:$B$56)),
Fuel_group4="Biogas fuels",INDEX(Biomass_LRVC_Range,MATCH($C32,LRVCs!$B$6:$B$56)),
Fuel_group4="Electricity",INDEX(Electricity_LRVC_Range,MATCH($C32,LRVCs!$B$6:$B$56)),
Fuel_group4="Gaseous fuels",INDEX(Gas_LRVC_Range,MATCH($C32,LRVCs!$B$6:$B$56)),
Fuel_group4="Liquid fuels",INDEX(Oil_LRVC_Range,MATCH($C32,LRVCs!$B$6:$B$56)),
Fuel_group4="Solid fuels",INDEX(Coal_LRVC_Range,MATCH($C32,LRVCs!$B$6:$B$56)),
Fuel_group4="Other",Inputs!G$25*LRVC_Retail_Ratio),0)</f>
        <v>0</v>
      </c>
      <c r="O32" s="111" cm="1">
        <f t="array" ref="O32">_xlfn.IFNA(_xlfn.IFS(Fuel_group5="Biomass fuels",INDEX(Biomass_LRVC_Range,MATCH($C32,LRVCs!$B$6:$B$56)),
Fuel_group5="Biogas fuels",INDEX(Biomass_LRVC_Range,MATCH($C32,LRVCs!$B$6:$B$56)),
Fuel_group5="Electricity",INDEX(Electricity_LRVC_Range,MATCH($C32,LRVCs!$B$6:$B$56)),
Fuel_group5="Gaseous fuels",INDEX(Gas_LRVC_Range,MATCH($C32,LRVCs!$B$6:$B$56)),
Fuel_group5="Liquid fuels",INDEX(Oil_LRVC_Range,MATCH($C32,LRVCs!$B$6:$B$56)),
Fuel_group5="Solid fuels",INDEX(Coal_LRVC_Range,MATCH($C32,LRVCs!$B$6:$B$56)),
Fuel_group5="Other",Inputs!H$25*LRVC_Retail_Ratio),0)</f>
        <v>0</v>
      </c>
      <c r="P32" s="112"/>
      <c r="Q32" s="100" t="e">
        <f t="shared" si="2"/>
        <v>#DIV/0!</v>
      </c>
      <c r="R32" s="101" t="e">
        <f t="shared" si="3"/>
        <v>#DIV/0!</v>
      </c>
      <c r="S32" s="101" t="e">
        <f t="shared" si="4"/>
        <v>#DIV/0!</v>
      </c>
      <c r="T32" s="101" t="e">
        <f t="shared" si="5"/>
        <v>#DIV/0!</v>
      </c>
      <c r="U32" s="102" t="e">
        <f t="shared" si="6"/>
        <v>#DIV/0!</v>
      </c>
      <c r="V32" s="103"/>
      <c r="W32" s="100" t="e">
        <f>Q32*INDEX(Discount_Index,MATCH($C32,'Inflation &amp; Discounting'!$E$8:$E$60))</f>
        <v>#DIV/0!</v>
      </c>
      <c r="X32" s="101" t="e">
        <f>R32*INDEX(Discount_Index,MATCH($C32,'Inflation &amp; Discounting'!$E$8:$E$60))</f>
        <v>#DIV/0!</v>
      </c>
      <c r="Y32" s="101" t="e">
        <f>S32*INDEX(Discount_Index,MATCH($C32,'Inflation &amp; Discounting'!$E$8:$E$60))</f>
        <v>#DIV/0!</v>
      </c>
      <c r="Z32" s="101" t="e">
        <f>T32*INDEX(Discount_Index,MATCH($C32,'Inflation &amp; Discounting'!$E$8:$E$60))</f>
        <v>#DIV/0!</v>
      </c>
      <c r="AA32" s="102" t="e">
        <f>U32*INDEX(Discount_Index,MATCH($C32,'Inflation &amp; Discounting'!$E$8:$E$60))</f>
        <v>#DIV/0!</v>
      </c>
    </row>
    <row r="33" spans="2:27" x14ac:dyDescent="0.25">
      <c r="B33" s="98">
        <f t="shared" si="0"/>
        <v>24</v>
      </c>
      <c r="C33" s="99">
        <v>2046</v>
      </c>
      <c r="E33" s="100" t="e">
        <f>'Energy Calculations'!AI33</f>
        <v>#DIV/0!</v>
      </c>
      <c r="F33" s="101" t="e">
        <f>'Energy Calculations'!AJ33</f>
        <v>#DIV/0!</v>
      </c>
      <c r="G33" s="101" t="e">
        <f>'Energy Calculations'!AK33</f>
        <v>#DIV/0!</v>
      </c>
      <c r="H33" s="101" t="e">
        <f>'Energy Calculations'!AL33</f>
        <v>#DIV/0!</v>
      </c>
      <c r="I33" s="102" t="e">
        <f>'Energy Calculations'!AM33</f>
        <v>#DIV/0!</v>
      </c>
      <c r="J33" s="103"/>
      <c r="K33" s="109" cm="1">
        <f t="array" ref="K33">_xlfn.IFNA(_xlfn.IFS(Fuel_group1="Biomass fuels",INDEX(Biomass_LRVC_Range,MATCH($C33,LRVCs!$B$6:$B$56)),
Fuel_group1="Biogas fuels",INDEX(Biomass_LRVC_Range,MATCH($C33,LRVCs!$B$6:$B$56)),
Fuel_group1="Electricity",INDEX(Electricity_LRVC_Range,MATCH($C33,LRVCs!$B$6:$B$56)),
Fuel_group1="Gaseous fuels",INDEX(Gas_LRVC_Range,MATCH($C33,LRVCs!$B$6:$B$56)),
Fuel_group1="Liquid fuels",INDEX(Oil_LRVC_Range,MATCH($C33,LRVCs!$B$6:$B$56)),
Fuel_group1="Solid fuels",INDEX(Coal_LRVC_Range,MATCH($C33,LRVCs!$B$6:$B$56)),
Fuel_group1="Other",Inputs!D$25*LRVC_Retail_Ratio),0)</f>
        <v>0</v>
      </c>
      <c r="L33" s="110" cm="1">
        <f t="array" ref="L33">_xlfn.IFNA(_xlfn.IFS(Fuel_group2="Biomass fuels",INDEX(Biomass_LRVC_Range,MATCH($C33,LRVCs!$B$6:$B$56)),
Fuel_group2="Biogas fuels",INDEX(Biomass_LRVC_Range,MATCH($C33,LRVCs!$B$6:$B$56)),
Fuel_group2="Electricity",INDEX(Electricity_LRVC_Range,MATCH($C33,LRVCs!$B$6:$B$56)),
Fuel_group2="Gaseous fuels",INDEX(Gas_LRVC_Range,MATCH($C33,LRVCs!$B$6:$B$56)),
Fuel_group2="Liquid fuels",INDEX(Oil_LRVC_Range,MATCH($C33,LRVCs!$B$6:$B$56)),
Fuel_group2="Solid fuels",INDEX(Coal_LRVC_Range,MATCH($C33,LRVCs!$B$6:$B$56)),
Fuel_group2="Other",Inputs!E$25*LRVC_Retail_Ratio),0)</f>
        <v>0</v>
      </c>
      <c r="M33" s="110" cm="1">
        <f t="array" ref="M33">_xlfn.IFNA(_xlfn.IFS(Fuel_group3="Biomass fuels",INDEX(Biomass_LRVC_Range,MATCH($C33,LRVCs!$B$6:$B$56)),
Fuel_group3="Biogas fuels",INDEX(Biomass_LRVC_Range,MATCH($C33,LRVCs!$B$6:$B$56)),
Fuel_group3="Electricity",INDEX(Electricity_LRVC_Range,MATCH($C33,LRVCs!$B$6:$B$56)),
Fuel_group3="Gaseous fuels",INDEX(Gas_LRVC_Range,MATCH($C33,LRVCs!$B$6:$B$56)),
Fuel_group3="Liquid fuels",INDEX(Oil_LRVC_Range,MATCH($C33,LRVCs!$B$6:$B$56)),
Fuel_group3="Solid fuels",INDEX(Coal_LRVC_Range,MATCH($C33,LRVCs!$B$6:$B$56)),
Fuel_group3="Other",Inputs!F$25*LRVC_Retail_Ratio),0)</f>
        <v>0</v>
      </c>
      <c r="N33" s="110" cm="1">
        <f t="array" ref="N33">_xlfn.IFNA(_xlfn.IFS(Fuel_group4="Biomass fuels",INDEX(Biomass_LRVC_Range,MATCH($C33,LRVCs!$B$6:$B$56)),
Fuel_group4="Biogas fuels",INDEX(Biomass_LRVC_Range,MATCH($C33,LRVCs!$B$6:$B$56)),
Fuel_group4="Electricity",INDEX(Electricity_LRVC_Range,MATCH($C33,LRVCs!$B$6:$B$56)),
Fuel_group4="Gaseous fuels",INDEX(Gas_LRVC_Range,MATCH($C33,LRVCs!$B$6:$B$56)),
Fuel_group4="Liquid fuels",INDEX(Oil_LRVC_Range,MATCH($C33,LRVCs!$B$6:$B$56)),
Fuel_group4="Solid fuels",INDEX(Coal_LRVC_Range,MATCH($C33,LRVCs!$B$6:$B$56)),
Fuel_group4="Other",Inputs!G$25*LRVC_Retail_Ratio),0)</f>
        <v>0</v>
      </c>
      <c r="O33" s="111" cm="1">
        <f t="array" ref="O33">_xlfn.IFNA(_xlfn.IFS(Fuel_group5="Biomass fuels",INDEX(Biomass_LRVC_Range,MATCH($C33,LRVCs!$B$6:$B$56)),
Fuel_group5="Biogas fuels",INDEX(Biomass_LRVC_Range,MATCH($C33,LRVCs!$B$6:$B$56)),
Fuel_group5="Electricity",INDEX(Electricity_LRVC_Range,MATCH($C33,LRVCs!$B$6:$B$56)),
Fuel_group5="Gaseous fuels",INDEX(Gas_LRVC_Range,MATCH($C33,LRVCs!$B$6:$B$56)),
Fuel_group5="Liquid fuels",INDEX(Oil_LRVC_Range,MATCH($C33,LRVCs!$B$6:$B$56)),
Fuel_group5="Solid fuels",INDEX(Coal_LRVC_Range,MATCH($C33,LRVCs!$B$6:$B$56)),
Fuel_group5="Other",Inputs!H$25*LRVC_Retail_Ratio),0)</f>
        <v>0</v>
      </c>
      <c r="P33" s="112"/>
      <c r="Q33" s="100" t="e">
        <f t="shared" si="2"/>
        <v>#DIV/0!</v>
      </c>
      <c r="R33" s="101" t="e">
        <f t="shared" si="3"/>
        <v>#DIV/0!</v>
      </c>
      <c r="S33" s="101" t="e">
        <f t="shared" si="4"/>
        <v>#DIV/0!</v>
      </c>
      <c r="T33" s="101" t="e">
        <f t="shared" si="5"/>
        <v>#DIV/0!</v>
      </c>
      <c r="U33" s="102" t="e">
        <f t="shared" si="6"/>
        <v>#DIV/0!</v>
      </c>
      <c r="V33" s="103"/>
      <c r="W33" s="100" t="e">
        <f>Q33*INDEX(Discount_Index,MATCH($C33,'Inflation &amp; Discounting'!$E$8:$E$60))</f>
        <v>#DIV/0!</v>
      </c>
      <c r="X33" s="101" t="e">
        <f>R33*INDEX(Discount_Index,MATCH($C33,'Inflation &amp; Discounting'!$E$8:$E$60))</f>
        <v>#DIV/0!</v>
      </c>
      <c r="Y33" s="101" t="e">
        <f>S33*INDEX(Discount_Index,MATCH($C33,'Inflation &amp; Discounting'!$E$8:$E$60))</f>
        <v>#DIV/0!</v>
      </c>
      <c r="Z33" s="101" t="e">
        <f>T33*INDEX(Discount_Index,MATCH($C33,'Inflation &amp; Discounting'!$E$8:$E$60))</f>
        <v>#DIV/0!</v>
      </c>
      <c r="AA33" s="102" t="e">
        <f>U33*INDEX(Discount_Index,MATCH($C33,'Inflation &amp; Discounting'!$E$8:$E$60))</f>
        <v>#DIV/0!</v>
      </c>
    </row>
    <row r="34" spans="2:27" x14ac:dyDescent="0.25">
      <c r="B34" s="98">
        <f t="shared" si="0"/>
        <v>25</v>
      </c>
      <c r="C34" s="99">
        <v>2047</v>
      </c>
      <c r="E34" s="100" t="e">
        <f>'Energy Calculations'!AI34</f>
        <v>#DIV/0!</v>
      </c>
      <c r="F34" s="101" t="e">
        <f>'Energy Calculations'!AJ34</f>
        <v>#DIV/0!</v>
      </c>
      <c r="G34" s="101" t="e">
        <f>'Energy Calculations'!AK34</f>
        <v>#DIV/0!</v>
      </c>
      <c r="H34" s="101" t="e">
        <f>'Energy Calculations'!AL34</f>
        <v>#DIV/0!</v>
      </c>
      <c r="I34" s="102" t="e">
        <f>'Energy Calculations'!AM34</f>
        <v>#DIV/0!</v>
      </c>
      <c r="J34" s="103"/>
      <c r="K34" s="109" cm="1">
        <f t="array" ref="K34">_xlfn.IFNA(_xlfn.IFS(Fuel_group1="Biomass fuels",INDEX(Biomass_LRVC_Range,MATCH($C34,LRVCs!$B$6:$B$56)),
Fuel_group1="Biogas fuels",INDEX(Biomass_LRVC_Range,MATCH($C34,LRVCs!$B$6:$B$56)),
Fuel_group1="Electricity",INDEX(Electricity_LRVC_Range,MATCH($C34,LRVCs!$B$6:$B$56)),
Fuel_group1="Gaseous fuels",INDEX(Gas_LRVC_Range,MATCH($C34,LRVCs!$B$6:$B$56)),
Fuel_group1="Liquid fuels",INDEX(Oil_LRVC_Range,MATCH($C34,LRVCs!$B$6:$B$56)),
Fuel_group1="Solid fuels",INDEX(Coal_LRVC_Range,MATCH($C34,LRVCs!$B$6:$B$56)),
Fuel_group1="Other",Inputs!D$25*LRVC_Retail_Ratio),0)</f>
        <v>0</v>
      </c>
      <c r="L34" s="110" cm="1">
        <f t="array" ref="L34">_xlfn.IFNA(_xlfn.IFS(Fuel_group2="Biomass fuels",INDEX(Biomass_LRVC_Range,MATCH($C34,LRVCs!$B$6:$B$56)),
Fuel_group2="Biogas fuels",INDEX(Biomass_LRVC_Range,MATCH($C34,LRVCs!$B$6:$B$56)),
Fuel_group2="Electricity",INDEX(Electricity_LRVC_Range,MATCH($C34,LRVCs!$B$6:$B$56)),
Fuel_group2="Gaseous fuels",INDEX(Gas_LRVC_Range,MATCH($C34,LRVCs!$B$6:$B$56)),
Fuel_group2="Liquid fuels",INDEX(Oil_LRVC_Range,MATCH($C34,LRVCs!$B$6:$B$56)),
Fuel_group2="Solid fuels",INDEX(Coal_LRVC_Range,MATCH($C34,LRVCs!$B$6:$B$56)),
Fuel_group2="Other",Inputs!E$25*LRVC_Retail_Ratio),0)</f>
        <v>0</v>
      </c>
      <c r="M34" s="110" cm="1">
        <f t="array" ref="M34">_xlfn.IFNA(_xlfn.IFS(Fuel_group3="Biomass fuels",INDEX(Biomass_LRVC_Range,MATCH($C34,LRVCs!$B$6:$B$56)),
Fuel_group3="Biogas fuels",INDEX(Biomass_LRVC_Range,MATCH($C34,LRVCs!$B$6:$B$56)),
Fuel_group3="Electricity",INDEX(Electricity_LRVC_Range,MATCH($C34,LRVCs!$B$6:$B$56)),
Fuel_group3="Gaseous fuels",INDEX(Gas_LRVC_Range,MATCH($C34,LRVCs!$B$6:$B$56)),
Fuel_group3="Liquid fuels",INDEX(Oil_LRVC_Range,MATCH($C34,LRVCs!$B$6:$B$56)),
Fuel_group3="Solid fuels",INDEX(Coal_LRVC_Range,MATCH($C34,LRVCs!$B$6:$B$56)),
Fuel_group3="Other",Inputs!F$25*LRVC_Retail_Ratio),0)</f>
        <v>0</v>
      </c>
      <c r="N34" s="110" cm="1">
        <f t="array" ref="N34">_xlfn.IFNA(_xlfn.IFS(Fuel_group4="Biomass fuels",INDEX(Biomass_LRVC_Range,MATCH($C34,LRVCs!$B$6:$B$56)),
Fuel_group4="Biogas fuels",INDEX(Biomass_LRVC_Range,MATCH($C34,LRVCs!$B$6:$B$56)),
Fuel_group4="Electricity",INDEX(Electricity_LRVC_Range,MATCH($C34,LRVCs!$B$6:$B$56)),
Fuel_group4="Gaseous fuels",INDEX(Gas_LRVC_Range,MATCH($C34,LRVCs!$B$6:$B$56)),
Fuel_group4="Liquid fuels",INDEX(Oil_LRVC_Range,MATCH($C34,LRVCs!$B$6:$B$56)),
Fuel_group4="Solid fuels",INDEX(Coal_LRVC_Range,MATCH($C34,LRVCs!$B$6:$B$56)),
Fuel_group4="Other",Inputs!G$25*LRVC_Retail_Ratio),0)</f>
        <v>0</v>
      </c>
      <c r="O34" s="111" cm="1">
        <f t="array" ref="O34">_xlfn.IFNA(_xlfn.IFS(Fuel_group5="Biomass fuels",INDEX(Biomass_LRVC_Range,MATCH($C34,LRVCs!$B$6:$B$56)),
Fuel_group5="Biogas fuels",INDEX(Biomass_LRVC_Range,MATCH($C34,LRVCs!$B$6:$B$56)),
Fuel_group5="Electricity",INDEX(Electricity_LRVC_Range,MATCH($C34,LRVCs!$B$6:$B$56)),
Fuel_group5="Gaseous fuels",INDEX(Gas_LRVC_Range,MATCH($C34,LRVCs!$B$6:$B$56)),
Fuel_group5="Liquid fuels",INDEX(Oil_LRVC_Range,MATCH($C34,LRVCs!$B$6:$B$56)),
Fuel_group5="Solid fuels",INDEX(Coal_LRVC_Range,MATCH($C34,LRVCs!$B$6:$B$56)),
Fuel_group5="Other",Inputs!H$25*LRVC_Retail_Ratio),0)</f>
        <v>0</v>
      </c>
      <c r="P34" s="112"/>
      <c r="Q34" s="100" t="e">
        <f t="shared" si="2"/>
        <v>#DIV/0!</v>
      </c>
      <c r="R34" s="101" t="e">
        <f t="shared" si="3"/>
        <v>#DIV/0!</v>
      </c>
      <c r="S34" s="101" t="e">
        <f t="shared" si="4"/>
        <v>#DIV/0!</v>
      </c>
      <c r="T34" s="101" t="e">
        <f t="shared" si="5"/>
        <v>#DIV/0!</v>
      </c>
      <c r="U34" s="102" t="e">
        <f t="shared" si="6"/>
        <v>#DIV/0!</v>
      </c>
      <c r="V34" s="103"/>
      <c r="W34" s="100" t="e">
        <f>Q34*INDEX(Discount_Index,MATCH($C34,'Inflation &amp; Discounting'!$E$8:$E$60))</f>
        <v>#DIV/0!</v>
      </c>
      <c r="X34" s="101" t="e">
        <f>R34*INDEX(Discount_Index,MATCH($C34,'Inflation &amp; Discounting'!$E$8:$E$60))</f>
        <v>#DIV/0!</v>
      </c>
      <c r="Y34" s="101" t="e">
        <f>S34*INDEX(Discount_Index,MATCH($C34,'Inflation &amp; Discounting'!$E$8:$E$60))</f>
        <v>#DIV/0!</v>
      </c>
      <c r="Z34" s="101" t="e">
        <f>T34*INDEX(Discount_Index,MATCH($C34,'Inflation &amp; Discounting'!$E$8:$E$60))</f>
        <v>#DIV/0!</v>
      </c>
      <c r="AA34" s="102" t="e">
        <f>U34*INDEX(Discount_Index,MATCH($C34,'Inflation &amp; Discounting'!$E$8:$E$60))</f>
        <v>#DIV/0!</v>
      </c>
    </row>
    <row r="35" spans="2:27" x14ac:dyDescent="0.25">
      <c r="B35" s="98">
        <f t="shared" si="0"/>
        <v>26</v>
      </c>
      <c r="C35" s="99">
        <v>2048</v>
      </c>
      <c r="E35" s="100" t="e">
        <f>'Energy Calculations'!AI35</f>
        <v>#DIV/0!</v>
      </c>
      <c r="F35" s="101" t="e">
        <f>'Energy Calculations'!AJ35</f>
        <v>#DIV/0!</v>
      </c>
      <c r="G35" s="101" t="e">
        <f>'Energy Calculations'!AK35</f>
        <v>#DIV/0!</v>
      </c>
      <c r="H35" s="101" t="e">
        <f>'Energy Calculations'!AL35</f>
        <v>#DIV/0!</v>
      </c>
      <c r="I35" s="102" t="e">
        <f>'Energy Calculations'!AM35</f>
        <v>#DIV/0!</v>
      </c>
      <c r="J35" s="103"/>
      <c r="K35" s="109" cm="1">
        <f t="array" ref="K35">_xlfn.IFNA(_xlfn.IFS(Fuel_group1="Biomass fuels",INDEX(Biomass_LRVC_Range,MATCH($C35,LRVCs!$B$6:$B$56)),
Fuel_group1="Biogas fuels",INDEX(Biomass_LRVC_Range,MATCH($C35,LRVCs!$B$6:$B$56)),
Fuel_group1="Electricity",INDEX(Electricity_LRVC_Range,MATCH($C35,LRVCs!$B$6:$B$56)),
Fuel_group1="Gaseous fuels",INDEX(Gas_LRVC_Range,MATCH($C35,LRVCs!$B$6:$B$56)),
Fuel_group1="Liquid fuels",INDEX(Oil_LRVC_Range,MATCH($C35,LRVCs!$B$6:$B$56)),
Fuel_group1="Solid fuels",INDEX(Coal_LRVC_Range,MATCH($C35,LRVCs!$B$6:$B$56)),
Fuel_group1="Other",Inputs!D$25*LRVC_Retail_Ratio),0)</f>
        <v>0</v>
      </c>
      <c r="L35" s="110" cm="1">
        <f t="array" ref="L35">_xlfn.IFNA(_xlfn.IFS(Fuel_group2="Biomass fuels",INDEX(Biomass_LRVC_Range,MATCH($C35,LRVCs!$B$6:$B$56)),
Fuel_group2="Biogas fuels",INDEX(Biomass_LRVC_Range,MATCH($C35,LRVCs!$B$6:$B$56)),
Fuel_group2="Electricity",INDEX(Electricity_LRVC_Range,MATCH($C35,LRVCs!$B$6:$B$56)),
Fuel_group2="Gaseous fuels",INDEX(Gas_LRVC_Range,MATCH($C35,LRVCs!$B$6:$B$56)),
Fuel_group2="Liquid fuels",INDEX(Oil_LRVC_Range,MATCH($C35,LRVCs!$B$6:$B$56)),
Fuel_group2="Solid fuels",INDEX(Coal_LRVC_Range,MATCH($C35,LRVCs!$B$6:$B$56)),
Fuel_group2="Other",Inputs!E$25*LRVC_Retail_Ratio),0)</f>
        <v>0</v>
      </c>
      <c r="M35" s="110" cm="1">
        <f t="array" ref="M35">_xlfn.IFNA(_xlfn.IFS(Fuel_group3="Biomass fuels",INDEX(Biomass_LRVC_Range,MATCH($C35,LRVCs!$B$6:$B$56)),
Fuel_group3="Biogas fuels",INDEX(Biomass_LRVC_Range,MATCH($C35,LRVCs!$B$6:$B$56)),
Fuel_group3="Electricity",INDEX(Electricity_LRVC_Range,MATCH($C35,LRVCs!$B$6:$B$56)),
Fuel_group3="Gaseous fuels",INDEX(Gas_LRVC_Range,MATCH($C35,LRVCs!$B$6:$B$56)),
Fuel_group3="Liquid fuels",INDEX(Oil_LRVC_Range,MATCH($C35,LRVCs!$B$6:$B$56)),
Fuel_group3="Solid fuels",INDEX(Coal_LRVC_Range,MATCH($C35,LRVCs!$B$6:$B$56)),
Fuel_group3="Other",Inputs!F$25*LRVC_Retail_Ratio),0)</f>
        <v>0</v>
      </c>
      <c r="N35" s="110" cm="1">
        <f t="array" ref="N35">_xlfn.IFNA(_xlfn.IFS(Fuel_group4="Biomass fuels",INDEX(Biomass_LRVC_Range,MATCH($C35,LRVCs!$B$6:$B$56)),
Fuel_group4="Biogas fuels",INDEX(Biomass_LRVC_Range,MATCH($C35,LRVCs!$B$6:$B$56)),
Fuel_group4="Electricity",INDEX(Electricity_LRVC_Range,MATCH($C35,LRVCs!$B$6:$B$56)),
Fuel_group4="Gaseous fuels",INDEX(Gas_LRVC_Range,MATCH($C35,LRVCs!$B$6:$B$56)),
Fuel_group4="Liquid fuels",INDEX(Oil_LRVC_Range,MATCH($C35,LRVCs!$B$6:$B$56)),
Fuel_group4="Solid fuels",INDEX(Coal_LRVC_Range,MATCH($C35,LRVCs!$B$6:$B$56)),
Fuel_group4="Other",Inputs!G$25*LRVC_Retail_Ratio),0)</f>
        <v>0</v>
      </c>
      <c r="O35" s="111" cm="1">
        <f t="array" ref="O35">_xlfn.IFNA(_xlfn.IFS(Fuel_group5="Biomass fuels",INDEX(Biomass_LRVC_Range,MATCH($C35,LRVCs!$B$6:$B$56)),
Fuel_group5="Biogas fuels",INDEX(Biomass_LRVC_Range,MATCH($C35,LRVCs!$B$6:$B$56)),
Fuel_group5="Electricity",INDEX(Electricity_LRVC_Range,MATCH($C35,LRVCs!$B$6:$B$56)),
Fuel_group5="Gaseous fuels",INDEX(Gas_LRVC_Range,MATCH($C35,LRVCs!$B$6:$B$56)),
Fuel_group5="Liquid fuels",INDEX(Oil_LRVC_Range,MATCH($C35,LRVCs!$B$6:$B$56)),
Fuel_group5="Solid fuels",INDEX(Coal_LRVC_Range,MATCH($C35,LRVCs!$B$6:$B$56)),
Fuel_group5="Other",Inputs!H$25*LRVC_Retail_Ratio),0)</f>
        <v>0</v>
      </c>
      <c r="P35" s="112"/>
      <c r="Q35" s="100" t="e">
        <f t="shared" si="2"/>
        <v>#DIV/0!</v>
      </c>
      <c r="R35" s="101" t="e">
        <f t="shared" si="3"/>
        <v>#DIV/0!</v>
      </c>
      <c r="S35" s="101" t="e">
        <f t="shared" si="4"/>
        <v>#DIV/0!</v>
      </c>
      <c r="T35" s="101" t="e">
        <f t="shared" si="5"/>
        <v>#DIV/0!</v>
      </c>
      <c r="U35" s="102" t="e">
        <f t="shared" si="6"/>
        <v>#DIV/0!</v>
      </c>
      <c r="V35" s="103"/>
      <c r="W35" s="100" t="e">
        <f>Q35*INDEX(Discount_Index,MATCH($C35,'Inflation &amp; Discounting'!$E$8:$E$60))</f>
        <v>#DIV/0!</v>
      </c>
      <c r="X35" s="101" t="e">
        <f>R35*INDEX(Discount_Index,MATCH($C35,'Inflation &amp; Discounting'!$E$8:$E$60))</f>
        <v>#DIV/0!</v>
      </c>
      <c r="Y35" s="101" t="e">
        <f>S35*INDEX(Discount_Index,MATCH($C35,'Inflation &amp; Discounting'!$E$8:$E$60))</f>
        <v>#DIV/0!</v>
      </c>
      <c r="Z35" s="101" t="e">
        <f>T35*INDEX(Discount_Index,MATCH($C35,'Inflation &amp; Discounting'!$E$8:$E$60))</f>
        <v>#DIV/0!</v>
      </c>
      <c r="AA35" s="102" t="e">
        <f>U35*INDEX(Discount_Index,MATCH($C35,'Inflation &amp; Discounting'!$E$8:$E$60))</f>
        <v>#DIV/0!</v>
      </c>
    </row>
    <row r="36" spans="2:27" x14ac:dyDescent="0.25">
      <c r="B36" s="98">
        <f t="shared" si="0"/>
        <v>27</v>
      </c>
      <c r="C36" s="99">
        <v>2049</v>
      </c>
      <c r="E36" s="100" t="e">
        <f>'Energy Calculations'!AI36</f>
        <v>#DIV/0!</v>
      </c>
      <c r="F36" s="101" t="e">
        <f>'Energy Calculations'!AJ36</f>
        <v>#DIV/0!</v>
      </c>
      <c r="G36" s="101" t="e">
        <f>'Energy Calculations'!AK36</f>
        <v>#DIV/0!</v>
      </c>
      <c r="H36" s="101" t="e">
        <f>'Energy Calculations'!AL36</f>
        <v>#DIV/0!</v>
      </c>
      <c r="I36" s="102" t="e">
        <f>'Energy Calculations'!AM36</f>
        <v>#DIV/0!</v>
      </c>
      <c r="J36" s="103"/>
      <c r="K36" s="109" cm="1">
        <f t="array" ref="K36">_xlfn.IFNA(_xlfn.IFS(Fuel_group1="Biomass fuels",INDEX(Biomass_LRVC_Range,MATCH($C36,LRVCs!$B$6:$B$56)),
Fuel_group1="Biogas fuels",INDEX(Biomass_LRVC_Range,MATCH($C36,LRVCs!$B$6:$B$56)),
Fuel_group1="Electricity",INDEX(Electricity_LRVC_Range,MATCH($C36,LRVCs!$B$6:$B$56)),
Fuel_group1="Gaseous fuels",INDEX(Gas_LRVC_Range,MATCH($C36,LRVCs!$B$6:$B$56)),
Fuel_group1="Liquid fuels",INDEX(Oil_LRVC_Range,MATCH($C36,LRVCs!$B$6:$B$56)),
Fuel_group1="Solid fuels",INDEX(Coal_LRVC_Range,MATCH($C36,LRVCs!$B$6:$B$56)),
Fuel_group1="Other",Inputs!D$25*LRVC_Retail_Ratio),0)</f>
        <v>0</v>
      </c>
      <c r="L36" s="110" cm="1">
        <f t="array" ref="L36">_xlfn.IFNA(_xlfn.IFS(Fuel_group2="Biomass fuels",INDEX(Biomass_LRVC_Range,MATCH($C36,LRVCs!$B$6:$B$56)),
Fuel_group2="Biogas fuels",INDEX(Biomass_LRVC_Range,MATCH($C36,LRVCs!$B$6:$B$56)),
Fuel_group2="Electricity",INDEX(Electricity_LRVC_Range,MATCH($C36,LRVCs!$B$6:$B$56)),
Fuel_group2="Gaseous fuels",INDEX(Gas_LRVC_Range,MATCH($C36,LRVCs!$B$6:$B$56)),
Fuel_group2="Liquid fuels",INDEX(Oil_LRVC_Range,MATCH($C36,LRVCs!$B$6:$B$56)),
Fuel_group2="Solid fuels",INDEX(Coal_LRVC_Range,MATCH($C36,LRVCs!$B$6:$B$56)),
Fuel_group2="Other",Inputs!E$25*LRVC_Retail_Ratio),0)</f>
        <v>0</v>
      </c>
      <c r="M36" s="110" cm="1">
        <f t="array" ref="M36">_xlfn.IFNA(_xlfn.IFS(Fuel_group3="Biomass fuels",INDEX(Biomass_LRVC_Range,MATCH($C36,LRVCs!$B$6:$B$56)),
Fuel_group3="Biogas fuels",INDEX(Biomass_LRVC_Range,MATCH($C36,LRVCs!$B$6:$B$56)),
Fuel_group3="Electricity",INDEX(Electricity_LRVC_Range,MATCH($C36,LRVCs!$B$6:$B$56)),
Fuel_group3="Gaseous fuels",INDEX(Gas_LRVC_Range,MATCH($C36,LRVCs!$B$6:$B$56)),
Fuel_group3="Liquid fuels",INDEX(Oil_LRVC_Range,MATCH($C36,LRVCs!$B$6:$B$56)),
Fuel_group3="Solid fuels",INDEX(Coal_LRVC_Range,MATCH($C36,LRVCs!$B$6:$B$56)),
Fuel_group3="Other",Inputs!F$25*LRVC_Retail_Ratio),0)</f>
        <v>0</v>
      </c>
      <c r="N36" s="110" cm="1">
        <f t="array" ref="N36">_xlfn.IFNA(_xlfn.IFS(Fuel_group4="Biomass fuels",INDEX(Biomass_LRVC_Range,MATCH($C36,LRVCs!$B$6:$B$56)),
Fuel_group4="Biogas fuels",INDEX(Biomass_LRVC_Range,MATCH($C36,LRVCs!$B$6:$B$56)),
Fuel_group4="Electricity",INDEX(Electricity_LRVC_Range,MATCH($C36,LRVCs!$B$6:$B$56)),
Fuel_group4="Gaseous fuels",INDEX(Gas_LRVC_Range,MATCH($C36,LRVCs!$B$6:$B$56)),
Fuel_group4="Liquid fuels",INDEX(Oil_LRVC_Range,MATCH($C36,LRVCs!$B$6:$B$56)),
Fuel_group4="Solid fuels",INDEX(Coal_LRVC_Range,MATCH($C36,LRVCs!$B$6:$B$56)),
Fuel_group4="Other",Inputs!G$25*LRVC_Retail_Ratio),0)</f>
        <v>0</v>
      </c>
      <c r="O36" s="111" cm="1">
        <f t="array" ref="O36">_xlfn.IFNA(_xlfn.IFS(Fuel_group5="Biomass fuels",INDEX(Biomass_LRVC_Range,MATCH($C36,LRVCs!$B$6:$B$56)),
Fuel_group5="Biogas fuels",INDEX(Biomass_LRVC_Range,MATCH($C36,LRVCs!$B$6:$B$56)),
Fuel_group5="Electricity",INDEX(Electricity_LRVC_Range,MATCH($C36,LRVCs!$B$6:$B$56)),
Fuel_group5="Gaseous fuels",INDEX(Gas_LRVC_Range,MATCH($C36,LRVCs!$B$6:$B$56)),
Fuel_group5="Liquid fuels",INDEX(Oil_LRVC_Range,MATCH($C36,LRVCs!$B$6:$B$56)),
Fuel_group5="Solid fuels",INDEX(Coal_LRVC_Range,MATCH($C36,LRVCs!$B$6:$B$56)),
Fuel_group5="Other",Inputs!H$25*LRVC_Retail_Ratio),0)</f>
        <v>0</v>
      </c>
      <c r="P36" s="112"/>
      <c r="Q36" s="100" t="e">
        <f t="shared" si="2"/>
        <v>#DIV/0!</v>
      </c>
      <c r="R36" s="101" t="e">
        <f t="shared" si="3"/>
        <v>#DIV/0!</v>
      </c>
      <c r="S36" s="101" t="e">
        <f t="shared" si="4"/>
        <v>#DIV/0!</v>
      </c>
      <c r="T36" s="101" t="e">
        <f t="shared" si="5"/>
        <v>#DIV/0!</v>
      </c>
      <c r="U36" s="102" t="e">
        <f t="shared" si="6"/>
        <v>#DIV/0!</v>
      </c>
      <c r="V36" s="103"/>
      <c r="W36" s="100" t="e">
        <f>Q36*INDEX(Discount_Index,MATCH($C36,'Inflation &amp; Discounting'!$E$8:$E$60))</f>
        <v>#DIV/0!</v>
      </c>
      <c r="X36" s="101" t="e">
        <f>R36*INDEX(Discount_Index,MATCH($C36,'Inflation &amp; Discounting'!$E$8:$E$60))</f>
        <v>#DIV/0!</v>
      </c>
      <c r="Y36" s="101" t="e">
        <f>S36*INDEX(Discount_Index,MATCH($C36,'Inflation &amp; Discounting'!$E$8:$E$60))</f>
        <v>#DIV/0!</v>
      </c>
      <c r="Z36" s="101" t="e">
        <f>T36*INDEX(Discount_Index,MATCH($C36,'Inflation &amp; Discounting'!$E$8:$E$60))</f>
        <v>#DIV/0!</v>
      </c>
      <c r="AA36" s="102" t="e">
        <f>U36*INDEX(Discount_Index,MATCH($C36,'Inflation &amp; Discounting'!$E$8:$E$60))</f>
        <v>#DIV/0!</v>
      </c>
    </row>
    <row r="37" spans="2:27" x14ac:dyDescent="0.25">
      <c r="B37" s="98">
        <f t="shared" si="0"/>
        <v>28</v>
      </c>
      <c r="C37" s="99">
        <v>2050</v>
      </c>
      <c r="E37" s="100" t="e">
        <f>'Energy Calculations'!AI37</f>
        <v>#DIV/0!</v>
      </c>
      <c r="F37" s="101" t="e">
        <f>'Energy Calculations'!AJ37</f>
        <v>#DIV/0!</v>
      </c>
      <c r="G37" s="101" t="e">
        <f>'Energy Calculations'!AK37</f>
        <v>#DIV/0!</v>
      </c>
      <c r="H37" s="101" t="e">
        <f>'Energy Calculations'!AL37</f>
        <v>#DIV/0!</v>
      </c>
      <c r="I37" s="102" t="e">
        <f>'Energy Calculations'!AM37</f>
        <v>#DIV/0!</v>
      </c>
      <c r="J37" s="103"/>
      <c r="K37" s="109" cm="1">
        <f t="array" ref="K37">_xlfn.IFNA(_xlfn.IFS(Fuel_group1="Biomass fuels",INDEX(Biomass_LRVC_Range,MATCH($C37,LRVCs!$B$6:$B$56)),
Fuel_group1="Biogas fuels",INDEX(Biomass_LRVC_Range,MATCH($C37,LRVCs!$B$6:$B$56)),
Fuel_group1="Electricity",INDEX(Electricity_LRVC_Range,MATCH($C37,LRVCs!$B$6:$B$56)),
Fuel_group1="Gaseous fuels",INDEX(Gas_LRVC_Range,MATCH($C37,LRVCs!$B$6:$B$56)),
Fuel_group1="Liquid fuels",INDEX(Oil_LRVC_Range,MATCH($C37,LRVCs!$B$6:$B$56)),
Fuel_group1="Solid fuels",INDEX(Coal_LRVC_Range,MATCH($C37,LRVCs!$B$6:$B$56)),
Fuel_group1="Other",Inputs!D$25*LRVC_Retail_Ratio),0)</f>
        <v>0</v>
      </c>
      <c r="L37" s="110" cm="1">
        <f t="array" ref="L37">_xlfn.IFNA(_xlfn.IFS(Fuel_group2="Biomass fuels",INDEX(Biomass_LRVC_Range,MATCH($C37,LRVCs!$B$6:$B$56)),
Fuel_group2="Biogas fuels",INDEX(Biomass_LRVC_Range,MATCH($C37,LRVCs!$B$6:$B$56)),
Fuel_group2="Electricity",INDEX(Electricity_LRVC_Range,MATCH($C37,LRVCs!$B$6:$B$56)),
Fuel_group2="Gaseous fuels",INDEX(Gas_LRVC_Range,MATCH($C37,LRVCs!$B$6:$B$56)),
Fuel_group2="Liquid fuels",INDEX(Oil_LRVC_Range,MATCH($C37,LRVCs!$B$6:$B$56)),
Fuel_group2="Solid fuels",INDEX(Coal_LRVC_Range,MATCH($C37,LRVCs!$B$6:$B$56)),
Fuel_group2="Other",Inputs!E$25*LRVC_Retail_Ratio),0)</f>
        <v>0</v>
      </c>
      <c r="M37" s="110" cm="1">
        <f t="array" ref="M37">_xlfn.IFNA(_xlfn.IFS(Fuel_group3="Biomass fuels",INDEX(Biomass_LRVC_Range,MATCH($C37,LRVCs!$B$6:$B$56)),
Fuel_group3="Biogas fuels",INDEX(Biomass_LRVC_Range,MATCH($C37,LRVCs!$B$6:$B$56)),
Fuel_group3="Electricity",INDEX(Electricity_LRVC_Range,MATCH($C37,LRVCs!$B$6:$B$56)),
Fuel_group3="Gaseous fuels",INDEX(Gas_LRVC_Range,MATCH($C37,LRVCs!$B$6:$B$56)),
Fuel_group3="Liquid fuels",INDEX(Oil_LRVC_Range,MATCH($C37,LRVCs!$B$6:$B$56)),
Fuel_group3="Solid fuels",INDEX(Coal_LRVC_Range,MATCH($C37,LRVCs!$B$6:$B$56)),
Fuel_group3="Other",Inputs!F$25*LRVC_Retail_Ratio),0)</f>
        <v>0</v>
      </c>
      <c r="N37" s="110" cm="1">
        <f t="array" ref="N37">_xlfn.IFNA(_xlfn.IFS(Fuel_group4="Biomass fuels",INDEX(Biomass_LRVC_Range,MATCH($C37,LRVCs!$B$6:$B$56)),
Fuel_group4="Biogas fuels",INDEX(Biomass_LRVC_Range,MATCH($C37,LRVCs!$B$6:$B$56)),
Fuel_group4="Electricity",INDEX(Electricity_LRVC_Range,MATCH($C37,LRVCs!$B$6:$B$56)),
Fuel_group4="Gaseous fuels",INDEX(Gas_LRVC_Range,MATCH($C37,LRVCs!$B$6:$B$56)),
Fuel_group4="Liquid fuels",INDEX(Oil_LRVC_Range,MATCH($C37,LRVCs!$B$6:$B$56)),
Fuel_group4="Solid fuels",INDEX(Coal_LRVC_Range,MATCH($C37,LRVCs!$B$6:$B$56)),
Fuel_group4="Other",Inputs!G$25*LRVC_Retail_Ratio),0)</f>
        <v>0</v>
      </c>
      <c r="O37" s="111" cm="1">
        <f t="array" ref="O37">_xlfn.IFNA(_xlfn.IFS(Fuel_group5="Biomass fuels",INDEX(Biomass_LRVC_Range,MATCH($C37,LRVCs!$B$6:$B$56)),
Fuel_group5="Biogas fuels",INDEX(Biomass_LRVC_Range,MATCH($C37,LRVCs!$B$6:$B$56)),
Fuel_group5="Electricity",INDEX(Electricity_LRVC_Range,MATCH($C37,LRVCs!$B$6:$B$56)),
Fuel_group5="Gaseous fuels",INDEX(Gas_LRVC_Range,MATCH($C37,LRVCs!$B$6:$B$56)),
Fuel_group5="Liquid fuels",INDEX(Oil_LRVC_Range,MATCH($C37,LRVCs!$B$6:$B$56)),
Fuel_group5="Solid fuels",INDEX(Coal_LRVC_Range,MATCH($C37,LRVCs!$B$6:$B$56)),
Fuel_group5="Other",Inputs!H$25*LRVC_Retail_Ratio),0)</f>
        <v>0</v>
      </c>
      <c r="P37" s="112"/>
      <c r="Q37" s="100" t="e">
        <f t="shared" si="2"/>
        <v>#DIV/0!</v>
      </c>
      <c r="R37" s="101" t="e">
        <f t="shared" si="3"/>
        <v>#DIV/0!</v>
      </c>
      <c r="S37" s="101" t="e">
        <f t="shared" si="4"/>
        <v>#DIV/0!</v>
      </c>
      <c r="T37" s="101" t="e">
        <f t="shared" si="5"/>
        <v>#DIV/0!</v>
      </c>
      <c r="U37" s="102" t="e">
        <f t="shared" si="6"/>
        <v>#DIV/0!</v>
      </c>
      <c r="V37" s="103"/>
      <c r="W37" s="100" t="e">
        <f>Q37*INDEX(Discount_Index,MATCH($C37,'Inflation &amp; Discounting'!$E$8:$E$60))</f>
        <v>#DIV/0!</v>
      </c>
      <c r="X37" s="101" t="e">
        <f>R37*INDEX(Discount_Index,MATCH($C37,'Inflation &amp; Discounting'!$E$8:$E$60))</f>
        <v>#DIV/0!</v>
      </c>
      <c r="Y37" s="101" t="e">
        <f>S37*INDEX(Discount_Index,MATCH($C37,'Inflation &amp; Discounting'!$E$8:$E$60))</f>
        <v>#DIV/0!</v>
      </c>
      <c r="Z37" s="101" t="e">
        <f>T37*INDEX(Discount_Index,MATCH($C37,'Inflation &amp; Discounting'!$E$8:$E$60))</f>
        <v>#DIV/0!</v>
      </c>
      <c r="AA37" s="102" t="e">
        <f>U37*INDEX(Discount_Index,MATCH($C37,'Inflation &amp; Discounting'!$E$8:$E$60))</f>
        <v>#DIV/0!</v>
      </c>
    </row>
    <row r="38" spans="2:27" x14ac:dyDescent="0.25">
      <c r="B38" s="98">
        <f t="shared" si="0"/>
        <v>29</v>
      </c>
      <c r="C38" s="99">
        <v>2051</v>
      </c>
      <c r="E38" s="100" t="e">
        <f>'Energy Calculations'!AI38</f>
        <v>#DIV/0!</v>
      </c>
      <c r="F38" s="101" t="e">
        <f>'Energy Calculations'!AJ38</f>
        <v>#DIV/0!</v>
      </c>
      <c r="G38" s="101" t="e">
        <f>'Energy Calculations'!AK38</f>
        <v>#DIV/0!</v>
      </c>
      <c r="H38" s="101" t="e">
        <f>'Energy Calculations'!AL38</f>
        <v>#DIV/0!</v>
      </c>
      <c r="I38" s="102" t="e">
        <f>'Energy Calculations'!AM38</f>
        <v>#DIV/0!</v>
      </c>
      <c r="J38" s="103"/>
      <c r="K38" s="109" cm="1">
        <f t="array" ref="K38">_xlfn.IFNA(_xlfn.IFS(Fuel_group1="Biomass fuels",INDEX(Biomass_LRVC_Range,MATCH($C38,LRVCs!$B$6:$B$56)),
Fuel_group1="Biogas fuels",INDEX(Biomass_LRVC_Range,MATCH($C38,LRVCs!$B$6:$B$56)),
Fuel_group1="Electricity",INDEX(Electricity_LRVC_Range,MATCH($C38,LRVCs!$B$6:$B$56)),
Fuel_group1="Gaseous fuels",INDEX(Gas_LRVC_Range,MATCH($C38,LRVCs!$B$6:$B$56)),
Fuel_group1="Liquid fuels",INDEX(Oil_LRVC_Range,MATCH($C38,LRVCs!$B$6:$B$56)),
Fuel_group1="Solid fuels",INDEX(Coal_LRVC_Range,MATCH($C38,LRVCs!$B$6:$B$56)),
Fuel_group1="Other",Inputs!D$25*LRVC_Retail_Ratio),0)</f>
        <v>0</v>
      </c>
      <c r="L38" s="110" cm="1">
        <f t="array" ref="L38">_xlfn.IFNA(_xlfn.IFS(Fuel_group2="Biomass fuels",INDEX(Biomass_LRVC_Range,MATCH($C38,LRVCs!$B$6:$B$56)),
Fuel_group2="Biogas fuels",INDEX(Biomass_LRVC_Range,MATCH($C38,LRVCs!$B$6:$B$56)),
Fuel_group2="Electricity",INDEX(Electricity_LRVC_Range,MATCH($C38,LRVCs!$B$6:$B$56)),
Fuel_group2="Gaseous fuels",INDEX(Gas_LRVC_Range,MATCH($C38,LRVCs!$B$6:$B$56)),
Fuel_group2="Liquid fuels",INDEX(Oil_LRVC_Range,MATCH($C38,LRVCs!$B$6:$B$56)),
Fuel_group2="Solid fuels",INDEX(Coal_LRVC_Range,MATCH($C38,LRVCs!$B$6:$B$56)),
Fuel_group2="Other",Inputs!E$25*LRVC_Retail_Ratio),0)</f>
        <v>0</v>
      </c>
      <c r="M38" s="110" cm="1">
        <f t="array" ref="M38">_xlfn.IFNA(_xlfn.IFS(Fuel_group3="Biomass fuels",INDEX(Biomass_LRVC_Range,MATCH($C38,LRVCs!$B$6:$B$56)),
Fuel_group3="Biogas fuels",INDEX(Biomass_LRVC_Range,MATCH($C38,LRVCs!$B$6:$B$56)),
Fuel_group3="Electricity",INDEX(Electricity_LRVC_Range,MATCH($C38,LRVCs!$B$6:$B$56)),
Fuel_group3="Gaseous fuels",INDEX(Gas_LRVC_Range,MATCH($C38,LRVCs!$B$6:$B$56)),
Fuel_group3="Liquid fuels",INDEX(Oil_LRVC_Range,MATCH($C38,LRVCs!$B$6:$B$56)),
Fuel_group3="Solid fuels",INDEX(Coal_LRVC_Range,MATCH($C38,LRVCs!$B$6:$B$56)),
Fuel_group3="Other",Inputs!F$25*LRVC_Retail_Ratio),0)</f>
        <v>0</v>
      </c>
      <c r="N38" s="110" cm="1">
        <f t="array" ref="N38">_xlfn.IFNA(_xlfn.IFS(Fuel_group4="Biomass fuels",INDEX(Biomass_LRVC_Range,MATCH($C38,LRVCs!$B$6:$B$56)),
Fuel_group4="Biogas fuels",INDEX(Biomass_LRVC_Range,MATCH($C38,LRVCs!$B$6:$B$56)),
Fuel_group4="Electricity",INDEX(Electricity_LRVC_Range,MATCH($C38,LRVCs!$B$6:$B$56)),
Fuel_group4="Gaseous fuels",INDEX(Gas_LRVC_Range,MATCH($C38,LRVCs!$B$6:$B$56)),
Fuel_group4="Liquid fuels",INDEX(Oil_LRVC_Range,MATCH($C38,LRVCs!$B$6:$B$56)),
Fuel_group4="Solid fuels",INDEX(Coal_LRVC_Range,MATCH($C38,LRVCs!$B$6:$B$56)),
Fuel_group4="Other",Inputs!G$25*LRVC_Retail_Ratio),0)</f>
        <v>0</v>
      </c>
      <c r="O38" s="111" cm="1">
        <f t="array" ref="O38">_xlfn.IFNA(_xlfn.IFS(Fuel_group5="Biomass fuels",INDEX(Biomass_LRVC_Range,MATCH($C38,LRVCs!$B$6:$B$56)),
Fuel_group5="Biogas fuels",INDEX(Biomass_LRVC_Range,MATCH($C38,LRVCs!$B$6:$B$56)),
Fuel_group5="Electricity",INDEX(Electricity_LRVC_Range,MATCH($C38,LRVCs!$B$6:$B$56)),
Fuel_group5="Gaseous fuels",INDEX(Gas_LRVC_Range,MATCH($C38,LRVCs!$B$6:$B$56)),
Fuel_group5="Liquid fuels",INDEX(Oil_LRVC_Range,MATCH($C38,LRVCs!$B$6:$B$56)),
Fuel_group5="Solid fuels",INDEX(Coal_LRVC_Range,MATCH($C38,LRVCs!$B$6:$B$56)),
Fuel_group5="Other",Inputs!H$25*LRVC_Retail_Ratio),0)</f>
        <v>0</v>
      </c>
      <c r="P38" s="112"/>
      <c r="Q38" s="100" t="e">
        <f t="shared" si="2"/>
        <v>#DIV/0!</v>
      </c>
      <c r="R38" s="101" t="e">
        <f t="shared" si="3"/>
        <v>#DIV/0!</v>
      </c>
      <c r="S38" s="101" t="e">
        <f t="shared" si="4"/>
        <v>#DIV/0!</v>
      </c>
      <c r="T38" s="101" t="e">
        <f t="shared" si="5"/>
        <v>#DIV/0!</v>
      </c>
      <c r="U38" s="102" t="e">
        <f t="shared" si="6"/>
        <v>#DIV/0!</v>
      </c>
      <c r="V38" s="103"/>
      <c r="W38" s="100" t="e">
        <f>Q38*INDEX(Discount_Index,MATCH($C38,'Inflation &amp; Discounting'!$E$8:$E$60))</f>
        <v>#DIV/0!</v>
      </c>
      <c r="X38" s="101" t="e">
        <f>R38*INDEX(Discount_Index,MATCH($C38,'Inflation &amp; Discounting'!$E$8:$E$60))</f>
        <v>#DIV/0!</v>
      </c>
      <c r="Y38" s="101" t="e">
        <f>S38*INDEX(Discount_Index,MATCH($C38,'Inflation &amp; Discounting'!$E$8:$E$60))</f>
        <v>#DIV/0!</v>
      </c>
      <c r="Z38" s="101" t="e">
        <f>T38*INDEX(Discount_Index,MATCH($C38,'Inflation &amp; Discounting'!$E$8:$E$60))</f>
        <v>#DIV/0!</v>
      </c>
      <c r="AA38" s="102" t="e">
        <f>U38*INDEX(Discount_Index,MATCH($C38,'Inflation &amp; Discounting'!$E$8:$E$60))</f>
        <v>#DIV/0!</v>
      </c>
    </row>
    <row r="39" spans="2:27" x14ac:dyDescent="0.25">
      <c r="B39" s="98">
        <f t="shared" si="0"/>
        <v>30</v>
      </c>
      <c r="C39" s="99">
        <v>2052</v>
      </c>
      <c r="E39" s="100" t="e">
        <f>'Energy Calculations'!AI39</f>
        <v>#DIV/0!</v>
      </c>
      <c r="F39" s="101" t="e">
        <f>'Energy Calculations'!AJ39</f>
        <v>#DIV/0!</v>
      </c>
      <c r="G39" s="101" t="e">
        <f>'Energy Calculations'!AK39</f>
        <v>#DIV/0!</v>
      </c>
      <c r="H39" s="101" t="e">
        <f>'Energy Calculations'!AL39</f>
        <v>#DIV/0!</v>
      </c>
      <c r="I39" s="102" t="e">
        <f>'Energy Calculations'!AM39</f>
        <v>#DIV/0!</v>
      </c>
      <c r="J39" s="103"/>
      <c r="K39" s="109" cm="1">
        <f t="array" ref="K39">_xlfn.IFNA(_xlfn.IFS(Fuel_group1="Biomass fuels",INDEX(Biomass_LRVC_Range,MATCH($C39,LRVCs!$B$6:$B$56)),
Fuel_group1="Biogas fuels",INDEX(Biomass_LRVC_Range,MATCH($C39,LRVCs!$B$6:$B$56)),
Fuel_group1="Electricity",INDEX(Electricity_LRVC_Range,MATCH($C39,LRVCs!$B$6:$B$56)),
Fuel_group1="Gaseous fuels",INDEX(Gas_LRVC_Range,MATCH($C39,LRVCs!$B$6:$B$56)),
Fuel_group1="Liquid fuels",INDEX(Oil_LRVC_Range,MATCH($C39,LRVCs!$B$6:$B$56)),
Fuel_group1="Solid fuels",INDEX(Coal_LRVC_Range,MATCH($C39,LRVCs!$B$6:$B$56)),
Fuel_group1="Other",Inputs!D$25*LRVC_Retail_Ratio),0)</f>
        <v>0</v>
      </c>
      <c r="L39" s="110" cm="1">
        <f t="array" ref="L39">_xlfn.IFNA(_xlfn.IFS(Fuel_group2="Biomass fuels",INDEX(Biomass_LRVC_Range,MATCH($C39,LRVCs!$B$6:$B$56)),
Fuel_group2="Biogas fuels",INDEX(Biomass_LRVC_Range,MATCH($C39,LRVCs!$B$6:$B$56)),
Fuel_group2="Electricity",INDEX(Electricity_LRVC_Range,MATCH($C39,LRVCs!$B$6:$B$56)),
Fuel_group2="Gaseous fuels",INDEX(Gas_LRVC_Range,MATCH($C39,LRVCs!$B$6:$B$56)),
Fuel_group2="Liquid fuels",INDEX(Oil_LRVC_Range,MATCH($C39,LRVCs!$B$6:$B$56)),
Fuel_group2="Solid fuels",INDEX(Coal_LRVC_Range,MATCH($C39,LRVCs!$B$6:$B$56)),
Fuel_group2="Other",Inputs!E$25*LRVC_Retail_Ratio),0)</f>
        <v>0</v>
      </c>
      <c r="M39" s="110" cm="1">
        <f t="array" ref="M39">_xlfn.IFNA(_xlfn.IFS(Fuel_group3="Biomass fuels",INDEX(Biomass_LRVC_Range,MATCH($C39,LRVCs!$B$6:$B$56)),
Fuel_group3="Biogas fuels",INDEX(Biomass_LRVC_Range,MATCH($C39,LRVCs!$B$6:$B$56)),
Fuel_group3="Electricity",INDEX(Electricity_LRVC_Range,MATCH($C39,LRVCs!$B$6:$B$56)),
Fuel_group3="Gaseous fuels",INDEX(Gas_LRVC_Range,MATCH($C39,LRVCs!$B$6:$B$56)),
Fuel_group3="Liquid fuels",INDEX(Oil_LRVC_Range,MATCH($C39,LRVCs!$B$6:$B$56)),
Fuel_group3="Solid fuels",INDEX(Coal_LRVC_Range,MATCH($C39,LRVCs!$B$6:$B$56)),
Fuel_group3="Other",Inputs!F$25*LRVC_Retail_Ratio),0)</f>
        <v>0</v>
      </c>
      <c r="N39" s="110" cm="1">
        <f t="array" ref="N39">_xlfn.IFNA(_xlfn.IFS(Fuel_group4="Biomass fuels",INDEX(Biomass_LRVC_Range,MATCH($C39,LRVCs!$B$6:$B$56)),
Fuel_group4="Biogas fuels",INDEX(Biomass_LRVC_Range,MATCH($C39,LRVCs!$B$6:$B$56)),
Fuel_group4="Electricity",INDEX(Electricity_LRVC_Range,MATCH($C39,LRVCs!$B$6:$B$56)),
Fuel_group4="Gaseous fuels",INDEX(Gas_LRVC_Range,MATCH($C39,LRVCs!$B$6:$B$56)),
Fuel_group4="Liquid fuels",INDEX(Oil_LRVC_Range,MATCH($C39,LRVCs!$B$6:$B$56)),
Fuel_group4="Solid fuels",INDEX(Coal_LRVC_Range,MATCH($C39,LRVCs!$B$6:$B$56)),
Fuel_group4="Other",Inputs!G$25*LRVC_Retail_Ratio),0)</f>
        <v>0</v>
      </c>
      <c r="O39" s="111" cm="1">
        <f t="array" ref="O39">_xlfn.IFNA(_xlfn.IFS(Fuel_group5="Biomass fuels",INDEX(Biomass_LRVC_Range,MATCH($C39,LRVCs!$B$6:$B$56)),
Fuel_group5="Biogas fuels",INDEX(Biomass_LRVC_Range,MATCH($C39,LRVCs!$B$6:$B$56)),
Fuel_group5="Electricity",INDEX(Electricity_LRVC_Range,MATCH($C39,LRVCs!$B$6:$B$56)),
Fuel_group5="Gaseous fuels",INDEX(Gas_LRVC_Range,MATCH($C39,LRVCs!$B$6:$B$56)),
Fuel_group5="Liquid fuels",INDEX(Oil_LRVC_Range,MATCH($C39,LRVCs!$B$6:$B$56)),
Fuel_group5="Solid fuels",INDEX(Coal_LRVC_Range,MATCH($C39,LRVCs!$B$6:$B$56)),
Fuel_group5="Other",Inputs!H$25*LRVC_Retail_Ratio),0)</f>
        <v>0</v>
      </c>
      <c r="P39" s="112"/>
      <c r="Q39" s="100" t="e">
        <f t="shared" si="2"/>
        <v>#DIV/0!</v>
      </c>
      <c r="R39" s="101" t="e">
        <f t="shared" si="3"/>
        <v>#DIV/0!</v>
      </c>
      <c r="S39" s="101" t="e">
        <f t="shared" si="4"/>
        <v>#DIV/0!</v>
      </c>
      <c r="T39" s="101" t="e">
        <f t="shared" si="5"/>
        <v>#DIV/0!</v>
      </c>
      <c r="U39" s="102" t="e">
        <f t="shared" si="6"/>
        <v>#DIV/0!</v>
      </c>
      <c r="V39" s="103"/>
      <c r="W39" s="100" t="e">
        <f>Q39*INDEX(Discount_Index,MATCH($C39,'Inflation &amp; Discounting'!$E$8:$E$60))</f>
        <v>#DIV/0!</v>
      </c>
      <c r="X39" s="101" t="e">
        <f>R39*INDEX(Discount_Index,MATCH($C39,'Inflation &amp; Discounting'!$E$8:$E$60))</f>
        <v>#DIV/0!</v>
      </c>
      <c r="Y39" s="101" t="e">
        <f>S39*INDEX(Discount_Index,MATCH($C39,'Inflation &amp; Discounting'!$E$8:$E$60))</f>
        <v>#DIV/0!</v>
      </c>
      <c r="Z39" s="101" t="e">
        <f>T39*INDEX(Discount_Index,MATCH($C39,'Inflation &amp; Discounting'!$E$8:$E$60))</f>
        <v>#DIV/0!</v>
      </c>
      <c r="AA39" s="102" t="e">
        <f>U39*INDEX(Discount_Index,MATCH($C39,'Inflation &amp; Discounting'!$E$8:$E$60))</f>
        <v>#DIV/0!</v>
      </c>
    </row>
    <row r="40" spans="2:27" x14ac:dyDescent="0.25">
      <c r="B40" s="98">
        <f t="shared" si="0"/>
        <v>31</v>
      </c>
      <c r="C40" s="99">
        <v>2053</v>
      </c>
      <c r="E40" s="100" t="e">
        <f>'Energy Calculations'!AI40</f>
        <v>#DIV/0!</v>
      </c>
      <c r="F40" s="101" t="e">
        <f>'Energy Calculations'!AJ40</f>
        <v>#DIV/0!</v>
      </c>
      <c r="G40" s="101" t="e">
        <f>'Energy Calculations'!AK40</f>
        <v>#DIV/0!</v>
      </c>
      <c r="H40" s="101" t="e">
        <f>'Energy Calculations'!AL40</f>
        <v>#DIV/0!</v>
      </c>
      <c r="I40" s="102" t="e">
        <f>'Energy Calculations'!AM40</f>
        <v>#DIV/0!</v>
      </c>
      <c r="J40" s="103"/>
      <c r="K40" s="109" cm="1">
        <f t="array" ref="K40">_xlfn.IFNA(_xlfn.IFS(Fuel_group1="Biomass fuels",INDEX(Biomass_LRVC_Range,MATCH($C40,LRVCs!$B$6:$B$56)),
Fuel_group1="Biogas fuels",INDEX(Biomass_LRVC_Range,MATCH($C40,LRVCs!$B$6:$B$56)),
Fuel_group1="Electricity",INDEX(Electricity_LRVC_Range,MATCH($C40,LRVCs!$B$6:$B$56)),
Fuel_group1="Gaseous fuels",INDEX(Gas_LRVC_Range,MATCH($C40,LRVCs!$B$6:$B$56)),
Fuel_group1="Liquid fuels",INDEX(Oil_LRVC_Range,MATCH($C40,LRVCs!$B$6:$B$56)),
Fuel_group1="Solid fuels",INDEX(Coal_LRVC_Range,MATCH($C40,LRVCs!$B$6:$B$56)),
Fuel_group1="Other",Inputs!D$25*LRVC_Retail_Ratio),0)</f>
        <v>0</v>
      </c>
      <c r="L40" s="110" cm="1">
        <f t="array" ref="L40">_xlfn.IFNA(_xlfn.IFS(Fuel_group2="Biomass fuels",INDEX(Biomass_LRVC_Range,MATCH($C40,LRVCs!$B$6:$B$56)),
Fuel_group2="Biogas fuels",INDEX(Biomass_LRVC_Range,MATCH($C40,LRVCs!$B$6:$B$56)),
Fuel_group2="Electricity",INDEX(Electricity_LRVC_Range,MATCH($C40,LRVCs!$B$6:$B$56)),
Fuel_group2="Gaseous fuels",INDEX(Gas_LRVC_Range,MATCH($C40,LRVCs!$B$6:$B$56)),
Fuel_group2="Liquid fuels",INDEX(Oil_LRVC_Range,MATCH($C40,LRVCs!$B$6:$B$56)),
Fuel_group2="Solid fuels",INDEX(Coal_LRVC_Range,MATCH($C40,LRVCs!$B$6:$B$56)),
Fuel_group2="Other",Inputs!E$25*LRVC_Retail_Ratio),0)</f>
        <v>0</v>
      </c>
      <c r="M40" s="110" cm="1">
        <f t="array" ref="M40">_xlfn.IFNA(_xlfn.IFS(Fuel_group3="Biomass fuels",INDEX(Biomass_LRVC_Range,MATCH($C40,LRVCs!$B$6:$B$56)),
Fuel_group3="Biogas fuels",INDEX(Biomass_LRVC_Range,MATCH($C40,LRVCs!$B$6:$B$56)),
Fuel_group3="Electricity",INDEX(Electricity_LRVC_Range,MATCH($C40,LRVCs!$B$6:$B$56)),
Fuel_group3="Gaseous fuels",INDEX(Gas_LRVC_Range,MATCH($C40,LRVCs!$B$6:$B$56)),
Fuel_group3="Liquid fuels",INDEX(Oil_LRVC_Range,MATCH($C40,LRVCs!$B$6:$B$56)),
Fuel_group3="Solid fuels",INDEX(Coal_LRVC_Range,MATCH($C40,LRVCs!$B$6:$B$56)),
Fuel_group3="Other",Inputs!F$25*LRVC_Retail_Ratio),0)</f>
        <v>0</v>
      </c>
      <c r="N40" s="110" cm="1">
        <f t="array" ref="N40">_xlfn.IFNA(_xlfn.IFS(Fuel_group4="Biomass fuels",INDEX(Biomass_LRVC_Range,MATCH($C40,LRVCs!$B$6:$B$56)),
Fuel_group4="Biogas fuels",INDEX(Biomass_LRVC_Range,MATCH($C40,LRVCs!$B$6:$B$56)),
Fuel_group4="Electricity",INDEX(Electricity_LRVC_Range,MATCH($C40,LRVCs!$B$6:$B$56)),
Fuel_group4="Gaseous fuels",INDEX(Gas_LRVC_Range,MATCH($C40,LRVCs!$B$6:$B$56)),
Fuel_group4="Liquid fuels",INDEX(Oil_LRVC_Range,MATCH($C40,LRVCs!$B$6:$B$56)),
Fuel_group4="Solid fuels",INDEX(Coal_LRVC_Range,MATCH($C40,LRVCs!$B$6:$B$56)),
Fuel_group4="Other",Inputs!G$25*LRVC_Retail_Ratio),0)</f>
        <v>0</v>
      </c>
      <c r="O40" s="111" cm="1">
        <f t="array" ref="O40">_xlfn.IFNA(_xlfn.IFS(Fuel_group5="Biomass fuels",INDEX(Biomass_LRVC_Range,MATCH($C40,LRVCs!$B$6:$B$56)),
Fuel_group5="Biogas fuels",INDEX(Biomass_LRVC_Range,MATCH($C40,LRVCs!$B$6:$B$56)),
Fuel_group5="Electricity",INDEX(Electricity_LRVC_Range,MATCH($C40,LRVCs!$B$6:$B$56)),
Fuel_group5="Gaseous fuels",INDEX(Gas_LRVC_Range,MATCH($C40,LRVCs!$B$6:$B$56)),
Fuel_group5="Liquid fuels",INDEX(Oil_LRVC_Range,MATCH($C40,LRVCs!$B$6:$B$56)),
Fuel_group5="Solid fuels",INDEX(Coal_LRVC_Range,MATCH($C40,LRVCs!$B$6:$B$56)),
Fuel_group5="Other",Inputs!H$25*LRVC_Retail_Ratio),0)</f>
        <v>0</v>
      </c>
      <c r="P40" s="112"/>
      <c r="Q40" s="100" t="e">
        <f t="shared" si="2"/>
        <v>#DIV/0!</v>
      </c>
      <c r="R40" s="101" t="e">
        <f t="shared" si="3"/>
        <v>#DIV/0!</v>
      </c>
      <c r="S40" s="101" t="e">
        <f t="shared" si="4"/>
        <v>#DIV/0!</v>
      </c>
      <c r="T40" s="101" t="e">
        <f t="shared" si="5"/>
        <v>#DIV/0!</v>
      </c>
      <c r="U40" s="102" t="e">
        <f t="shared" si="6"/>
        <v>#DIV/0!</v>
      </c>
      <c r="V40" s="103"/>
      <c r="W40" s="100" t="e">
        <f>Q40*INDEX(Discount_Index,MATCH($C40,'Inflation &amp; Discounting'!$E$8:$E$60))</f>
        <v>#DIV/0!</v>
      </c>
      <c r="X40" s="101" t="e">
        <f>R40*INDEX(Discount_Index,MATCH($C40,'Inflation &amp; Discounting'!$E$8:$E$60))</f>
        <v>#DIV/0!</v>
      </c>
      <c r="Y40" s="101" t="e">
        <f>S40*INDEX(Discount_Index,MATCH($C40,'Inflation &amp; Discounting'!$E$8:$E$60))</f>
        <v>#DIV/0!</v>
      </c>
      <c r="Z40" s="101" t="e">
        <f>T40*INDEX(Discount_Index,MATCH($C40,'Inflation &amp; Discounting'!$E$8:$E$60))</f>
        <v>#DIV/0!</v>
      </c>
      <c r="AA40" s="102" t="e">
        <f>U40*INDEX(Discount_Index,MATCH($C40,'Inflation &amp; Discounting'!$E$8:$E$60))</f>
        <v>#DIV/0!</v>
      </c>
    </row>
    <row r="41" spans="2:27" x14ac:dyDescent="0.25">
      <c r="B41" s="98">
        <f t="shared" si="0"/>
        <v>32</v>
      </c>
      <c r="C41" s="99">
        <v>2054</v>
      </c>
      <c r="E41" s="100" t="e">
        <f>'Energy Calculations'!AI41</f>
        <v>#DIV/0!</v>
      </c>
      <c r="F41" s="101" t="e">
        <f>'Energy Calculations'!AJ41</f>
        <v>#DIV/0!</v>
      </c>
      <c r="G41" s="101" t="e">
        <f>'Energy Calculations'!AK41</f>
        <v>#DIV/0!</v>
      </c>
      <c r="H41" s="101" t="e">
        <f>'Energy Calculations'!AL41</f>
        <v>#DIV/0!</v>
      </c>
      <c r="I41" s="102" t="e">
        <f>'Energy Calculations'!AM41</f>
        <v>#DIV/0!</v>
      </c>
      <c r="J41" s="103"/>
      <c r="K41" s="109" cm="1">
        <f t="array" ref="K41">_xlfn.IFNA(_xlfn.IFS(Fuel_group1="Biomass fuels",INDEX(Biomass_LRVC_Range,MATCH($C41,LRVCs!$B$6:$B$56)),
Fuel_group1="Biogas fuels",INDEX(Biomass_LRVC_Range,MATCH($C41,LRVCs!$B$6:$B$56)),
Fuel_group1="Electricity",INDEX(Electricity_LRVC_Range,MATCH($C41,LRVCs!$B$6:$B$56)),
Fuel_group1="Gaseous fuels",INDEX(Gas_LRVC_Range,MATCH($C41,LRVCs!$B$6:$B$56)),
Fuel_group1="Liquid fuels",INDEX(Oil_LRVC_Range,MATCH($C41,LRVCs!$B$6:$B$56)),
Fuel_group1="Solid fuels",INDEX(Coal_LRVC_Range,MATCH($C41,LRVCs!$B$6:$B$56)),
Fuel_group1="Other",Inputs!D$25*LRVC_Retail_Ratio),0)</f>
        <v>0</v>
      </c>
      <c r="L41" s="110" cm="1">
        <f t="array" ref="L41">_xlfn.IFNA(_xlfn.IFS(Fuel_group2="Biomass fuels",INDEX(Biomass_LRVC_Range,MATCH($C41,LRVCs!$B$6:$B$56)),
Fuel_group2="Biogas fuels",INDEX(Biomass_LRVC_Range,MATCH($C41,LRVCs!$B$6:$B$56)),
Fuel_group2="Electricity",INDEX(Electricity_LRVC_Range,MATCH($C41,LRVCs!$B$6:$B$56)),
Fuel_group2="Gaseous fuels",INDEX(Gas_LRVC_Range,MATCH($C41,LRVCs!$B$6:$B$56)),
Fuel_group2="Liquid fuels",INDEX(Oil_LRVC_Range,MATCH($C41,LRVCs!$B$6:$B$56)),
Fuel_group2="Solid fuels",INDEX(Coal_LRVC_Range,MATCH($C41,LRVCs!$B$6:$B$56)),
Fuel_group2="Other",Inputs!E$25*LRVC_Retail_Ratio),0)</f>
        <v>0</v>
      </c>
      <c r="M41" s="110" cm="1">
        <f t="array" ref="M41">_xlfn.IFNA(_xlfn.IFS(Fuel_group3="Biomass fuels",INDEX(Biomass_LRVC_Range,MATCH($C41,LRVCs!$B$6:$B$56)),
Fuel_group3="Biogas fuels",INDEX(Biomass_LRVC_Range,MATCH($C41,LRVCs!$B$6:$B$56)),
Fuel_group3="Electricity",INDEX(Electricity_LRVC_Range,MATCH($C41,LRVCs!$B$6:$B$56)),
Fuel_group3="Gaseous fuels",INDEX(Gas_LRVC_Range,MATCH($C41,LRVCs!$B$6:$B$56)),
Fuel_group3="Liquid fuels",INDEX(Oil_LRVC_Range,MATCH($C41,LRVCs!$B$6:$B$56)),
Fuel_group3="Solid fuels",INDEX(Coal_LRVC_Range,MATCH($C41,LRVCs!$B$6:$B$56)),
Fuel_group3="Other",Inputs!F$25*LRVC_Retail_Ratio),0)</f>
        <v>0</v>
      </c>
      <c r="N41" s="110" cm="1">
        <f t="array" ref="N41">_xlfn.IFNA(_xlfn.IFS(Fuel_group4="Biomass fuels",INDEX(Biomass_LRVC_Range,MATCH($C41,LRVCs!$B$6:$B$56)),
Fuel_group4="Biogas fuels",INDEX(Biomass_LRVC_Range,MATCH($C41,LRVCs!$B$6:$B$56)),
Fuel_group4="Electricity",INDEX(Electricity_LRVC_Range,MATCH($C41,LRVCs!$B$6:$B$56)),
Fuel_group4="Gaseous fuels",INDEX(Gas_LRVC_Range,MATCH($C41,LRVCs!$B$6:$B$56)),
Fuel_group4="Liquid fuels",INDEX(Oil_LRVC_Range,MATCH($C41,LRVCs!$B$6:$B$56)),
Fuel_group4="Solid fuels",INDEX(Coal_LRVC_Range,MATCH($C41,LRVCs!$B$6:$B$56)),
Fuel_group4="Other",Inputs!G$25*LRVC_Retail_Ratio),0)</f>
        <v>0</v>
      </c>
      <c r="O41" s="111" cm="1">
        <f t="array" ref="O41">_xlfn.IFNA(_xlfn.IFS(Fuel_group5="Biomass fuels",INDEX(Biomass_LRVC_Range,MATCH($C41,LRVCs!$B$6:$B$56)),
Fuel_group5="Biogas fuels",INDEX(Biomass_LRVC_Range,MATCH($C41,LRVCs!$B$6:$B$56)),
Fuel_group5="Electricity",INDEX(Electricity_LRVC_Range,MATCH($C41,LRVCs!$B$6:$B$56)),
Fuel_group5="Gaseous fuels",INDEX(Gas_LRVC_Range,MATCH($C41,LRVCs!$B$6:$B$56)),
Fuel_group5="Liquid fuels",INDEX(Oil_LRVC_Range,MATCH($C41,LRVCs!$B$6:$B$56)),
Fuel_group5="Solid fuels",INDEX(Coal_LRVC_Range,MATCH($C41,LRVCs!$B$6:$B$56)),
Fuel_group5="Other",Inputs!H$25*LRVC_Retail_Ratio),0)</f>
        <v>0</v>
      </c>
      <c r="P41" s="112"/>
      <c r="Q41" s="100" t="e">
        <f t="shared" si="2"/>
        <v>#DIV/0!</v>
      </c>
      <c r="R41" s="101" t="e">
        <f t="shared" si="3"/>
        <v>#DIV/0!</v>
      </c>
      <c r="S41" s="101" t="e">
        <f t="shared" si="4"/>
        <v>#DIV/0!</v>
      </c>
      <c r="T41" s="101" t="e">
        <f t="shared" si="5"/>
        <v>#DIV/0!</v>
      </c>
      <c r="U41" s="102" t="e">
        <f t="shared" si="6"/>
        <v>#DIV/0!</v>
      </c>
      <c r="V41" s="103"/>
      <c r="W41" s="100" t="e">
        <f>Q41*INDEX(Discount_Index,MATCH($C41,'Inflation &amp; Discounting'!$E$8:$E$60))</f>
        <v>#DIV/0!</v>
      </c>
      <c r="X41" s="101" t="e">
        <f>R41*INDEX(Discount_Index,MATCH($C41,'Inflation &amp; Discounting'!$E$8:$E$60))</f>
        <v>#DIV/0!</v>
      </c>
      <c r="Y41" s="101" t="e">
        <f>S41*INDEX(Discount_Index,MATCH($C41,'Inflation &amp; Discounting'!$E$8:$E$60))</f>
        <v>#DIV/0!</v>
      </c>
      <c r="Z41" s="101" t="e">
        <f>T41*INDEX(Discount_Index,MATCH($C41,'Inflation &amp; Discounting'!$E$8:$E$60))</f>
        <v>#DIV/0!</v>
      </c>
      <c r="AA41" s="102" t="e">
        <f>U41*INDEX(Discount_Index,MATCH($C41,'Inflation &amp; Discounting'!$E$8:$E$60))</f>
        <v>#DIV/0!</v>
      </c>
    </row>
    <row r="42" spans="2:27" x14ac:dyDescent="0.25">
      <c r="B42" s="98">
        <f t="shared" si="0"/>
        <v>33</v>
      </c>
      <c r="C42" s="99">
        <v>2055</v>
      </c>
      <c r="E42" s="100" t="e">
        <f>'Energy Calculations'!AI42</f>
        <v>#DIV/0!</v>
      </c>
      <c r="F42" s="101" t="e">
        <f>'Energy Calculations'!AJ42</f>
        <v>#DIV/0!</v>
      </c>
      <c r="G42" s="101" t="e">
        <f>'Energy Calculations'!AK42</f>
        <v>#DIV/0!</v>
      </c>
      <c r="H42" s="101" t="e">
        <f>'Energy Calculations'!AL42</f>
        <v>#DIV/0!</v>
      </c>
      <c r="I42" s="102" t="e">
        <f>'Energy Calculations'!AM42</f>
        <v>#DIV/0!</v>
      </c>
      <c r="J42" s="103"/>
      <c r="K42" s="109" cm="1">
        <f t="array" ref="K42">_xlfn.IFNA(_xlfn.IFS(Fuel_group1="Biomass fuels",INDEX(Biomass_LRVC_Range,MATCH($C42,LRVCs!$B$6:$B$56)),
Fuel_group1="Biogas fuels",INDEX(Biomass_LRVC_Range,MATCH($C42,LRVCs!$B$6:$B$56)),
Fuel_group1="Electricity",INDEX(Electricity_LRVC_Range,MATCH($C42,LRVCs!$B$6:$B$56)),
Fuel_group1="Gaseous fuels",INDEX(Gas_LRVC_Range,MATCH($C42,LRVCs!$B$6:$B$56)),
Fuel_group1="Liquid fuels",INDEX(Oil_LRVC_Range,MATCH($C42,LRVCs!$B$6:$B$56)),
Fuel_group1="Solid fuels",INDEX(Coal_LRVC_Range,MATCH($C42,LRVCs!$B$6:$B$56)),
Fuel_group1="Other",Inputs!D$25*LRVC_Retail_Ratio),0)</f>
        <v>0</v>
      </c>
      <c r="L42" s="110" cm="1">
        <f t="array" ref="L42">_xlfn.IFNA(_xlfn.IFS(Fuel_group2="Biomass fuels",INDEX(Biomass_LRVC_Range,MATCH($C42,LRVCs!$B$6:$B$56)),
Fuel_group2="Biogas fuels",INDEX(Biomass_LRVC_Range,MATCH($C42,LRVCs!$B$6:$B$56)),
Fuel_group2="Electricity",INDEX(Electricity_LRVC_Range,MATCH($C42,LRVCs!$B$6:$B$56)),
Fuel_group2="Gaseous fuels",INDEX(Gas_LRVC_Range,MATCH($C42,LRVCs!$B$6:$B$56)),
Fuel_group2="Liquid fuels",INDEX(Oil_LRVC_Range,MATCH($C42,LRVCs!$B$6:$B$56)),
Fuel_group2="Solid fuels",INDEX(Coal_LRVC_Range,MATCH($C42,LRVCs!$B$6:$B$56)),
Fuel_group2="Other",Inputs!E$25*LRVC_Retail_Ratio),0)</f>
        <v>0</v>
      </c>
      <c r="M42" s="110" cm="1">
        <f t="array" ref="M42">_xlfn.IFNA(_xlfn.IFS(Fuel_group3="Biomass fuels",INDEX(Biomass_LRVC_Range,MATCH($C42,LRVCs!$B$6:$B$56)),
Fuel_group3="Biogas fuels",INDEX(Biomass_LRVC_Range,MATCH($C42,LRVCs!$B$6:$B$56)),
Fuel_group3="Electricity",INDEX(Electricity_LRVC_Range,MATCH($C42,LRVCs!$B$6:$B$56)),
Fuel_group3="Gaseous fuels",INDEX(Gas_LRVC_Range,MATCH($C42,LRVCs!$B$6:$B$56)),
Fuel_group3="Liquid fuels",INDEX(Oil_LRVC_Range,MATCH($C42,LRVCs!$B$6:$B$56)),
Fuel_group3="Solid fuels",INDEX(Coal_LRVC_Range,MATCH($C42,LRVCs!$B$6:$B$56)),
Fuel_group3="Other",Inputs!F$25*LRVC_Retail_Ratio),0)</f>
        <v>0</v>
      </c>
      <c r="N42" s="110" cm="1">
        <f t="array" ref="N42">_xlfn.IFNA(_xlfn.IFS(Fuel_group4="Biomass fuels",INDEX(Biomass_LRVC_Range,MATCH($C42,LRVCs!$B$6:$B$56)),
Fuel_group4="Biogas fuels",INDEX(Biomass_LRVC_Range,MATCH($C42,LRVCs!$B$6:$B$56)),
Fuel_group4="Electricity",INDEX(Electricity_LRVC_Range,MATCH($C42,LRVCs!$B$6:$B$56)),
Fuel_group4="Gaseous fuels",INDEX(Gas_LRVC_Range,MATCH($C42,LRVCs!$B$6:$B$56)),
Fuel_group4="Liquid fuels",INDEX(Oil_LRVC_Range,MATCH($C42,LRVCs!$B$6:$B$56)),
Fuel_group4="Solid fuels",INDEX(Coal_LRVC_Range,MATCH($C42,LRVCs!$B$6:$B$56)),
Fuel_group4="Other",Inputs!G$25*LRVC_Retail_Ratio),0)</f>
        <v>0</v>
      </c>
      <c r="O42" s="111" cm="1">
        <f t="array" ref="O42">_xlfn.IFNA(_xlfn.IFS(Fuel_group5="Biomass fuels",INDEX(Biomass_LRVC_Range,MATCH($C42,LRVCs!$B$6:$B$56)),
Fuel_group5="Biogas fuels",INDEX(Biomass_LRVC_Range,MATCH($C42,LRVCs!$B$6:$B$56)),
Fuel_group5="Electricity",INDEX(Electricity_LRVC_Range,MATCH($C42,LRVCs!$B$6:$B$56)),
Fuel_group5="Gaseous fuels",INDEX(Gas_LRVC_Range,MATCH($C42,LRVCs!$B$6:$B$56)),
Fuel_group5="Liquid fuels",INDEX(Oil_LRVC_Range,MATCH($C42,LRVCs!$B$6:$B$56)),
Fuel_group5="Solid fuels",INDEX(Coal_LRVC_Range,MATCH($C42,LRVCs!$B$6:$B$56)),
Fuel_group5="Other",Inputs!H$25*LRVC_Retail_Ratio),0)</f>
        <v>0</v>
      </c>
      <c r="P42" s="112"/>
      <c r="Q42" s="100" t="e">
        <f t="shared" si="2"/>
        <v>#DIV/0!</v>
      </c>
      <c r="R42" s="101" t="e">
        <f t="shared" si="3"/>
        <v>#DIV/0!</v>
      </c>
      <c r="S42" s="101" t="e">
        <f t="shared" si="4"/>
        <v>#DIV/0!</v>
      </c>
      <c r="T42" s="101" t="e">
        <f t="shared" si="5"/>
        <v>#DIV/0!</v>
      </c>
      <c r="U42" s="102" t="e">
        <f t="shared" si="6"/>
        <v>#DIV/0!</v>
      </c>
      <c r="V42" s="103"/>
      <c r="W42" s="100" t="e">
        <f>Q42*INDEX(Discount_Index,MATCH($C42,'Inflation &amp; Discounting'!$E$8:$E$60))</f>
        <v>#DIV/0!</v>
      </c>
      <c r="X42" s="101" t="e">
        <f>R42*INDEX(Discount_Index,MATCH($C42,'Inflation &amp; Discounting'!$E$8:$E$60))</f>
        <v>#DIV/0!</v>
      </c>
      <c r="Y42" s="101" t="e">
        <f>S42*INDEX(Discount_Index,MATCH($C42,'Inflation &amp; Discounting'!$E$8:$E$60))</f>
        <v>#DIV/0!</v>
      </c>
      <c r="Z42" s="101" t="e">
        <f>T42*INDEX(Discount_Index,MATCH($C42,'Inflation &amp; Discounting'!$E$8:$E$60))</f>
        <v>#DIV/0!</v>
      </c>
      <c r="AA42" s="102" t="e">
        <f>U42*INDEX(Discount_Index,MATCH($C42,'Inflation &amp; Discounting'!$E$8:$E$60))</f>
        <v>#DIV/0!</v>
      </c>
    </row>
    <row r="43" spans="2:27" x14ac:dyDescent="0.25">
      <c r="B43" s="98">
        <f t="shared" si="0"/>
        <v>34</v>
      </c>
      <c r="C43" s="99">
        <v>2056</v>
      </c>
      <c r="E43" s="100" t="e">
        <f>'Energy Calculations'!AI43</f>
        <v>#DIV/0!</v>
      </c>
      <c r="F43" s="101" t="e">
        <f>'Energy Calculations'!AJ43</f>
        <v>#DIV/0!</v>
      </c>
      <c r="G43" s="101" t="e">
        <f>'Energy Calculations'!AK43</f>
        <v>#DIV/0!</v>
      </c>
      <c r="H43" s="101" t="e">
        <f>'Energy Calculations'!AL43</f>
        <v>#DIV/0!</v>
      </c>
      <c r="I43" s="102" t="e">
        <f>'Energy Calculations'!AM43</f>
        <v>#DIV/0!</v>
      </c>
      <c r="J43" s="103"/>
      <c r="K43" s="109" cm="1">
        <f t="array" ref="K43">_xlfn.IFNA(_xlfn.IFS(Fuel_group1="Biomass fuels",INDEX(Biomass_LRVC_Range,MATCH($C43,LRVCs!$B$6:$B$56)),
Fuel_group1="Biogas fuels",INDEX(Biomass_LRVC_Range,MATCH($C43,LRVCs!$B$6:$B$56)),
Fuel_group1="Electricity",INDEX(Electricity_LRVC_Range,MATCH($C43,LRVCs!$B$6:$B$56)),
Fuel_group1="Gaseous fuels",INDEX(Gas_LRVC_Range,MATCH($C43,LRVCs!$B$6:$B$56)),
Fuel_group1="Liquid fuels",INDEX(Oil_LRVC_Range,MATCH($C43,LRVCs!$B$6:$B$56)),
Fuel_group1="Solid fuels",INDEX(Coal_LRVC_Range,MATCH($C43,LRVCs!$B$6:$B$56)),
Fuel_group1="Other",Inputs!D$25*LRVC_Retail_Ratio),0)</f>
        <v>0</v>
      </c>
      <c r="L43" s="110" cm="1">
        <f t="array" ref="L43">_xlfn.IFNA(_xlfn.IFS(Fuel_group2="Biomass fuels",INDEX(Biomass_LRVC_Range,MATCH($C43,LRVCs!$B$6:$B$56)),
Fuel_group2="Biogas fuels",INDEX(Biomass_LRVC_Range,MATCH($C43,LRVCs!$B$6:$B$56)),
Fuel_group2="Electricity",INDEX(Electricity_LRVC_Range,MATCH($C43,LRVCs!$B$6:$B$56)),
Fuel_group2="Gaseous fuels",INDEX(Gas_LRVC_Range,MATCH($C43,LRVCs!$B$6:$B$56)),
Fuel_group2="Liquid fuels",INDEX(Oil_LRVC_Range,MATCH($C43,LRVCs!$B$6:$B$56)),
Fuel_group2="Solid fuels",INDEX(Coal_LRVC_Range,MATCH($C43,LRVCs!$B$6:$B$56)),
Fuel_group2="Other",Inputs!E$25*LRVC_Retail_Ratio),0)</f>
        <v>0</v>
      </c>
      <c r="M43" s="110" cm="1">
        <f t="array" ref="M43">_xlfn.IFNA(_xlfn.IFS(Fuel_group3="Biomass fuels",INDEX(Biomass_LRVC_Range,MATCH($C43,LRVCs!$B$6:$B$56)),
Fuel_group3="Biogas fuels",INDEX(Biomass_LRVC_Range,MATCH($C43,LRVCs!$B$6:$B$56)),
Fuel_group3="Electricity",INDEX(Electricity_LRVC_Range,MATCH($C43,LRVCs!$B$6:$B$56)),
Fuel_group3="Gaseous fuels",INDEX(Gas_LRVC_Range,MATCH($C43,LRVCs!$B$6:$B$56)),
Fuel_group3="Liquid fuels",INDEX(Oil_LRVC_Range,MATCH($C43,LRVCs!$B$6:$B$56)),
Fuel_group3="Solid fuels",INDEX(Coal_LRVC_Range,MATCH($C43,LRVCs!$B$6:$B$56)),
Fuel_group3="Other",Inputs!F$25*LRVC_Retail_Ratio),0)</f>
        <v>0</v>
      </c>
      <c r="N43" s="110" cm="1">
        <f t="array" ref="N43">_xlfn.IFNA(_xlfn.IFS(Fuel_group4="Biomass fuels",INDEX(Biomass_LRVC_Range,MATCH($C43,LRVCs!$B$6:$B$56)),
Fuel_group4="Biogas fuels",INDEX(Biomass_LRVC_Range,MATCH($C43,LRVCs!$B$6:$B$56)),
Fuel_group4="Electricity",INDEX(Electricity_LRVC_Range,MATCH($C43,LRVCs!$B$6:$B$56)),
Fuel_group4="Gaseous fuels",INDEX(Gas_LRVC_Range,MATCH($C43,LRVCs!$B$6:$B$56)),
Fuel_group4="Liquid fuels",INDEX(Oil_LRVC_Range,MATCH($C43,LRVCs!$B$6:$B$56)),
Fuel_group4="Solid fuels",INDEX(Coal_LRVC_Range,MATCH($C43,LRVCs!$B$6:$B$56)),
Fuel_group4="Other",Inputs!G$25*LRVC_Retail_Ratio),0)</f>
        <v>0</v>
      </c>
      <c r="O43" s="111" cm="1">
        <f t="array" ref="O43">_xlfn.IFNA(_xlfn.IFS(Fuel_group5="Biomass fuels",INDEX(Biomass_LRVC_Range,MATCH($C43,LRVCs!$B$6:$B$56)),
Fuel_group5="Biogas fuels",INDEX(Biomass_LRVC_Range,MATCH($C43,LRVCs!$B$6:$B$56)),
Fuel_group5="Electricity",INDEX(Electricity_LRVC_Range,MATCH($C43,LRVCs!$B$6:$B$56)),
Fuel_group5="Gaseous fuels",INDEX(Gas_LRVC_Range,MATCH($C43,LRVCs!$B$6:$B$56)),
Fuel_group5="Liquid fuels",INDEX(Oil_LRVC_Range,MATCH($C43,LRVCs!$B$6:$B$56)),
Fuel_group5="Solid fuels",INDEX(Coal_LRVC_Range,MATCH($C43,LRVCs!$B$6:$B$56)),
Fuel_group5="Other",Inputs!H$25*LRVC_Retail_Ratio),0)</f>
        <v>0</v>
      </c>
      <c r="P43" s="112"/>
      <c r="Q43" s="100" t="e">
        <f t="shared" si="2"/>
        <v>#DIV/0!</v>
      </c>
      <c r="R43" s="101" t="e">
        <f t="shared" si="3"/>
        <v>#DIV/0!</v>
      </c>
      <c r="S43" s="101" t="e">
        <f t="shared" si="4"/>
        <v>#DIV/0!</v>
      </c>
      <c r="T43" s="101" t="e">
        <f t="shared" si="5"/>
        <v>#DIV/0!</v>
      </c>
      <c r="U43" s="102" t="e">
        <f t="shared" si="6"/>
        <v>#DIV/0!</v>
      </c>
      <c r="V43" s="103"/>
      <c r="W43" s="100" t="e">
        <f>Q43*INDEX(Discount_Index,MATCH($C43,'Inflation &amp; Discounting'!$E$8:$E$60))</f>
        <v>#DIV/0!</v>
      </c>
      <c r="X43" s="101" t="e">
        <f>R43*INDEX(Discount_Index,MATCH($C43,'Inflation &amp; Discounting'!$E$8:$E$60))</f>
        <v>#DIV/0!</v>
      </c>
      <c r="Y43" s="101" t="e">
        <f>S43*INDEX(Discount_Index,MATCH($C43,'Inflation &amp; Discounting'!$E$8:$E$60))</f>
        <v>#DIV/0!</v>
      </c>
      <c r="Z43" s="101" t="e">
        <f>T43*INDEX(Discount_Index,MATCH($C43,'Inflation &amp; Discounting'!$E$8:$E$60))</f>
        <v>#DIV/0!</v>
      </c>
      <c r="AA43" s="102" t="e">
        <f>U43*INDEX(Discount_Index,MATCH($C43,'Inflation &amp; Discounting'!$E$8:$E$60))</f>
        <v>#DIV/0!</v>
      </c>
    </row>
    <row r="44" spans="2:27" x14ac:dyDescent="0.25">
      <c r="B44" s="98">
        <f t="shared" si="0"/>
        <v>35</v>
      </c>
      <c r="C44" s="99">
        <v>2057</v>
      </c>
      <c r="E44" s="100" t="e">
        <f>'Energy Calculations'!AI44</f>
        <v>#DIV/0!</v>
      </c>
      <c r="F44" s="101" t="e">
        <f>'Energy Calculations'!AJ44</f>
        <v>#DIV/0!</v>
      </c>
      <c r="G44" s="101" t="e">
        <f>'Energy Calculations'!AK44</f>
        <v>#DIV/0!</v>
      </c>
      <c r="H44" s="101" t="e">
        <f>'Energy Calculations'!AL44</f>
        <v>#DIV/0!</v>
      </c>
      <c r="I44" s="102" t="e">
        <f>'Energy Calculations'!AM44</f>
        <v>#DIV/0!</v>
      </c>
      <c r="J44" s="103"/>
      <c r="K44" s="109" cm="1">
        <f t="array" ref="K44">_xlfn.IFNA(_xlfn.IFS(Fuel_group1="Biomass fuels",INDEX(Biomass_LRVC_Range,MATCH($C44,LRVCs!$B$6:$B$56)),
Fuel_group1="Biogas fuels",INDEX(Biomass_LRVC_Range,MATCH($C44,LRVCs!$B$6:$B$56)),
Fuel_group1="Electricity",INDEX(Electricity_LRVC_Range,MATCH($C44,LRVCs!$B$6:$B$56)),
Fuel_group1="Gaseous fuels",INDEX(Gas_LRVC_Range,MATCH($C44,LRVCs!$B$6:$B$56)),
Fuel_group1="Liquid fuels",INDEX(Oil_LRVC_Range,MATCH($C44,LRVCs!$B$6:$B$56)),
Fuel_group1="Solid fuels",INDEX(Coal_LRVC_Range,MATCH($C44,LRVCs!$B$6:$B$56)),
Fuel_group1="Other",Inputs!D$25*LRVC_Retail_Ratio),0)</f>
        <v>0</v>
      </c>
      <c r="L44" s="110" cm="1">
        <f t="array" ref="L44">_xlfn.IFNA(_xlfn.IFS(Fuel_group2="Biomass fuels",INDEX(Biomass_LRVC_Range,MATCH($C44,LRVCs!$B$6:$B$56)),
Fuel_group2="Biogas fuels",INDEX(Biomass_LRVC_Range,MATCH($C44,LRVCs!$B$6:$B$56)),
Fuel_group2="Electricity",INDEX(Electricity_LRVC_Range,MATCH($C44,LRVCs!$B$6:$B$56)),
Fuel_group2="Gaseous fuels",INDEX(Gas_LRVC_Range,MATCH($C44,LRVCs!$B$6:$B$56)),
Fuel_group2="Liquid fuels",INDEX(Oil_LRVC_Range,MATCH($C44,LRVCs!$B$6:$B$56)),
Fuel_group2="Solid fuels",INDEX(Coal_LRVC_Range,MATCH($C44,LRVCs!$B$6:$B$56)),
Fuel_group2="Other",Inputs!E$25*LRVC_Retail_Ratio),0)</f>
        <v>0</v>
      </c>
      <c r="M44" s="110" cm="1">
        <f t="array" ref="M44">_xlfn.IFNA(_xlfn.IFS(Fuel_group3="Biomass fuels",INDEX(Biomass_LRVC_Range,MATCH($C44,LRVCs!$B$6:$B$56)),
Fuel_group3="Biogas fuels",INDEX(Biomass_LRVC_Range,MATCH($C44,LRVCs!$B$6:$B$56)),
Fuel_group3="Electricity",INDEX(Electricity_LRVC_Range,MATCH($C44,LRVCs!$B$6:$B$56)),
Fuel_group3="Gaseous fuels",INDEX(Gas_LRVC_Range,MATCH($C44,LRVCs!$B$6:$B$56)),
Fuel_group3="Liquid fuels",INDEX(Oil_LRVC_Range,MATCH($C44,LRVCs!$B$6:$B$56)),
Fuel_group3="Solid fuels",INDEX(Coal_LRVC_Range,MATCH($C44,LRVCs!$B$6:$B$56)),
Fuel_group3="Other",Inputs!F$25*LRVC_Retail_Ratio),0)</f>
        <v>0</v>
      </c>
      <c r="N44" s="110" cm="1">
        <f t="array" ref="N44">_xlfn.IFNA(_xlfn.IFS(Fuel_group4="Biomass fuels",INDEX(Biomass_LRVC_Range,MATCH($C44,LRVCs!$B$6:$B$56)),
Fuel_group4="Biogas fuels",INDEX(Biomass_LRVC_Range,MATCH($C44,LRVCs!$B$6:$B$56)),
Fuel_group4="Electricity",INDEX(Electricity_LRVC_Range,MATCH($C44,LRVCs!$B$6:$B$56)),
Fuel_group4="Gaseous fuels",INDEX(Gas_LRVC_Range,MATCH($C44,LRVCs!$B$6:$B$56)),
Fuel_group4="Liquid fuels",INDEX(Oil_LRVC_Range,MATCH($C44,LRVCs!$B$6:$B$56)),
Fuel_group4="Solid fuels",INDEX(Coal_LRVC_Range,MATCH($C44,LRVCs!$B$6:$B$56)),
Fuel_group4="Other",Inputs!G$25*LRVC_Retail_Ratio),0)</f>
        <v>0</v>
      </c>
      <c r="O44" s="111" cm="1">
        <f t="array" ref="O44">_xlfn.IFNA(_xlfn.IFS(Fuel_group5="Biomass fuels",INDEX(Biomass_LRVC_Range,MATCH($C44,LRVCs!$B$6:$B$56)),
Fuel_group5="Biogas fuels",INDEX(Biomass_LRVC_Range,MATCH($C44,LRVCs!$B$6:$B$56)),
Fuel_group5="Electricity",INDEX(Electricity_LRVC_Range,MATCH($C44,LRVCs!$B$6:$B$56)),
Fuel_group5="Gaseous fuels",INDEX(Gas_LRVC_Range,MATCH($C44,LRVCs!$B$6:$B$56)),
Fuel_group5="Liquid fuels",INDEX(Oil_LRVC_Range,MATCH($C44,LRVCs!$B$6:$B$56)),
Fuel_group5="Solid fuels",INDEX(Coal_LRVC_Range,MATCH($C44,LRVCs!$B$6:$B$56)),
Fuel_group5="Other",Inputs!H$25*LRVC_Retail_Ratio),0)</f>
        <v>0</v>
      </c>
      <c r="P44" s="112"/>
      <c r="Q44" s="100" t="e">
        <f t="shared" si="2"/>
        <v>#DIV/0!</v>
      </c>
      <c r="R44" s="101" t="e">
        <f t="shared" si="3"/>
        <v>#DIV/0!</v>
      </c>
      <c r="S44" s="101" t="e">
        <f t="shared" si="4"/>
        <v>#DIV/0!</v>
      </c>
      <c r="T44" s="101" t="e">
        <f t="shared" si="5"/>
        <v>#DIV/0!</v>
      </c>
      <c r="U44" s="102" t="e">
        <f t="shared" si="6"/>
        <v>#DIV/0!</v>
      </c>
      <c r="V44" s="103"/>
      <c r="W44" s="100" t="e">
        <f>Q44*INDEX(Discount_Index,MATCH($C44,'Inflation &amp; Discounting'!$E$8:$E$60))</f>
        <v>#DIV/0!</v>
      </c>
      <c r="X44" s="101" t="e">
        <f>R44*INDEX(Discount_Index,MATCH($C44,'Inflation &amp; Discounting'!$E$8:$E$60))</f>
        <v>#DIV/0!</v>
      </c>
      <c r="Y44" s="101" t="e">
        <f>S44*INDEX(Discount_Index,MATCH($C44,'Inflation &amp; Discounting'!$E$8:$E$60))</f>
        <v>#DIV/0!</v>
      </c>
      <c r="Z44" s="101" t="e">
        <f>T44*INDEX(Discount_Index,MATCH($C44,'Inflation &amp; Discounting'!$E$8:$E$60))</f>
        <v>#DIV/0!</v>
      </c>
      <c r="AA44" s="102" t="e">
        <f>U44*INDEX(Discount_Index,MATCH($C44,'Inflation &amp; Discounting'!$E$8:$E$60))</f>
        <v>#DIV/0!</v>
      </c>
    </row>
    <row r="45" spans="2:27" x14ac:dyDescent="0.25">
      <c r="B45" s="98">
        <f t="shared" si="0"/>
        <v>36</v>
      </c>
      <c r="C45" s="99">
        <v>2058</v>
      </c>
      <c r="E45" s="100" t="e">
        <f>'Energy Calculations'!AI45</f>
        <v>#DIV/0!</v>
      </c>
      <c r="F45" s="101" t="e">
        <f>'Energy Calculations'!AJ45</f>
        <v>#DIV/0!</v>
      </c>
      <c r="G45" s="101" t="e">
        <f>'Energy Calculations'!AK45</f>
        <v>#DIV/0!</v>
      </c>
      <c r="H45" s="101" t="e">
        <f>'Energy Calculations'!AL45</f>
        <v>#DIV/0!</v>
      </c>
      <c r="I45" s="102" t="e">
        <f>'Energy Calculations'!AM45</f>
        <v>#DIV/0!</v>
      </c>
      <c r="J45" s="103"/>
      <c r="K45" s="109" cm="1">
        <f t="array" ref="K45">_xlfn.IFNA(_xlfn.IFS(Fuel_group1="Biomass fuels",INDEX(Biomass_LRVC_Range,MATCH($C45,LRVCs!$B$6:$B$56)),
Fuel_group1="Biogas fuels",INDEX(Biomass_LRVC_Range,MATCH($C45,LRVCs!$B$6:$B$56)),
Fuel_group1="Electricity",INDEX(Electricity_LRVC_Range,MATCH($C45,LRVCs!$B$6:$B$56)),
Fuel_group1="Gaseous fuels",INDEX(Gas_LRVC_Range,MATCH($C45,LRVCs!$B$6:$B$56)),
Fuel_group1="Liquid fuels",INDEX(Oil_LRVC_Range,MATCH($C45,LRVCs!$B$6:$B$56)),
Fuel_group1="Solid fuels",INDEX(Coal_LRVC_Range,MATCH($C45,LRVCs!$B$6:$B$56)),
Fuel_group1="Other",Inputs!D$25*LRVC_Retail_Ratio),0)</f>
        <v>0</v>
      </c>
      <c r="L45" s="110" cm="1">
        <f t="array" ref="L45">_xlfn.IFNA(_xlfn.IFS(Fuel_group2="Biomass fuels",INDEX(Biomass_LRVC_Range,MATCH($C45,LRVCs!$B$6:$B$56)),
Fuel_group2="Biogas fuels",INDEX(Biomass_LRVC_Range,MATCH($C45,LRVCs!$B$6:$B$56)),
Fuel_group2="Electricity",INDEX(Electricity_LRVC_Range,MATCH($C45,LRVCs!$B$6:$B$56)),
Fuel_group2="Gaseous fuels",INDEX(Gas_LRVC_Range,MATCH($C45,LRVCs!$B$6:$B$56)),
Fuel_group2="Liquid fuels",INDEX(Oil_LRVC_Range,MATCH($C45,LRVCs!$B$6:$B$56)),
Fuel_group2="Solid fuels",INDEX(Coal_LRVC_Range,MATCH($C45,LRVCs!$B$6:$B$56)),
Fuel_group2="Other",Inputs!E$25*LRVC_Retail_Ratio),0)</f>
        <v>0</v>
      </c>
      <c r="M45" s="110" cm="1">
        <f t="array" ref="M45">_xlfn.IFNA(_xlfn.IFS(Fuel_group3="Biomass fuels",INDEX(Biomass_LRVC_Range,MATCH($C45,LRVCs!$B$6:$B$56)),
Fuel_group3="Biogas fuels",INDEX(Biomass_LRVC_Range,MATCH($C45,LRVCs!$B$6:$B$56)),
Fuel_group3="Electricity",INDEX(Electricity_LRVC_Range,MATCH($C45,LRVCs!$B$6:$B$56)),
Fuel_group3="Gaseous fuels",INDEX(Gas_LRVC_Range,MATCH($C45,LRVCs!$B$6:$B$56)),
Fuel_group3="Liquid fuels",INDEX(Oil_LRVC_Range,MATCH($C45,LRVCs!$B$6:$B$56)),
Fuel_group3="Solid fuels",INDEX(Coal_LRVC_Range,MATCH($C45,LRVCs!$B$6:$B$56)),
Fuel_group3="Other",Inputs!F$25*LRVC_Retail_Ratio),0)</f>
        <v>0</v>
      </c>
      <c r="N45" s="110" cm="1">
        <f t="array" ref="N45">_xlfn.IFNA(_xlfn.IFS(Fuel_group4="Biomass fuels",INDEX(Biomass_LRVC_Range,MATCH($C45,LRVCs!$B$6:$B$56)),
Fuel_group4="Biogas fuels",INDEX(Biomass_LRVC_Range,MATCH($C45,LRVCs!$B$6:$B$56)),
Fuel_group4="Electricity",INDEX(Electricity_LRVC_Range,MATCH($C45,LRVCs!$B$6:$B$56)),
Fuel_group4="Gaseous fuels",INDEX(Gas_LRVC_Range,MATCH($C45,LRVCs!$B$6:$B$56)),
Fuel_group4="Liquid fuels",INDEX(Oil_LRVC_Range,MATCH($C45,LRVCs!$B$6:$B$56)),
Fuel_group4="Solid fuels",INDEX(Coal_LRVC_Range,MATCH($C45,LRVCs!$B$6:$B$56)),
Fuel_group4="Other",Inputs!G$25*LRVC_Retail_Ratio),0)</f>
        <v>0</v>
      </c>
      <c r="O45" s="111" cm="1">
        <f t="array" ref="O45">_xlfn.IFNA(_xlfn.IFS(Fuel_group5="Biomass fuels",INDEX(Biomass_LRVC_Range,MATCH($C45,LRVCs!$B$6:$B$56)),
Fuel_group5="Biogas fuels",INDEX(Biomass_LRVC_Range,MATCH($C45,LRVCs!$B$6:$B$56)),
Fuel_group5="Electricity",INDEX(Electricity_LRVC_Range,MATCH($C45,LRVCs!$B$6:$B$56)),
Fuel_group5="Gaseous fuels",INDEX(Gas_LRVC_Range,MATCH($C45,LRVCs!$B$6:$B$56)),
Fuel_group5="Liquid fuels",INDEX(Oil_LRVC_Range,MATCH($C45,LRVCs!$B$6:$B$56)),
Fuel_group5="Solid fuels",INDEX(Coal_LRVC_Range,MATCH($C45,LRVCs!$B$6:$B$56)),
Fuel_group5="Other",Inputs!H$25*LRVC_Retail_Ratio),0)</f>
        <v>0</v>
      </c>
      <c r="P45" s="112"/>
      <c r="Q45" s="100" t="e">
        <f t="shared" si="2"/>
        <v>#DIV/0!</v>
      </c>
      <c r="R45" s="101" t="e">
        <f t="shared" si="3"/>
        <v>#DIV/0!</v>
      </c>
      <c r="S45" s="101" t="e">
        <f t="shared" si="4"/>
        <v>#DIV/0!</v>
      </c>
      <c r="T45" s="101" t="e">
        <f t="shared" si="5"/>
        <v>#DIV/0!</v>
      </c>
      <c r="U45" s="102" t="e">
        <f t="shared" si="6"/>
        <v>#DIV/0!</v>
      </c>
      <c r="V45" s="103"/>
      <c r="W45" s="100" t="e">
        <f>Q45*INDEX(Discount_Index,MATCH($C45,'Inflation &amp; Discounting'!$E$8:$E$60))</f>
        <v>#DIV/0!</v>
      </c>
      <c r="X45" s="101" t="e">
        <f>R45*INDEX(Discount_Index,MATCH($C45,'Inflation &amp; Discounting'!$E$8:$E$60))</f>
        <v>#DIV/0!</v>
      </c>
      <c r="Y45" s="101" t="e">
        <f>S45*INDEX(Discount_Index,MATCH($C45,'Inflation &amp; Discounting'!$E$8:$E$60))</f>
        <v>#DIV/0!</v>
      </c>
      <c r="Z45" s="101" t="e">
        <f>T45*INDEX(Discount_Index,MATCH($C45,'Inflation &amp; Discounting'!$E$8:$E$60))</f>
        <v>#DIV/0!</v>
      </c>
      <c r="AA45" s="102" t="e">
        <f>U45*INDEX(Discount_Index,MATCH($C45,'Inflation &amp; Discounting'!$E$8:$E$60))</f>
        <v>#DIV/0!</v>
      </c>
    </row>
    <row r="46" spans="2:27" x14ac:dyDescent="0.25">
      <c r="B46" s="98">
        <f t="shared" si="0"/>
        <v>37</v>
      </c>
      <c r="C46" s="99">
        <v>2059</v>
      </c>
      <c r="E46" s="100" t="e">
        <f>'Energy Calculations'!AI46</f>
        <v>#DIV/0!</v>
      </c>
      <c r="F46" s="101" t="e">
        <f>'Energy Calculations'!AJ46</f>
        <v>#DIV/0!</v>
      </c>
      <c r="G46" s="101" t="e">
        <f>'Energy Calculations'!AK46</f>
        <v>#DIV/0!</v>
      </c>
      <c r="H46" s="101" t="e">
        <f>'Energy Calculations'!AL46</f>
        <v>#DIV/0!</v>
      </c>
      <c r="I46" s="102" t="e">
        <f>'Energy Calculations'!AM46</f>
        <v>#DIV/0!</v>
      </c>
      <c r="J46" s="103"/>
      <c r="K46" s="109" cm="1">
        <f t="array" ref="K46">_xlfn.IFNA(_xlfn.IFS(Fuel_group1="Biomass fuels",INDEX(Biomass_LRVC_Range,MATCH($C46,LRVCs!$B$6:$B$56)),
Fuel_group1="Biogas fuels",INDEX(Biomass_LRVC_Range,MATCH($C46,LRVCs!$B$6:$B$56)),
Fuel_group1="Electricity",INDEX(Electricity_LRVC_Range,MATCH($C46,LRVCs!$B$6:$B$56)),
Fuel_group1="Gaseous fuels",INDEX(Gas_LRVC_Range,MATCH($C46,LRVCs!$B$6:$B$56)),
Fuel_group1="Liquid fuels",INDEX(Oil_LRVC_Range,MATCH($C46,LRVCs!$B$6:$B$56)),
Fuel_group1="Solid fuels",INDEX(Coal_LRVC_Range,MATCH($C46,LRVCs!$B$6:$B$56)),
Fuel_group1="Other",Inputs!D$25*LRVC_Retail_Ratio),0)</f>
        <v>0</v>
      </c>
      <c r="L46" s="110" cm="1">
        <f t="array" ref="L46">_xlfn.IFNA(_xlfn.IFS(Fuel_group2="Biomass fuels",INDEX(Biomass_LRVC_Range,MATCH($C46,LRVCs!$B$6:$B$56)),
Fuel_group2="Biogas fuels",INDEX(Biomass_LRVC_Range,MATCH($C46,LRVCs!$B$6:$B$56)),
Fuel_group2="Electricity",INDEX(Electricity_LRVC_Range,MATCH($C46,LRVCs!$B$6:$B$56)),
Fuel_group2="Gaseous fuels",INDEX(Gas_LRVC_Range,MATCH($C46,LRVCs!$B$6:$B$56)),
Fuel_group2="Liquid fuels",INDEX(Oil_LRVC_Range,MATCH($C46,LRVCs!$B$6:$B$56)),
Fuel_group2="Solid fuels",INDEX(Coal_LRVC_Range,MATCH($C46,LRVCs!$B$6:$B$56)),
Fuel_group2="Other",Inputs!E$25*LRVC_Retail_Ratio),0)</f>
        <v>0</v>
      </c>
      <c r="M46" s="110" cm="1">
        <f t="array" ref="M46">_xlfn.IFNA(_xlfn.IFS(Fuel_group3="Biomass fuels",INDEX(Biomass_LRVC_Range,MATCH($C46,LRVCs!$B$6:$B$56)),
Fuel_group3="Biogas fuels",INDEX(Biomass_LRVC_Range,MATCH($C46,LRVCs!$B$6:$B$56)),
Fuel_group3="Electricity",INDEX(Electricity_LRVC_Range,MATCH($C46,LRVCs!$B$6:$B$56)),
Fuel_group3="Gaseous fuels",INDEX(Gas_LRVC_Range,MATCH($C46,LRVCs!$B$6:$B$56)),
Fuel_group3="Liquid fuels",INDEX(Oil_LRVC_Range,MATCH($C46,LRVCs!$B$6:$B$56)),
Fuel_group3="Solid fuels",INDEX(Coal_LRVC_Range,MATCH($C46,LRVCs!$B$6:$B$56)),
Fuel_group3="Other",Inputs!F$25*LRVC_Retail_Ratio),0)</f>
        <v>0</v>
      </c>
      <c r="N46" s="110" cm="1">
        <f t="array" ref="N46">_xlfn.IFNA(_xlfn.IFS(Fuel_group4="Biomass fuels",INDEX(Biomass_LRVC_Range,MATCH($C46,LRVCs!$B$6:$B$56)),
Fuel_group4="Biogas fuels",INDEX(Biomass_LRVC_Range,MATCH($C46,LRVCs!$B$6:$B$56)),
Fuel_group4="Electricity",INDEX(Electricity_LRVC_Range,MATCH($C46,LRVCs!$B$6:$B$56)),
Fuel_group4="Gaseous fuels",INDEX(Gas_LRVC_Range,MATCH($C46,LRVCs!$B$6:$B$56)),
Fuel_group4="Liquid fuels",INDEX(Oil_LRVC_Range,MATCH($C46,LRVCs!$B$6:$B$56)),
Fuel_group4="Solid fuels",INDEX(Coal_LRVC_Range,MATCH($C46,LRVCs!$B$6:$B$56)),
Fuel_group4="Other",Inputs!G$25*LRVC_Retail_Ratio),0)</f>
        <v>0</v>
      </c>
      <c r="O46" s="111" cm="1">
        <f t="array" ref="O46">_xlfn.IFNA(_xlfn.IFS(Fuel_group5="Biomass fuels",INDEX(Biomass_LRVC_Range,MATCH($C46,LRVCs!$B$6:$B$56)),
Fuel_group5="Biogas fuels",INDEX(Biomass_LRVC_Range,MATCH($C46,LRVCs!$B$6:$B$56)),
Fuel_group5="Electricity",INDEX(Electricity_LRVC_Range,MATCH($C46,LRVCs!$B$6:$B$56)),
Fuel_group5="Gaseous fuels",INDEX(Gas_LRVC_Range,MATCH($C46,LRVCs!$B$6:$B$56)),
Fuel_group5="Liquid fuels",INDEX(Oil_LRVC_Range,MATCH($C46,LRVCs!$B$6:$B$56)),
Fuel_group5="Solid fuels",INDEX(Coal_LRVC_Range,MATCH($C46,LRVCs!$B$6:$B$56)),
Fuel_group5="Other",Inputs!H$25*LRVC_Retail_Ratio),0)</f>
        <v>0</v>
      </c>
      <c r="P46" s="112"/>
      <c r="Q46" s="100" t="e">
        <f t="shared" si="2"/>
        <v>#DIV/0!</v>
      </c>
      <c r="R46" s="101" t="e">
        <f t="shared" si="3"/>
        <v>#DIV/0!</v>
      </c>
      <c r="S46" s="101" t="e">
        <f t="shared" si="4"/>
        <v>#DIV/0!</v>
      </c>
      <c r="T46" s="101" t="e">
        <f t="shared" si="5"/>
        <v>#DIV/0!</v>
      </c>
      <c r="U46" s="102" t="e">
        <f t="shared" si="6"/>
        <v>#DIV/0!</v>
      </c>
      <c r="V46" s="103"/>
      <c r="W46" s="100" t="e">
        <f>Q46*INDEX(Discount_Index,MATCH($C46,'Inflation &amp; Discounting'!$E$8:$E$60))</f>
        <v>#DIV/0!</v>
      </c>
      <c r="X46" s="101" t="e">
        <f>R46*INDEX(Discount_Index,MATCH($C46,'Inflation &amp; Discounting'!$E$8:$E$60))</f>
        <v>#DIV/0!</v>
      </c>
      <c r="Y46" s="101" t="e">
        <f>S46*INDEX(Discount_Index,MATCH($C46,'Inflation &amp; Discounting'!$E$8:$E$60))</f>
        <v>#DIV/0!</v>
      </c>
      <c r="Z46" s="101" t="e">
        <f>T46*INDEX(Discount_Index,MATCH($C46,'Inflation &amp; Discounting'!$E$8:$E$60))</f>
        <v>#DIV/0!</v>
      </c>
      <c r="AA46" s="102" t="e">
        <f>U46*INDEX(Discount_Index,MATCH($C46,'Inflation &amp; Discounting'!$E$8:$E$60))</f>
        <v>#DIV/0!</v>
      </c>
    </row>
    <row r="47" spans="2:27" x14ac:dyDescent="0.25">
      <c r="B47" s="98">
        <f t="shared" si="0"/>
        <v>38</v>
      </c>
      <c r="C47" s="99">
        <v>2060</v>
      </c>
      <c r="E47" s="100" t="e">
        <f>'Energy Calculations'!AI47</f>
        <v>#DIV/0!</v>
      </c>
      <c r="F47" s="101" t="e">
        <f>'Energy Calculations'!AJ47</f>
        <v>#DIV/0!</v>
      </c>
      <c r="G47" s="101" t="e">
        <f>'Energy Calculations'!AK47</f>
        <v>#DIV/0!</v>
      </c>
      <c r="H47" s="101" t="e">
        <f>'Energy Calculations'!AL47</f>
        <v>#DIV/0!</v>
      </c>
      <c r="I47" s="102" t="e">
        <f>'Energy Calculations'!AM47</f>
        <v>#DIV/0!</v>
      </c>
      <c r="J47" s="103"/>
      <c r="K47" s="109" cm="1">
        <f t="array" ref="K47">_xlfn.IFNA(_xlfn.IFS(Fuel_group1="Biomass fuels",INDEX(Biomass_LRVC_Range,MATCH($C47,LRVCs!$B$6:$B$56)),
Fuel_group1="Biogas fuels",INDEX(Biomass_LRVC_Range,MATCH($C47,LRVCs!$B$6:$B$56)),
Fuel_group1="Electricity",INDEX(Electricity_LRVC_Range,MATCH($C47,LRVCs!$B$6:$B$56)),
Fuel_group1="Gaseous fuels",INDEX(Gas_LRVC_Range,MATCH($C47,LRVCs!$B$6:$B$56)),
Fuel_group1="Liquid fuels",INDEX(Oil_LRVC_Range,MATCH($C47,LRVCs!$B$6:$B$56)),
Fuel_group1="Solid fuels",INDEX(Coal_LRVC_Range,MATCH($C47,LRVCs!$B$6:$B$56)),
Fuel_group1="Other",Inputs!D$25*LRVC_Retail_Ratio),0)</f>
        <v>0</v>
      </c>
      <c r="L47" s="110" cm="1">
        <f t="array" ref="L47">_xlfn.IFNA(_xlfn.IFS(Fuel_group2="Biomass fuels",INDEX(Biomass_LRVC_Range,MATCH($C47,LRVCs!$B$6:$B$56)),
Fuel_group2="Biogas fuels",INDEX(Biomass_LRVC_Range,MATCH($C47,LRVCs!$B$6:$B$56)),
Fuel_group2="Electricity",INDEX(Electricity_LRVC_Range,MATCH($C47,LRVCs!$B$6:$B$56)),
Fuel_group2="Gaseous fuels",INDEX(Gas_LRVC_Range,MATCH($C47,LRVCs!$B$6:$B$56)),
Fuel_group2="Liquid fuels",INDEX(Oil_LRVC_Range,MATCH($C47,LRVCs!$B$6:$B$56)),
Fuel_group2="Solid fuels",INDEX(Coal_LRVC_Range,MATCH($C47,LRVCs!$B$6:$B$56)),
Fuel_group2="Other",Inputs!E$25*LRVC_Retail_Ratio),0)</f>
        <v>0</v>
      </c>
      <c r="M47" s="110" cm="1">
        <f t="array" ref="M47">_xlfn.IFNA(_xlfn.IFS(Fuel_group3="Biomass fuels",INDEX(Biomass_LRVC_Range,MATCH($C47,LRVCs!$B$6:$B$56)),
Fuel_group3="Biogas fuels",INDEX(Biomass_LRVC_Range,MATCH($C47,LRVCs!$B$6:$B$56)),
Fuel_group3="Electricity",INDEX(Electricity_LRVC_Range,MATCH($C47,LRVCs!$B$6:$B$56)),
Fuel_group3="Gaseous fuels",INDEX(Gas_LRVC_Range,MATCH($C47,LRVCs!$B$6:$B$56)),
Fuel_group3="Liquid fuels",INDEX(Oil_LRVC_Range,MATCH($C47,LRVCs!$B$6:$B$56)),
Fuel_group3="Solid fuels",INDEX(Coal_LRVC_Range,MATCH($C47,LRVCs!$B$6:$B$56)),
Fuel_group3="Other",Inputs!F$25*LRVC_Retail_Ratio),0)</f>
        <v>0</v>
      </c>
      <c r="N47" s="110" cm="1">
        <f t="array" ref="N47">_xlfn.IFNA(_xlfn.IFS(Fuel_group4="Biomass fuels",INDEX(Biomass_LRVC_Range,MATCH($C47,LRVCs!$B$6:$B$56)),
Fuel_group4="Biogas fuels",INDEX(Biomass_LRVC_Range,MATCH($C47,LRVCs!$B$6:$B$56)),
Fuel_group4="Electricity",INDEX(Electricity_LRVC_Range,MATCH($C47,LRVCs!$B$6:$B$56)),
Fuel_group4="Gaseous fuels",INDEX(Gas_LRVC_Range,MATCH($C47,LRVCs!$B$6:$B$56)),
Fuel_group4="Liquid fuels",INDEX(Oil_LRVC_Range,MATCH($C47,LRVCs!$B$6:$B$56)),
Fuel_group4="Solid fuels",INDEX(Coal_LRVC_Range,MATCH($C47,LRVCs!$B$6:$B$56)),
Fuel_group4="Other",Inputs!G$25*LRVC_Retail_Ratio),0)</f>
        <v>0</v>
      </c>
      <c r="O47" s="111" cm="1">
        <f t="array" ref="O47">_xlfn.IFNA(_xlfn.IFS(Fuel_group5="Biomass fuels",INDEX(Biomass_LRVC_Range,MATCH($C47,LRVCs!$B$6:$B$56)),
Fuel_group5="Biogas fuels",INDEX(Biomass_LRVC_Range,MATCH($C47,LRVCs!$B$6:$B$56)),
Fuel_group5="Electricity",INDEX(Electricity_LRVC_Range,MATCH($C47,LRVCs!$B$6:$B$56)),
Fuel_group5="Gaseous fuels",INDEX(Gas_LRVC_Range,MATCH($C47,LRVCs!$B$6:$B$56)),
Fuel_group5="Liquid fuels",INDEX(Oil_LRVC_Range,MATCH($C47,LRVCs!$B$6:$B$56)),
Fuel_group5="Solid fuels",INDEX(Coal_LRVC_Range,MATCH($C47,LRVCs!$B$6:$B$56)),
Fuel_group5="Other",Inputs!H$25*LRVC_Retail_Ratio),0)</f>
        <v>0</v>
      </c>
      <c r="P47" s="112"/>
      <c r="Q47" s="100" t="e">
        <f t="shared" si="2"/>
        <v>#DIV/0!</v>
      </c>
      <c r="R47" s="101" t="e">
        <f t="shared" si="3"/>
        <v>#DIV/0!</v>
      </c>
      <c r="S47" s="101" t="e">
        <f t="shared" si="4"/>
        <v>#DIV/0!</v>
      </c>
      <c r="T47" s="101" t="e">
        <f t="shared" si="5"/>
        <v>#DIV/0!</v>
      </c>
      <c r="U47" s="102" t="e">
        <f t="shared" si="6"/>
        <v>#DIV/0!</v>
      </c>
      <c r="V47" s="103"/>
      <c r="W47" s="100" t="e">
        <f>Q47*INDEX(Discount_Index,MATCH($C47,'Inflation &amp; Discounting'!$E$8:$E$60))</f>
        <v>#DIV/0!</v>
      </c>
      <c r="X47" s="101" t="e">
        <f>R47*INDEX(Discount_Index,MATCH($C47,'Inflation &amp; Discounting'!$E$8:$E$60))</f>
        <v>#DIV/0!</v>
      </c>
      <c r="Y47" s="101" t="e">
        <f>S47*INDEX(Discount_Index,MATCH($C47,'Inflation &amp; Discounting'!$E$8:$E$60))</f>
        <v>#DIV/0!</v>
      </c>
      <c r="Z47" s="101" t="e">
        <f>T47*INDEX(Discount_Index,MATCH($C47,'Inflation &amp; Discounting'!$E$8:$E$60))</f>
        <v>#DIV/0!</v>
      </c>
      <c r="AA47" s="102" t="e">
        <f>U47*INDEX(Discount_Index,MATCH($C47,'Inflation &amp; Discounting'!$E$8:$E$60))</f>
        <v>#DIV/0!</v>
      </c>
    </row>
    <row r="48" spans="2:27" x14ac:dyDescent="0.25">
      <c r="B48" s="98">
        <f t="shared" si="0"/>
        <v>39</v>
      </c>
      <c r="C48" s="99">
        <v>2061</v>
      </c>
      <c r="E48" s="100" t="e">
        <f>'Energy Calculations'!AI48</f>
        <v>#DIV/0!</v>
      </c>
      <c r="F48" s="101" t="e">
        <f>'Energy Calculations'!AJ48</f>
        <v>#DIV/0!</v>
      </c>
      <c r="G48" s="101" t="e">
        <f>'Energy Calculations'!AK48</f>
        <v>#DIV/0!</v>
      </c>
      <c r="H48" s="101" t="e">
        <f>'Energy Calculations'!AL48</f>
        <v>#DIV/0!</v>
      </c>
      <c r="I48" s="102" t="e">
        <f>'Energy Calculations'!AM48</f>
        <v>#DIV/0!</v>
      </c>
      <c r="J48" s="103"/>
      <c r="K48" s="109" cm="1">
        <f t="array" ref="K48">_xlfn.IFNA(_xlfn.IFS(Fuel_group1="Biomass fuels",INDEX(Biomass_LRVC_Range,MATCH($C48,LRVCs!$B$6:$B$56)),
Fuel_group1="Biogas fuels",INDEX(Biomass_LRVC_Range,MATCH($C48,LRVCs!$B$6:$B$56)),
Fuel_group1="Electricity",INDEX(Electricity_LRVC_Range,MATCH($C48,LRVCs!$B$6:$B$56)),
Fuel_group1="Gaseous fuels",INDEX(Gas_LRVC_Range,MATCH($C48,LRVCs!$B$6:$B$56)),
Fuel_group1="Liquid fuels",INDEX(Oil_LRVC_Range,MATCH($C48,LRVCs!$B$6:$B$56)),
Fuel_group1="Solid fuels",INDEX(Coal_LRVC_Range,MATCH($C48,LRVCs!$B$6:$B$56)),
Fuel_group1="Other",Inputs!D$25*LRVC_Retail_Ratio),0)</f>
        <v>0</v>
      </c>
      <c r="L48" s="110" cm="1">
        <f t="array" ref="L48">_xlfn.IFNA(_xlfn.IFS(Fuel_group2="Biomass fuels",INDEX(Biomass_LRVC_Range,MATCH($C48,LRVCs!$B$6:$B$56)),
Fuel_group2="Biogas fuels",INDEX(Biomass_LRVC_Range,MATCH($C48,LRVCs!$B$6:$B$56)),
Fuel_group2="Electricity",INDEX(Electricity_LRVC_Range,MATCH($C48,LRVCs!$B$6:$B$56)),
Fuel_group2="Gaseous fuels",INDEX(Gas_LRVC_Range,MATCH($C48,LRVCs!$B$6:$B$56)),
Fuel_group2="Liquid fuels",INDEX(Oil_LRVC_Range,MATCH($C48,LRVCs!$B$6:$B$56)),
Fuel_group2="Solid fuels",INDEX(Coal_LRVC_Range,MATCH($C48,LRVCs!$B$6:$B$56)),
Fuel_group2="Other",Inputs!E$25*LRVC_Retail_Ratio),0)</f>
        <v>0</v>
      </c>
      <c r="M48" s="110" cm="1">
        <f t="array" ref="M48">_xlfn.IFNA(_xlfn.IFS(Fuel_group3="Biomass fuels",INDEX(Biomass_LRVC_Range,MATCH($C48,LRVCs!$B$6:$B$56)),
Fuel_group3="Biogas fuels",INDEX(Biomass_LRVC_Range,MATCH($C48,LRVCs!$B$6:$B$56)),
Fuel_group3="Electricity",INDEX(Electricity_LRVC_Range,MATCH($C48,LRVCs!$B$6:$B$56)),
Fuel_group3="Gaseous fuels",INDEX(Gas_LRVC_Range,MATCH($C48,LRVCs!$B$6:$B$56)),
Fuel_group3="Liquid fuels",INDEX(Oil_LRVC_Range,MATCH($C48,LRVCs!$B$6:$B$56)),
Fuel_group3="Solid fuels",INDEX(Coal_LRVC_Range,MATCH($C48,LRVCs!$B$6:$B$56)),
Fuel_group3="Other",Inputs!F$25*LRVC_Retail_Ratio),0)</f>
        <v>0</v>
      </c>
      <c r="N48" s="110" cm="1">
        <f t="array" ref="N48">_xlfn.IFNA(_xlfn.IFS(Fuel_group4="Biomass fuels",INDEX(Biomass_LRVC_Range,MATCH($C48,LRVCs!$B$6:$B$56)),
Fuel_group4="Biogas fuels",INDEX(Biomass_LRVC_Range,MATCH($C48,LRVCs!$B$6:$B$56)),
Fuel_group4="Electricity",INDEX(Electricity_LRVC_Range,MATCH($C48,LRVCs!$B$6:$B$56)),
Fuel_group4="Gaseous fuels",INDEX(Gas_LRVC_Range,MATCH($C48,LRVCs!$B$6:$B$56)),
Fuel_group4="Liquid fuels",INDEX(Oil_LRVC_Range,MATCH($C48,LRVCs!$B$6:$B$56)),
Fuel_group4="Solid fuels",INDEX(Coal_LRVC_Range,MATCH($C48,LRVCs!$B$6:$B$56)),
Fuel_group4="Other",Inputs!G$25*LRVC_Retail_Ratio),0)</f>
        <v>0</v>
      </c>
      <c r="O48" s="111" cm="1">
        <f t="array" ref="O48">_xlfn.IFNA(_xlfn.IFS(Fuel_group5="Biomass fuels",INDEX(Biomass_LRVC_Range,MATCH($C48,LRVCs!$B$6:$B$56)),
Fuel_group5="Biogas fuels",INDEX(Biomass_LRVC_Range,MATCH($C48,LRVCs!$B$6:$B$56)),
Fuel_group5="Electricity",INDEX(Electricity_LRVC_Range,MATCH($C48,LRVCs!$B$6:$B$56)),
Fuel_group5="Gaseous fuels",INDEX(Gas_LRVC_Range,MATCH($C48,LRVCs!$B$6:$B$56)),
Fuel_group5="Liquid fuels",INDEX(Oil_LRVC_Range,MATCH($C48,LRVCs!$B$6:$B$56)),
Fuel_group5="Solid fuels",INDEX(Coal_LRVC_Range,MATCH($C48,LRVCs!$B$6:$B$56)),
Fuel_group5="Other",Inputs!H$25*LRVC_Retail_Ratio),0)</f>
        <v>0</v>
      </c>
      <c r="P48" s="112"/>
      <c r="Q48" s="100" t="e">
        <f t="shared" si="2"/>
        <v>#DIV/0!</v>
      </c>
      <c r="R48" s="101" t="e">
        <f t="shared" si="3"/>
        <v>#DIV/0!</v>
      </c>
      <c r="S48" s="101" t="e">
        <f t="shared" si="4"/>
        <v>#DIV/0!</v>
      </c>
      <c r="T48" s="101" t="e">
        <f t="shared" si="5"/>
        <v>#DIV/0!</v>
      </c>
      <c r="U48" s="102" t="e">
        <f t="shared" si="6"/>
        <v>#DIV/0!</v>
      </c>
      <c r="V48" s="103"/>
      <c r="W48" s="100" t="e">
        <f>Q48*INDEX(Discount_Index,MATCH($C48,'Inflation &amp; Discounting'!$E$8:$E$60))</f>
        <v>#DIV/0!</v>
      </c>
      <c r="X48" s="101" t="e">
        <f>R48*INDEX(Discount_Index,MATCH($C48,'Inflation &amp; Discounting'!$E$8:$E$60))</f>
        <v>#DIV/0!</v>
      </c>
      <c r="Y48" s="101" t="e">
        <f>S48*INDEX(Discount_Index,MATCH($C48,'Inflation &amp; Discounting'!$E$8:$E$60))</f>
        <v>#DIV/0!</v>
      </c>
      <c r="Z48" s="101" t="e">
        <f>T48*INDEX(Discount_Index,MATCH($C48,'Inflation &amp; Discounting'!$E$8:$E$60))</f>
        <v>#DIV/0!</v>
      </c>
      <c r="AA48" s="102" t="e">
        <f>U48*INDEX(Discount_Index,MATCH($C48,'Inflation &amp; Discounting'!$E$8:$E$60))</f>
        <v>#DIV/0!</v>
      </c>
    </row>
    <row r="49" spans="2:27" x14ac:dyDescent="0.25">
      <c r="B49" s="98">
        <f t="shared" si="0"/>
        <v>40</v>
      </c>
      <c r="C49" s="99">
        <v>2062</v>
      </c>
      <c r="E49" s="100" t="e">
        <f>'Energy Calculations'!AI49</f>
        <v>#DIV/0!</v>
      </c>
      <c r="F49" s="101" t="e">
        <f>'Energy Calculations'!AJ49</f>
        <v>#DIV/0!</v>
      </c>
      <c r="G49" s="101" t="e">
        <f>'Energy Calculations'!AK49</f>
        <v>#DIV/0!</v>
      </c>
      <c r="H49" s="101" t="e">
        <f>'Energy Calculations'!AL49</f>
        <v>#DIV/0!</v>
      </c>
      <c r="I49" s="102" t="e">
        <f>'Energy Calculations'!AM49</f>
        <v>#DIV/0!</v>
      </c>
      <c r="J49" s="103"/>
      <c r="K49" s="109" cm="1">
        <f t="array" ref="K49">_xlfn.IFNA(_xlfn.IFS(Fuel_group1="Biomass fuels",INDEX(Biomass_LRVC_Range,MATCH($C49,LRVCs!$B$6:$B$56)),
Fuel_group1="Biogas fuels",INDEX(Biomass_LRVC_Range,MATCH($C49,LRVCs!$B$6:$B$56)),
Fuel_group1="Electricity",INDEX(Electricity_LRVC_Range,MATCH($C49,LRVCs!$B$6:$B$56)),
Fuel_group1="Gaseous fuels",INDEX(Gas_LRVC_Range,MATCH($C49,LRVCs!$B$6:$B$56)),
Fuel_group1="Liquid fuels",INDEX(Oil_LRVC_Range,MATCH($C49,LRVCs!$B$6:$B$56)),
Fuel_group1="Solid fuels",INDEX(Coal_LRVC_Range,MATCH($C49,LRVCs!$B$6:$B$56)),
Fuel_group1="Other",Inputs!D$25*LRVC_Retail_Ratio),0)</f>
        <v>0</v>
      </c>
      <c r="L49" s="110" cm="1">
        <f t="array" ref="L49">_xlfn.IFNA(_xlfn.IFS(Fuel_group2="Biomass fuels",INDEX(Biomass_LRVC_Range,MATCH($C49,LRVCs!$B$6:$B$56)),
Fuel_group2="Biogas fuels",INDEX(Biomass_LRVC_Range,MATCH($C49,LRVCs!$B$6:$B$56)),
Fuel_group2="Electricity",INDEX(Electricity_LRVC_Range,MATCH($C49,LRVCs!$B$6:$B$56)),
Fuel_group2="Gaseous fuels",INDEX(Gas_LRVC_Range,MATCH($C49,LRVCs!$B$6:$B$56)),
Fuel_group2="Liquid fuels",INDEX(Oil_LRVC_Range,MATCH($C49,LRVCs!$B$6:$B$56)),
Fuel_group2="Solid fuels",INDEX(Coal_LRVC_Range,MATCH($C49,LRVCs!$B$6:$B$56)),
Fuel_group2="Other",Inputs!E$25*LRVC_Retail_Ratio),0)</f>
        <v>0</v>
      </c>
      <c r="M49" s="110" cm="1">
        <f t="array" ref="M49">_xlfn.IFNA(_xlfn.IFS(Fuel_group3="Biomass fuels",INDEX(Biomass_LRVC_Range,MATCH($C49,LRVCs!$B$6:$B$56)),
Fuel_group3="Biogas fuels",INDEX(Biomass_LRVC_Range,MATCH($C49,LRVCs!$B$6:$B$56)),
Fuel_group3="Electricity",INDEX(Electricity_LRVC_Range,MATCH($C49,LRVCs!$B$6:$B$56)),
Fuel_group3="Gaseous fuels",INDEX(Gas_LRVC_Range,MATCH($C49,LRVCs!$B$6:$B$56)),
Fuel_group3="Liquid fuels",INDEX(Oil_LRVC_Range,MATCH($C49,LRVCs!$B$6:$B$56)),
Fuel_group3="Solid fuels",INDEX(Coal_LRVC_Range,MATCH($C49,LRVCs!$B$6:$B$56)),
Fuel_group3="Other",Inputs!F$25*LRVC_Retail_Ratio),0)</f>
        <v>0</v>
      </c>
      <c r="N49" s="110" cm="1">
        <f t="array" ref="N49">_xlfn.IFNA(_xlfn.IFS(Fuel_group4="Biomass fuels",INDEX(Biomass_LRVC_Range,MATCH($C49,LRVCs!$B$6:$B$56)),
Fuel_group4="Biogas fuels",INDEX(Biomass_LRVC_Range,MATCH($C49,LRVCs!$B$6:$B$56)),
Fuel_group4="Electricity",INDEX(Electricity_LRVC_Range,MATCH($C49,LRVCs!$B$6:$B$56)),
Fuel_group4="Gaseous fuels",INDEX(Gas_LRVC_Range,MATCH($C49,LRVCs!$B$6:$B$56)),
Fuel_group4="Liquid fuels",INDEX(Oil_LRVC_Range,MATCH($C49,LRVCs!$B$6:$B$56)),
Fuel_group4="Solid fuels",INDEX(Coal_LRVC_Range,MATCH($C49,LRVCs!$B$6:$B$56)),
Fuel_group4="Other",Inputs!G$25*LRVC_Retail_Ratio),0)</f>
        <v>0</v>
      </c>
      <c r="O49" s="111" cm="1">
        <f t="array" ref="O49">_xlfn.IFNA(_xlfn.IFS(Fuel_group5="Biomass fuels",INDEX(Biomass_LRVC_Range,MATCH($C49,LRVCs!$B$6:$B$56)),
Fuel_group5="Biogas fuels",INDEX(Biomass_LRVC_Range,MATCH($C49,LRVCs!$B$6:$B$56)),
Fuel_group5="Electricity",INDEX(Electricity_LRVC_Range,MATCH($C49,LRVCs!$B$6:$B$56)),
Fuel_group5="Gaseous fuels",INDEX(Gas_LRVC_Range,MATCH($C49,LRVCs!$B$6:$B$56)),
Fuel_group5="Liquid fuels",INDEX(Oil_LRVC_Range,MATCH($C49,LRVCs!$B$6:$B$56)),
Fuel_group5="Solid fuels",INDEX(Coal_LRVC_Range,MATCH($C49,LRVCs!$B$6:$B$56)),
Fuel_group5="Other",Inputs!H$25*LRVC_Retail_Ratio),0)</f>
        <v>0</v>
      </c>
      <c r="P49" s="112"/>
      <c r="Q49" s="100" t="e">
        <f t="shared" si="2"/>
        <v>#DIV/0!</v>
      </c>
      <c r="R49" s="101" t="e">
        <f t="shared" si="3"/>
        <v>#DIV/0!</v>
      </c>
      <c r="S49" s="101" t="e">
        <f t="shared" si="4"/>
        <v>#DIV/0!</v>
      </c>
      <c r="T49" s="101" t="e">
        <f t="shared" si="5"/>
        <v>#DIV/0!</v>
      </c>
      <c r="U49" s="102" t="e">
        <f t="shared" si="6"/>
        <v>#DIV/0!</v>
      </c>
      <c r="V49" s="103"/>
      <c r="W49" s="100" t="e">
        <f>Q49*INDEX(Discount_Index,MATCH($C49,'Inflation &amp; Discounting'!$E$8:$E$60))</f>
        <v>#DIV/0!</v>
      </c>
      <c r="X49" s="101" t="e">
        <f>R49*INDEX(Discount_Index,MATCH($C49,'Inflation &amp; Discounting'!$E$8:$E$60))</f>
        <v>#DIV/0!</v>
      </c>
      <c r="Y49" s="101" t="e">
        <f>S49*INDEX(Discount_Index,MATCH($C49,'Inflation &amp; Discounting'!$E$8:$E$60))</f>
        <v>#DIV/0!</v>
      </c>
      <c r="Z49" s="101" t="e">
        <f>T49*INDEX(Discount_Index,MATCH($C49,'Inflation &amp; Discounting'!$E$8:$E$60))</f>
        <v>#DIV/0!</v>
      </c>
      <c r="AA49" s="102" t="e">
        <f>U49*INDEX(Discount_Index,MATCH($C49,'Inflation &amp; Discounting'!$E$8:$E$60))</f>
        <v>#DIV/0!</v>
      </c>
    </row>
    <row r="50" spans="2:27" x14ac:dyDescent="0.25">
      <c r="B50" s="98">
        <f t="shared" si="0"/>
        <v>41</v>
      </c>
      <c r="C50" s="99">
        <v>2063</v>
      </c>
      <c r="E50" s="100" t="e">
        <f>'Energy Calculations'!AI50</f>
        <v>#DIV/0!</v>
      </c>
      <c r="F50" s="101" t="e">
        <f>'Energy Calculations'!AJ50</f>
        <v>#DIV/0!</v>
      </c>
      <c r="G50" s="101" t="e">
        <f>'Energy Calculations'!AK50</f>
        <v>#DIV/0!</v>
      </c>
      <c r="H50" s="101" t="e">
        <f>'Energy Calculations'!AL50</f>
        <v>#DIV/0!</v>
      </c>
      <c r="I50" s="102" t="e">
        <f>'Energy Calculations'!AM50</f>
        <v>#DIV/0!</v>
      </c>
      <c r="J50" s="103"/>
      <c r="K50" s="109" cm="1">
        <f t="array" ref="K50">_xlfn.IFNA(_xlfn.IFS(Fuel_group1="Biomass fuels",INDEX(Biomass_LRVC_Range,MATCH($C50,LRVCs!$B$6:$B$56)),
Fuel_group1="Biogas fuels",INDEX(Biomass_LRVC_Range,MATCH($C50,LRVCs!$B$6:$B$56)),
Fuel_group1="Electricity",INDEX(Electricity_LRVC_Range,MATCH($C50,LRVCs!$B$6:$B$56)),
Fuel_group1="Gaseous fuels",INDEX(Gas_LRVC_Range,MATCH($C50,LRVCs!$B$6:$B$56)),
Fuel_group1="Liquid fuels",INDEX(Oil_LRVC_Range,MATCH($C50,LRVCs!$B$6:$B$56)),
Fuel_group1="Solid fuels",INDEX(Coal_LRVC_Range,MATCH($C50,LRVCs!$B$6:$B$56)),
Fuel_group1="Other",Inputs!D$25*LRVC_Retail_Ratio),0)</f>
        <v>0</v>
      </c>
      <c r="L50" s="110" cm="1">
        <f t="array" ref="L50">_xlfn.IFNA(_xlfn.IFS(Fuel_group2="Biomass fuels",INDEX(Biomass_LRVC_Range,MATCH($C50,LRVCs!$B$6:$B$56)),
Fuel_group2="Biogas fuels",INDEX(Biomass_LRVC_Range,MATCH($C50,LRVCs!$B$6:$B$56)),
Fuel_group2="Electricity",INDEX(Electricity_LRVC_Range,MATCH($C50,LRVCs!$B$6:$B$56)),
Fuel_group2="Gaseous fuels",INDEX(Gas_LRVC_Range,MATCH($C50,LRVCs!$B$6:$B$56)),
Fuel_group2="Liquid fuels",INDEX(Oil_LRVC_Range,MATCH($C50,LRVCs!$B$6:$B$56)),
Fuel_group2="Solid fuels",INDEX(Coal_LRVC_Range,MATCH($C50,LRVCs!$B$6:$B$56)),
Fuel_group2="Other",Inputs!E$25*LRVC_Retail_Ratio),0)</f>
        <v>0</v>
      </c>
      <c r="M50" s="110" cm="1">
        <f t="array" ref="M50">_xlfn.IFNA(_xlfn.IFS(Fuel_group3="Biomass fuels",INDEX(Biomass_LRVC_Range,MATCH($C50,LRVCs!$B$6:$B$56)),
Fuel_group3="Biogas fuels",INDEX(Biomass_LRVC_Range,MATCH($C50,LRVCs!$B$6:$B$56)),
Fuel_group3="Electricity",INDEX(Electricity_LRVC_Range,MATCH($C50,LRVCs!$B$6:$B$56)),
Fuel_group3="Gaseous fuels",INDEX(Gas_LRVC_Range,MATCH($C50,LRVCs!$B$6:$B$56)),
Fuel_group3="Liquid fuels",INDEX(Oil_LRVC_Range,MATCH($C50,LRVCs!$B$6:$B$56)),
Fuel_group3="Solid fuels",INDEX(Coal_LRVC_Range,MATCH($C50,LRVCs!$B$6:$B$56)),
Fuel_group3="Other",Inputs!F$25*LRVC_Retail_Ratio),0)</f>
        <v>0</v>
      </c>
      <c r="N50" s="110" cm="1">
        <f t="array" ref="N50">_xlfn.IFNA(_xlfn.IFS(Fuel_group4="Biomass fuels",INDEX(Biomass_LRVC_Range,MATCH($C50,LRVCs!$B$6:$B$56)),
Fuel_group4="Biogas fuels",INDEX(Biomass_LRVC_Range,MATCH($C50,LRVCs!$B$6:$B$56)),
Fuel_group4="Electricity",INDEX(Electricity_LRVC_Range,MATCH($C50,LRVCs!$B$6:$B$56)),
Fuel_group4="Gaseous fuels",INDEX(Gas_LRVC_Range,MATCH($C50,LRVCs!$B$6:$B$56)),
Fuel_group4="Liquid fuels",INDEX(Oil_LRVC_Range,MATCH($C50,LRVCs!$B$6:$B$56)),
Fuel_group4="Solid fuels",INDEX(Coal_LRVC_Range,MATCH($C50,LRVCs!$B$6:$B$56)),
Fuel_group4="Other",Inputs!G$25*LRVC_Retail_Ratio),0)</f>
        <v>0</v>
      </c>
      <c r="O50" s="111" cm="1">
        <f t="array" ref="O50">_xlfn.IFNA(_xlfn.IFS(Fuel_group5="Biomass fuels",INDEX(Biomass_LRVC_Range,MATCH($C50,LRVCs!$B$6:$B$56)),
Fuel_group5="Biogas fuels",INDEX(Biomass_LRVC_Range,MATCH($C50,LRVCs!$B$6:$B$56)),
Fuel_group5="Electricity",INDEX(Electricity_LRVC_Range,MATCH($C50,LRVCs!$B$6:$B$56)),
Fuel_group5="Gaseous fuels",INDEX(Gas_LRVC_Range,MATCH($C50,LRVCs!$B$6:$B$56)),
Fuel_group5="Liquid fuels",INDEX(Oil_LRVC_Range,MATCH($C50,LRVCs!$B$6:$B$56)),
Fuel_group5="Solid fuels",INDEX(Coal_LRVC_Range,MATCH($C50,LRVCs!$B$6:$B$56)),
Fuel_group5="Other",Inputs!H$25*LRVC_Retail_Ratio),0)</f>
        <v>0</v>
      </c>
      <c r="P50" s="112"/>
      <c r="Q50" s="100" t="e">
        <f t="shared" si="2"/>
        <v>#DIV/0!</v>
      </c>
      <c r="R50" s="101" t="e">
        <f t="shared" si="3"/>
        <v>#DIV/0!</v>
      </c>
      <c r="S50" s="101" t="e">
        <f t="shared" si="4"/>
        <v>#DIV/0!</v>
      </c>
      <c r="T50" s="101" t="e">
        <f t="shared" si="5"/>
        <v>#DIV/0!</v>
      </c>
      <c r="U50" s="102" t="e">
        <f t="shared" si="6"/>
        <v>#DIV/0!</v>
      </c>
      <c r="V50" s="103"/>
      <c r="W50" s="100" t="e">
        <f>Q50*INDEX(Discount_Index,MATCH($C50,'Inflation &amp; Discounting'!$E$8:$E$60))</f>
        <v>#DIV/0!</v>
      </c>
      <c r="X50" s="101" t="e">
        <f>R50*INDEX(Discount_Index,MATCH($C50,'Inflation &amp; Discounting'!$E$8:$E$60))</f>
        <v>#DIV/0!</v>
      </c>
      <c r="Y50" s="101" t="e">
        <f>S50*INDEX(Discount_Index,MATCH($C50,'Inflation &amp; Discounting'!$E$8:$E$60))</f>
        <v>#DIV/0!</v>
      </c>
      <c r="Z50" s="101" t="e">
        <f>T50*INDEX(Discount_Index,MATCH($C50,'Inflation &amp; Discounting'!$E$8:$E$60))</f>
        <v>#DIV/0!</v>
      </c>
      <c r="AA50" s="102" t="e">
        <f>U50*INDEX(Discount_Index,MATCH($C50,'Inflation &amp; Discounting'!$E$8:$E$60))</f>
        <v>#DIV/0!</v>
      </c>
    </row>
    <row r="51" spans="2:27" x14ac:dyDescent="0.25">
      <c r="B51" s="98">
        <f t="shared" si="0"/>
        <v>42</v>
      </c>
      <c r="C51" s="99">
        <v>2064</v>
      </c>
      <c r="E51" s="100" t="e">
        <f>'Energy Calculations'!AI51</f>
        <v>#DIV/0!</v>
      </c>
      <c r="F51" s="101" t="e">
        <f>'Energy Calculations'!AJ51</f>
        <v>#DIV/0!</v>
      </c>
      <c r="G51" s="101" t="e">
        <f>'Energy Calculations'!AK51</f>
        <v>#DIV/0!</v>
      </c>
      <c r="H51" s="101" t="e">
        <f>'Energy Calculations'!AL51</f>
        <v>#DIV/0!</v>
      </c>
      <c r="I51" s="102" t="e">
        <f>'Energy Calculations'!AM51</f>
        <v>#DIV/0!</v>
      </c>
      <c r="J51" s="103"/>
      <c r="K51" s="109" cm="1">
        <f t="array" ref="K51">_xlfn.IFNA(_xlfn.IFS(Fuel_group1="Biomass fuels",INDEX(Biomass_LRVC_Range,MATCH($C51,LRVCs!$B$6:$B$56)),
Fuel_group1="Biogas fuels",INDEX(Biomass_LRVC_Range,MATCH($C51,LRVCs!$B$6:$B$56)),
Fuel_group1="Electricity",INDEX(Electricity_LRVC_Range,MATCH($C51,LRVCs!$B$6:$B$56)),
Fuel_group1="Gaseous fuels",INDEX(Gas_LRVC_Range,MATCH($C51,LRVCs!$B$6:$B$56)),
Fuel_group1="Liquid fuels",INDEX(Oil_LRVC_Range,MATCH($C51,LRVCs!$B$6:$B$56)),
Fuel_group1="Solid fuels",INDEX(Coal_LRVC_Range,MATCH($C51,LRVCs!$B$6:$B$56)),
Fuel_group1="Other",Inputs!D$25*LRVC_Retail_Ratio),0)</f>
        <v>0</v>
      </c>
      <c r="L51" s="110" cm="1">
        <f t="array" ref="L51">_xlfn.IFNA(_xlfn.IFS(Fuel_group2="Biomass fuels",INDEX(Biomass_LRVC_Range,MATCH($C51,LRVCs!$B$6:$B$56)),
Fuel_group2="Biogas fuels",INDEX(Biomass_LRVC_Range,MATCH($C51,LRVCs!$B$6:$B$56)),
Fuel_group2="Electricity",INDEX(Electricity_LRVC_Range,MATCH($C51,LRVCs!$B$6:$B$56)),
Fuel_group2="Gaseous fuels",INDEX(Gas_LRVC_Range,MATCH($C51,LRVCs!$B$6:$B$56)),
Fuel_group2="Liquid fuels",INDEX(Oil_LRVC_Range,MATCH($C51,LRVCs!$B$6:$B$56)),
Fuel_group2="Solid fuels",INDEX(Coal_LRVC_Range,MATCH($C51,LRVCs!$B$6:$B$56)),
Fuel_group2="Other",Inputs!E$25*LRVC_Retail_Ratio),0)</f>
        <v>0</v>
      </c>
      <c r="M51" s="110" cm="1">
        <f t="array" ref="M51">_xlfn.IFNA(_xlfn.IFS(Fuel_group3="Biomass fuels",INDEX(Biomass_LRVC_Range,MATCH($C51,LRVCs!$B$6:$B$56)),
Fuel_group3="Biogas fuels",INDEX(Biomass_LRVC_Range,MATCH($C51,LRVCs!$B$6:$B$56)),
Fuel_group3="Electricity",INDEX(Electricity_LRVC_Range,MATCH($C51,LRVCs!$B$6:$B$56)),
Fuel_group3="Gaseous fuels",INDEX(Gas_LRVC_Range,MATCH($C51,LRVCs!$B$6:$B$56)),
Fuel_group3="Liquid fuels",INDEX(Oil_LRVC_Range,MATCH($C51,LRVCs!$B$6:$B$56)),
Fuel_group3="Solid fuels",INDEX(Coal_LRVC_Range,MATCH($C51,LRVCs!$B$6:$B$56)),
Fuel_group3="Other",Inputs!F$25*LRVC_Retail_Ratio),0)</f>
        <v>0</v>
      </c>
      <c r="N51" s="110" cm="1">
        <f t="array" ref="N51">_xlfn.IFNA(_xlfn.IFS(Fuel_group4="Biomass fuels",INDEX(Biomass_LRVC_Range,MATCH($C51,LRVCs!$B$6:$B$56)),
Fuel_group4="Biogas fuels",INDEX(Biomass_LRVC_Range,MATCH($C51,LRVCs!$B$6:$B$56)),
Fuel_group4="Electricity",INDEX(Electricity_LRVC_Range,MATCH($C51,LRVCs!$B$6:$B$56)),
Fuel_group4="Gaseous fuels",INDEX(Gas_LRVC_Range,MATCH($C51,LRVCs!$B$6:$B$56)),
Fuel_group4="Liquid fuels",INDEX(Oil_LRVC_Range,MATCH($C51,LRVCs!$B$6:$B$56)),
Fuel_group4="Solid fuels",INDEX(Coal_LRVC_Range,MATCH($C51,LRVCs!$B$6:$B$56)),
Fuel_group4="Other",Inputs!G$25*LRVC_Retail_Ratio),0)</f>
        <v>0</v>
      </c>
      <c r="O51" s="111" cm="1">
        <f t="array" ref="O51">_xlfn.IFNA(_xlfn.IFS(Fuel_group5="Biomass fuels",INDEX(Biomass_LRVC_Range,MATCH($C51,LRVCs!$B$6:$B$56)),
Fuel_group5="Biogas fuels",INDEX(Biomass_LRVC_Range,MATCH($C51,LRVCs!$B$6:$B$56)),
Fuel_group5="Electricity",INDEX(Electricity_LRVC_Range,MATCH($C51,LRVCs!$B$6:$B$56)),
Fuel_group5="Gaseous fuels",INDEX(Gas_LRVC_Range,MATCH($C51,LRVCs!$B$6:$B$56)),
Fuel_group5="Liquid fuels",INDEX(Oil_LRVC_Range,MATCH($C51,LRVCs!$B$6:$B$56)),
Fuel_group5="Solid fuels",INDEX(Coal_LRVC_Range,MATCH($C51,LRVCs!$B$6:$B$56)),
Fuel_group5="Other",Inputs!H$25*LRVC_Retail_Ratio),0)</f>
        <v>0</v>
      </c>
      <c r="P51" s="112"/>
      <c r="Q51" s="100" t="e">
        <f t="shared" si="2"/>
        <v>#DIV/0!</v>
      </c>
      <c r="R51" s="101" t="e">
        <f t="shared" si="3"/>
        <v>#DIV/0!</v>
      </c>
      <c r="S51" s="101" t="e">
        <f t="shared" si="4"/>
        <v>#DIV/0!</v>
      </c>
      <c r="T51" s="101" t="e">
        <f t="shared" si="5"/>
        <v>#DIV/0!</v>
      </c>
      <c r="U51" s="102" t="e">
        <f t="shared" si="6"/>
        <v>#DIV/0!</v>
      </c>
      <c r="V51" s="103"/>
      <c r="W51" s="100" t="e">
        <f>Q51*INDEX(Discount_Index,MATCH($C51,'Inflation &amp; Discounting'!$E$8:$E$60))</f>
        <v>#DIV/0!</v>
      </c>
      <c r="X51" s="101" t="e">
        <f>R51*INDEX(Discount_Index,MATCH($C51,'Inflation &amp; Discounting'!$E$8:$E$60))</f>
        <v>#DIV/0!</v>
      </c>
      <c r="Y51" s="101" t="e">
        <f>S51*INDEX(Discount_Index,MATCH($C51,'Inflation &amp; Discounting'!$E$8:$E$60))</f>
        <v>#DIV/0!</v>
      </c>
      <c r="Z51" s="101" t="e">
        <f>T51*INDEX(Discount_Index,MATCH($C51,'Inflation &amp; Discounting'!$E$8:$E$60))</f>
        <v>#DIV/0!</v>
      </c>
      <c r="AA51" s="102" t="e">
        <f>U51*INDEX(Discount_Index,MATCH($C51,'Inflation &amp; Discounting'!$E$8:$E$60))</f>
        <v>#DIV/0!</v>
      </c>
    </row>
    <row r="52" spans="2:27" x14ac:dyDescent="0.25">
      <c r="B52" s="98">
        <f t="shared" si="0"/>
        <v>43</v>
      </c>
      <c r="C52" s="99">
        <v>2065</v>
      </c>
      <c r="E52" s="100" t="e">
        <f>'Energy Calculations'!AI52</f>
        <v>#DIV/0!</v>
      </c>
      <c r="F52" s="101" t="e">
        <f>'Energy Calculations'!AJ52</f>
        <v>#DIV/0!</v>
      </c>
      <c r="G52" s="101" t="e">
        <f>'Energy Calculations'!AK52</f>
        <v>#DIV/0!</v>
      </c>
      <c r="H52" s="101" t="e">
        <f>'Energy Calculations'!AL52</f>
        <v>#DIV/0!</v>
      </c>
      <c r="I52" s="102" t="e">
        <f>'Energy Calculations'!AM52</f>
        <v>#DIV/0!</v>
      </c>
      <c r="J52" s="103"/>
      <c r="K52" s="109" cm="1">
        <f t="array" ref="K52">_xlfn.IFNA(_xlfn.IFS(Fuel_group1="Biomass fuels",INDEX(Biomass_LRVC_Range,MATCH($C52,LRVCs!$B$6:$B$56)),
Fuel_group1="Biogas fuels",INDEX(Biomass_LRVC_Range,MATCH($C52,LRVCs!$B$6:$B$56)),
Fuel_group1="Electricity",INDEX(Electricity_LRVC_Range,MATCH($C52,LRVCs!$B$6:$B$56)),
Fuel_group1="Gaseous fuels",INDEX(Gas_LRVC_Range,MATCH($C52,LRVCs!$B$6:$B$56)),
Fuel_group1="Liquid fuels",INDEX(Oil_LRVC_Range,MATCH($C52,LRVCs!$B$6:$B$56)),
Fuel_group1="Solid fuels",INDEX(Coal_LRVC_Range,MATCH($C52,LRVCs!$B$6:$B$56)),
Fuel_group1="Other",Inputs!D$25*LRVC_Retail_Ratio),0)</f>
        <v>0</v>
      </c>
      <c r="L52" s="110" cm="1">
        <f t="array" ref="L52">_xlfn.IFNA(_xlfn.IFS(Fuel_group2="Biomass fuels",INDEX(Biomass_LRVC_Range,MATCH($C52,LRVCs!$B$6:$B$56)),
Fuel_group2="Biogas fuels",INDEX(Biomass_LRVC_Range,MATCH($C52,LRVCs!$B$6:$B$56)),
Fuel_group2="Electricity",INDEX(Electricity_LRVC_Range,MATCH($C52,LRVCs!$B$6:$B$56)),
Fuel_group2="Gaseous fuels",INDEX(Gas_LRVC_Range,MATCH($C52,LRVCs!$B$6:$B$56)),
Fuel_group2="Liquid fuels",INDEX(Oil_LRVC_Range,MATCH($C52,LRVCs!$B$6:$B$56)),
Fuel_group2="Solid fuels",INDEX(Coal_LRVC_Range,MATCH($C52,LRVCs!$B$6:$B$56)),
Fuel_group2="Other",Inputs!E$25*LRVC_Retail_Ratio),0)</f>
        <v>0</v>
      </c>
      <c r="M52" s="110" cm="1">
        <f t="array" ref="M52">_xlfn.IFNA(_xlfn.IFS(Fuel_group3="Biomass fuels",INDEX(Biomass_LRVC_Range,MATCH($C52,LRVCs!$B$6:$B$56)),
Fuel_group3="Biogas fuels",INDEX(Biomass_LRVC_Range,MATCH($C52,LRVCs!$B$6:$B$56)),
Fuel_group3="Electricity",INDEX(Electricity_LRVC_Range,MATCH($C52,LRVCs!$B$6:$B$56)),
Fuel_group3="Gaseous fuels",INDEX(Gas_LRVC_Range,MATCH($C52,LRVCs!$B$6:$B$56)),
Fuel_group3="Liquid fuels",INDEX(Oil_LRVC_Range,MATCH($C52,LRVCs!$B$6:$B$56)),
Fuel_group3="Solid fuels",INDEX(Coal_LRVC_Range,MATCH($C52,LRVCs!$B$6:$B$56)),
Fuel_group3="Other",Inputs!F$25*LRVC_Retail_Ratio),0)</f>
        <v>0</v>
      </c>
      <c r="N52" s="110" cm="1">
        <f t="array" ref="N52">_xlfn.IFNA(_xlfn.IFS(Fuel_group4="Biomass fuels",INDEX(Biomass_LRVC_Range,MATCH($C52,LRVCs!$B$6:$B$56)),
Fuel_group4="Biogas fuels",INDEX(Biomass_LRVC_Range,MATCH($C52,LRVCs!$B$6:$B$56)),
Fuel_group4="Electricity",INDEX(Electricity_LRVC_Range,MATCH($C52,LRVCs!$B$6:$B$56)),
Fuel_group4="Gaseous fuels",INDEX(Gas_LRVC_Range,MATCH($C52,LRVCs!$B$6:$B$56)),
Fuel_group4="Liquid fuels",INDEX(Oil_LRVC_Range,MATCH($C52,LRVCs!$B$6:$B$56)),
Fuel_group4="Solid fuels",INDEX(Coal_LRVC_Range,MATCH($C52,LRVCs!$B$6:$B$56)),
Fuel_group4="Other",Inputs!G$25*LRVC_Retail_Ratio),0)</f>
        <v>0</v>
      </c>
      <c r="O52" s="111" cm="1">
        <f t="array" ref="O52">_xlfn.IFNA(_xlfn.IFS(Fuel_group5="Biomass fuels",INDEX(Biomass_LRVC_Range,MATCH($C52,LRVCs!$B$6:$B$56)),
Fuel_group5="Biogas fuels",INDEX(Biomass_LRVC_Range,MATCH($C52,LRVCs!$B$6:$B$56)),
Fuel_group5="Electricity",INDEX(Electricity_LRVC_Range,MATCH($C52,LRVCs!$B$6:$B$56)),
Fuel_group5="Gaseous fuels",INDEX(Gas_LRVC_Range,MATCH($C52,LRVCs!$B$6:$B$56)),
Fuel_group5="Liquid fuels",INDEX(Oil_LRVC_Range,MATCH($C52,LRVCs!$B$6:$B$56)),
Fuel_group5="Solid fuels",INDEX(Coal_LRVC_Range,MATCH($C52,LRVCs!$B$6:$B$56)),
Fuel_group5="Other",Inputs!H$25*LRVC_Retail_Ratio),0)</f>
        <v>0</v>
      </c>
      <c r="P52" s="112"/>
      <c r="Q52" s="100" t="e">
        <f t="shared" si="2"/>
        <v>#DIV/0!</v>
      </c>
      <c r="R52" s="101" t="e">
        <f t="shared" si="3"/>
        <v>#DIV/0!</v>
      </c>
      <c r="S52" s="101" t="e">
        <f t="shared" si="4"/>
        <v>#DIV/0!</v>
      </c>
      <c r="T52" s="101" t="e">
        <f t="shared" si="5"/>
        <v>#DIV/0!</v>
      </c>
      <c r="U52" s="102" t="e">
        <f t="shared" si="6"/>
        <v>#DIV/0!</v>
      </c>
      <c r="V52" s="103"/>
      <c r="W52" s="100" t="e">
        <f>Q52*INDEX(Discount_Index,MATCH($C52,'Inflation &amp; Discounting'!$E$8:$E$60))</f>
        <v>#DIV/0!</v>
      </c>
      <c r="X52" s="101" t="e">
        <f>R52*INDEX(Discount_Index,MATCH($C52,'Inflation &amp; Discounting'!$E$8:$E$60))</f>
        <v>#DIV/0!</v>
      </c>
      <c r="Y52" s="101" t="e">
        <f>S52*INDEX(Discount_Index,MATCH($C52,'Inflation &amp; Discounting'!$E$8:$E$60))</f>
        <v>#DIV/0!</v>
      </c>
      <c r="Z52" s="101" t="e">
        <f>T52*INDEX(Discount_Index,MATCH($C52,'Inflation &amp; Discounting'!$E$8:$E$60))</f>
        <v>#DIV/0!</v>
      </c>
      <c r="AA52" s="102" t="e">
        <f>U52*INDEX(Discount_Index,MATCH($C52,'Inflation &amp; Discounting'!$E$8:$E$60))</f>
        <v>#DIV/0!</v>
      </c>
    </row>
    <row r="53" spans="2:27" x14ac:dyDescent="0.25">
      <c r="B53" s="98">
        <f t="shared" si="0"/>
        <v>44</v>
      </c>
      <c r="C53" s="99">
        <v>2066</v>
      </c>
      <c r="E53" s="100" t="e">
        <f>'Energy Calculations'!AI53</f>
        <v>#DIV/0!</v>
      </c>
      <c r="F53" s="101" t="e">
        <f>'Energy Calculations'!AJ53</f>
        <v>#DIV/0!</v>
      </c>
      <c r="G53" s="101" t="e">
        <f>'Energy Calculations'!AK53</f>
        <v>#DIV/0!</v>
      </c>
      <c r="H53" s="101" t="e">
        <f>'Energy Calculations'!AL53</f>
        <v>#DIV/0!</v>
      </c>
      <c r="I53" s="102" t="e">
        <f>'Energy Calculations'!AM53</f>
        <v>#DIV/0!</v>
      </c>
      <c r="J53" s="103"/>
      <c r="K53" s="109" cm="1">
        <f t="array" ref="K53">_xlfn.IFNA(_xlfn.IFS(Fuel_group1="Biomass fuels",INDEX(Biomass_LRVC_Range,MATCH($C53,LRVCs!$B$6:$B$56)),
Fuel_group1="Biogas fuels",INDEX(Biomass_LRVC_Range,MATCH($C53,LRVCs!$B$6:$B$56)),
Fuel_group1="Electricity",INDEX(Electricity_LRVC_Range,MATCH($C53,LRVCs!$B$6:$B$56)),
Fuel_group1="Gaseous fuels",INDEX(Gas_LRVC_Range,MATCH($C53,LRVCs!$B$6:$B$56)),
Fuel_group1="Liquid fuels",INDEX(Oil_LRVC_Range,MATCH($C53,LRVCs!$B$6:$B$56)),
Fuel_group1="Solid fuels",INDEX(Coal_LRVC_Range,MATCH($C53,LRVCs!$B$6:$B$56)),
Fuel_group1="Other",Inputs!D$25*LRVC_Retail_Ratio),0)</f>
        <v>0</v>
      </c>
      <c r="L53" s="110" cm="1">
        <f t="array" ref="L53">_xlfn.IFNA(_xlfn.IFS(Fuel_group2="Biomass fuels",INDEX(Biomass_LRVC_Range,MATCH($C53,LRVCs!$B$6:$B$56)),
Fuel_group2="Biogas fuels",INDEX(Biomass_LRVC_Range,MATCH($C53,LRVCs!$B$6:$B$56)),
Fuel_group2="Electricity",INDEX(Electricity_LRVC_Range,MATCH($C53,LRVCs!$B$6:$B$56)),
Fuel_group2="Gaseous fuels",INDEX(Gas_LRVC_Range,MATCH($C53,LRVCs!$B$6:$B$56)),
Fuel_group2="Liquid fuels",INDEX(Oil_LRVC_Range,MATCH($C53,LRVCs!$B$6:$B$56)),
Fuel_group2="Solid fuels",INDEX(Coal_LRVC_Range,MATCH($C53,LRVCs!$B$6:$B$56)),
Fuel_group2="Other",Inputs!E$25*LRVC_Retail_Ratio),0)</f>
        <v>0</v>
      </c>
      <c r="M53" s="110" cm="1">
        <f t="array" ref="M53">_xlfn.IFNA(_xlfn.IFS(Fuel_group3="Biomass fuels",INDEX(Biomass_LRVC_Range,MATCH($C53,LRVCs!$B$6:$B$56)),
Fuel_group3="Biogas fuels",INDEX(Biomass_LRVC_Range,MATCH($C53,LRVCs!$B$6:$B$56)),
Fuel_group3="Electricity",INDEX(Electricity_LRVC_Range,MATCH($C53,LRVCs!$B$6:$B$56)),
Fuel_group3="Gaseous fuels",INDEX(Gas_LRVC_Range,MATCH($C53,LRVCs!$B$6:$B$56)),
Fuel_group3="Liquid fuels",INDEX(Oil_LRVC_Range,MATCH($C53,LRVCs!$B$6:$B$56)),
Fuel_group3="Solid fuels",INDEX(Coal_LRVC_Range,MATCH($C53,LRVCs!$B$6:$B$56)),
Fuel_group3="Other",Inputs!F$25*LRVC_Retail_Ratio),0)</f>
        <v>0</v>
      </c>
      <c r="N53" s="110" cm="1">
        <f t="array" ref="N53">_xlfn.IFNA(_xlfn.IFS(Fuel_group4="Biomass fuels",INDEX(Biomass_LRVC_Range,MATCH($C53,LRVCs!$B$6:$B$56)),
Fuel_group4="Biogas fuels",INDEX(Biomass_LRVC_Range,MATCH($C53,LRVCs!$B$6:$B$56)),
Fuel_group4="Electricity",INDEX(Electricity_LRVC_Range,MATCH($C53,LRVCs!$B$6:$B$56)),
Fuel_group4="Gaseous fuels",INDEX(Gas_LRVC_Range,MATCH($C53,LRVCs!$B$6:$B$56)),
Fuel_group4="Liquid fuels",INDEX(Oil_LRVC_Range,MATCH($C53,LRVCs!$B$6:$B$56)),
Fuel_group4="Solid fuels",INDEX(Coal_LRVC_Range,MATCH($C53,LRVCs!$B$6:$B$56)),
Fuel_group4="Other",Inputs!G$25*LRVC_Retail_Ratio),0)</f>
        <v>0</v>
      </c>
      <c r="O53" s="111" cm="1">
        <f t="array" ref="O53">_xlfn.IFNA(_xlfn.IFS(Fuel_group5="Biomass fuels",INDEX(Biomass_LRVC_Range,MATCH($C53,LRVCs!$B$6:$B$56)),
Fuel_group5="Biogas fuels",INDEX(Biomass_LRVC_Range,MATCH($C53,LRVCs!$B$6:$B$56)),
Fuel_group5="Electricity",INDEX(Electricity_LRVC_Range,MATCH($C53,LRVCs!$B$6:$B$56)),
Fuel_group5="Gaseous fuels",INDEX(Gas_LRVC_Range,MATCH($C53,LRVCs!$B$6:$B$56)),
Fuel_group5="Liquid fuels",INDEX(Oil_LRVC_Range,MATCH($C53,LRVCs!$B$6:$B$56)),
Fuel_group5="Solid fuels",INDEX(Coal_LRVC_Range,MATCH($C53,LRVCs!$B$6:$B$56)),
Fuel_group5="Other",Inputs!H$25*LRVC_Retail_Ratio),0)</f>
        <v>0</v>
      </c>
      <c r="P53" s="112"/>
      <c r="Q53" s="100" t="e">
        <f t="shared" si="2"/>
        <v>#DIV/0!</v>
      </c>
      <c r="R53" s="101" t="e">
        <f t="shared" si="3"/>
        <v>#DIV/0!</v>
      </c>
      <c r="S53" s="101" t="e">
        <f t="shared" si="4"/>
        <v>#DIV/0!</v>
      </c>
      <c r="T53" s="101" t="e">
        <f t="shared" si="5"/>
        <v>#DIV/0!</v>
      </c>
      <c r="U53" s="102" t="e">
        <f t="shared" si="6"/>
        <v>#DIV/0!</v>
      </c>
      <c r="V53" s="103"/>
      <c r="W53" s="100" t="e">
        <f>Q53*INDEX(Discount_Index,MATCH($C53,'Inflation &amp; Discounting'!$E$8:$E$60))</f>
        <v>#DIV/0!</v>
      </c>
      <c r="X53" s="101" t="e">
        <f>R53*INDEX(Discount_Index,MATCH($C53,'Inflation &amp; Discounting'!$E$8:$E$60))</f>
        <v>#DIV/0!</v>
      </c>
      <c r="Y53" s="101" t="e">
        <f>S53*INDEX(Discount_Index,MATCH($C53,'Inflation &amp; Discounting'!$E$8:$E$60))</f>
        <v>#DIV/0!</v>
      </c>
      <c r="Z53" s="101" t="e">
        <f>T53*INDEX(Discount_Index,MATCH($C53,'Inflation &amp; Discounting'!$E$8:$E$60))</f>
        <v>#DIV/0!</v>
      </c>
      <c r="AA53" s="102" t="e">
        <f>U53*INDEX(Discount_Index,MATCH($C53,'Inflation &amp; Discounting'!$E$8:$E$60))</f>
        <v>#DIV/0!</v>
      </c>
    </row>
    <row r="54" spans="2:27" x14ac:dyDescent="0.25">
      <c r="B54" s="98">
        <f t="shared" si="0"/>
        <v>45</v>
      </c>
      <c r="C54" s="99">
        <v>2067</v>
      </c>
      <c r="E54" s="100" t="e">
        <f>'Energy Calculations'!AI54</f>
        <v>#DIV/0!</v>
      </c>
      <c r="F54" s="101" t="e">
        <f>'Energy Calculations'!AJ54</f>
        <v>#DIV/0!</v>
      </c>
      <c r="G54" s="101" t="e">
        <f>'Energy Calculations'!AK54</f>
        <v>#DIV/0!</v>
      </c>
      <c r="H54" s="101" t="e">
        <f>'Energy Calculations'!AL54</f>
        <v>#DIV/0!</v>
      </c>
      <c r="I54" s="102" t="e">
        <f>'Energy Calculations'!AM54</f>
        <v>#DIV/0!</v>
      </c>
      <c r="J54" s="103"/>
      <c r="K54" s="109" cm="1">
        <f t="array" ref="K54">_xlfn.IFNA(_xlfn.IFS(Fuel_group1="Biomass fuels",INDEX(Biomass_LRVC_Range,MATCH($C54,LRVCs!$B$6:$B$56)),
Fuel_group1="Biogas fuels",INDEX(Biomass_LRVC_Range,MATCH($C54,LRVCs!$B$6:$B$56)),
Fuel_group1="Electricity",INDEX(Electricity_LRVC_Range,MATCH($C54,LRVCs!$B$6:$B$56)),
Fuel_group1="Gaseous fuels",INDEX(Gas_LRVC_Range,MATCH($C54,LRVCs!$B$6:$B$56)),
Fuel_group1="Liquid fuels",INDEX(Oil_LRVC_Range,MATCH($C54,LRVCs!$B$6:$B$56)),
Fuel_group1="Solid fuels",INDEX(Coal_LRVC_Range,MATCH($C54,LRVCs!$B$6:$B$56)),
Fuel_group1="Other",Inputs!D$25*LRVC_Retail_Ratio),0)</f>
        <v>0</v>
      </c>
      <c r="L54" s="110" cm="1">
        <f t="array" ref="L54">_xlfn.IFNA(_xlfn.IFS(Fuel_group2="Biomass fuels",INDEX(Biomass_LRVC_Range,MATCH($C54,LRVCs!$B$6:$B$56)),
Fuel_group2="Biogas fuels",INDEX(Biomass_LRVC_Range,MATCH($C54,LRVCs!$B$6:$B$56)),
Fuel_group2="Electricity",INDEX(Electricity_LRVC_Range,MATCH($C54,LRVCs!$B$6:$B$56)),
Fuel_group2="Gaseous fuels",INDEX(Gas_LRVC_Range,MATCH($C54,LRVCs!$B$6:$B$56)),
Fuel_group2="Liquid fuels",INDEX(Oil_LRVC_Range,MATCH($C54,LRVCs!$B$6:$B$56)),
Fuel_group2="Solid fuels",INDEX(Coal_LRVC_Range,MATCH($C54,LRVCs!$B$6:$B$56)),
Fuel_group2="Other",Inputs!E$25*LRVC_Retail_Ratio),0)</f>
        <v>0</v>
      </c>
      <c r="M54" s="110" cm="1">
        <f t="array" ref="M54">_xlfn.IFNA(_xlfn.IFS(Fuel_group3="Biomass fuels",INDEX(Biomass_LRVC_Range,MATCH($C54,LRVCs!$B$6:$B$56)),
Fuel_group3="Biogas fuels",INDEX(Biomass_LRVC_Range,MATCH($C54,LRVCs!$B$6:$B$56)),
Fuel_group3="Electricity",INDEX(Electricity_LRVC_Range,MATCH($C54,LRVCs!$B$6:$B$56)),
Fuel_group3="Gaseous fuels",INDEX(Gas_LRVC_Range,MATCH($C54,LRVCs!$B$6:$B$56)),
Fuel_group3="Liquid fuels",INDEX(Oil_LRVC_Range,MATCH($C54,LRVCs!$B$6:$B$56)),
Fuel_group3="Solid fuels",INDEX(Coal_LRVC_Range,MATCH($C54,LRVCs!$B$6:$B$56)),
Fuel_group3="Other",Inputs!F$25*LRVC_Retail_Ratio),0)</f>
        <v>0</v>
      </c>
      <c r="N54" s="110" cm="1">
        <f t="array" ref="N54">_xlfn.IFNA(_xlfn.IFS(Fuel_group4="Biomass fuels",INDEX(Biomass_LRVC_Range,MATCH($C54,LRVCs!$B$6:$B$56)),
Fuel_group4="Biogas fuels",INDEX(Biomass_LRVC_Range,MATCH($C54,LRVCs!$B$6:$B$56)),
Fuel_group4="Electricity",INDEX(Electricity_LRVC_Range,MATCH($C54,LRVCs!$B$6:$B$56)),
Fuel_group4="Gaseous fuels",INDEX(Gas_LRVC_Range,MATCH($C54,LRVCs!$B$6:$B$56)),
Fuel_group4="Liquid fuels",INDEX(Oil_LRVC_Range,MATCH($C54,LRVCs!$B$6:$B$56)),
Fuel_group4="Solid fuels",INDEX(Coal_LRVC_Range,MATCH($C54,LRVCs!$B$6:$B$56)),
Fuel_group4="Other",Inputs!G$25*LRVC_Retail_Ratio),0)</f>
        <v>0</v>
      </c>
      <c r="O54" s="111" cm="1">
        <f t="array" ref="O54">_xlfn.IFNA(_xlfn.IFS(Fuel_group5="Biomass fuels",INDEX(Biomass_LRVC_Range,MATCH($C54,LRVCs!$B$6:$B$56)),
Fuel_group5="Biogas fuels",INDEX(Biomass_LRVC_Range,MATCH($C54,LRVCs!$B$6:$B$56)),
Fuel_group5="Electricity",INDEX(Electricity_LRVC_Range,MATCH($C54,LRVCs!$B$6:$B$56)),
Fuel_group5="Gaseous fuels",INDEX(Gas_LRVC_Range,MATCH($C54,LRVCs!$B$6:$B$56)),
Fuel_group5="Liquid fuels",INDEX(Oil_LRVC_Range,MATCH($C54,LRVCs!$B$6:$B$56)),
Fuel_group5="Solid fuels",INDEX(Coal_LRVC_Range,MATCH($C54,LRVCs!$B$6:$B$56)),
Fuel_group5="Other",Inputs!H$25*LRVC_Retail_Ratio),0)</f>
        <v>0</v>
      </c>
      <c r="P54" s="112"/>
      <c r="Q54" s="100" t="e">
        <f t="shared" si="2"/>
        <v>#DIV/0!</v>
      </c>
      <c r="R54" s="101" t="e">
        <f t="shared" si="3"/>
        <v>#DIV/0!</v>
      </c>
      <c r="S54" s="101" t="e">
        <f t="shared" si="4"/>
        <v>#DIV/0!</v>
      </c>
      <c r="T54" s="101" t="e">
        <f t="shared" si="5"/>
        <v>#DIV/0!</v>
      </c>
      <c r="U54" s="102" t="e">
        <f t="shared" si="6"/>
        <v>#DIV/0!</v>
      </c>
      <c r="V54" s="103"/>
      <c r="W54" s="100" t="e">
        <f>Q54*INDEX(Discount_Index,MATCH($C54,'Inflation &amp; Discounting'!$E$8:$E$60))</f>
        <v>#DIV/0!</v>
      </c>
      <c r="X54" s="101" t="e">
        <f>R54*INDEX(Discount_Index,MATCH($C54,'Inflation &amp; Discounting'!$E$8:$E$60))</f>
        <v>#DIV/0!</v>
      </c>
      <c r="Y54" s="101" t="e">
        <f>S54*INDEX(Discount_Index,MATCH($C54,'Inflation &amp; Discounting'!$E$8:$E$60))</f>
        <v>#DIV/0!</v>
      </c>
      <c r="Z54" s="101" t="e">
        <f>T54*INDEX(Discount_Index,MATCH($C54,'Inflation &amp; Discounting'!$E$8:$E$60))</f>
        <v>#DIV/0!</v>
      </c>
      <c r="AA54" s="102" t="e">
        <f>U54*INDEX(Discount_Index,MATCH($C54,'Inflation &amp; Discounting'!$E$8:$E$60))</f>
        <v>#DIV/0!</v>
      </c>
    </row>
    <row r="55" spans="2:27" x14ac:dyDescent="0.25">
      <c r="B55" s="98">
        <f t="shared" si="0"/>
        <v>46</v>
      </c>
      <c r="C55" s="99">
        <v>2068</v>
      </c>
      <c r="E55" s="100" t="e">
        <f>'Energy Calculations'!AI55</f>
        <v>#DIV/0!</v>
      </c>
      <c r="F55" s="101" t="e">
        <f>'Energy Calculations'!AJ55</f>
        <v>#DIV/0!</v>
      </c>
      <c r="G55" s="101" t="e">
        <f>'Energy Calculations'!AK55</f>
        <v>#DIV/0!</v>
      </c>
      <c r="H55" s="101" t="e">
        <f>'Energy Calculations'!AL55</f>
        <v>#DIV/0!</v>
      </c>
      <c r="I55" s="102" t="e">
        <f>'Energy Calculations'!AM55</f>
        <v>#DIV/0!</v>
      </c>
      <c r="J55" s="103"/>
      <c r="K55" s="109" cm="1">
        <f t="array" ref="K55">_xlfn.IFNA(_xlfn.IFS(Fuel_group1="Biomass fuels",INDEX(Biomass_LRVC_Range,MATCH($C55,LRVCs!$B$6:$B$56)),
Fuel_group1="Biogas fuels",INDEX(Biomass_LRVC_Range,MATCH($C55,LRVCs!$B$6:$B$56)),
Fuel_group1="Electricity",INDEX(Electricity_LRVC_Range,MATCH($C55,LRVCs!$B$6:$B$56)),
Fuel_group1="Gaseous fuels",INDEX(Gas_LRVC_Range,MATCH($C55,LRVCs!$B$6:$B$56)),
Fuel_group1="Liquid fuels",INDEX(Oil_LRVC_Range,MATCH($C55,LRVCs!$B$6:$B$56)),
Fuel_group1="Solid fuels",INDEX(Coal_LRVC_Range,MATCH($C55,LRVCs!$B$6:$B$56)),
Fuel_group1="Other",Inputs!D$25*LRVC_Retail_Ratio),0)</f>
        <v>0</v>
      </c>
      <c r="L55" s="110" cm="1">
        <f t="array" ref="L55">_xlfn.IFNA(_xlfn.IFS(Fuel_group2="Biomass fuels",INDEX(Biomass_LRVC_Range,MATCH($C55,LRVCs!$B$6:$B$56)),
Fuel_group2="Biogas fuels",INDEX(Biomass_LRVC_Range,MATCH($C55,LRVCs!$B$6:$B$56)),
Fuel_group2="Electricity",INDEX(Electricity_LRVC_Range,MATCH($C55,LRVCs!$B$6:$B$56)),
Fuel_group2="Gaseous fuels",INDEX(Gas_LRVC_Range,MATCH($C55,LRVCs!$B$6:$B$56)),
Fuel_group2="Liquid fuels",INDEX(Oil_LRVC_Range,MATCH($C55,LRVCs!$B$6:$B$56)),
Fuel_group2="Solid fuels",INDEX(Coal_LRVC_Range,MATCH($C55,LRVCs!$B$6:$B$56)),
Fuel_group2="Other",Inputs!E$25*LRVC_Retail_Ratio),0)</f>
        <v>0</v>
      </c>
      <c r="M55" s="110" cm="1">
        <f t="array" ref="M55">_xlfn.IFNA(_xlfn.IFS(Fuel_group3="Biomass fuels",INDEX(Biomass_LRVC_Range,MATCH($C55,LRVCs!$B$6:$B$56)),
Fuel_group3="Biogas fuels",INDEX(Biomass_LRVC_Range,MATCH($C55,LRVCs!$B$6:$B$56)),
Fuel_group3="Electricity",INDEX(Electricity_LRVC_Range,MATCH($C55,LRVCs!$B$6:$B$56)),
Fuel_group3="Gaseous fuels",INDEX(Gas_LRVC_Range,MATCH($C55,LRVCs!$B$6:$B$56)),
Fuel_group3="Liquid fuels",INDEX(Oil_LRVC_Range,MATCH($C55,LRVCs!$B$6:$B$56)),
Fuel_group3="Solid fuels",INDEX(Coal_LRVC_Range,MATCH($C55,LRVCs!$B$6:$B$56)),
Fuel_group3="Other",Inputs!F$25*LRVC_Retail_Ratio),0)</f>
        <v>0</v>
      </c>
      <c r="N55" s="110" cm="1">
        <f t="array" ref="N55">_xlfn.IFNA(_xlfn.IFS(Fuel_group4="Biomass fuels",INDEX(Biomass_LRVC_Range,MATCH($C55,LRVCs!$B$6:$B$56)),
Fuel_group4="Biogas fuels",INDEX(Biomass_LRVC_Range,MATCH($C55,LRVCs!$B$6:$B$56)),
Fuel_group4="Electricity",INDEX(Electricity_LRVC_Range,MATCH($C55,LRVCs!$B$6:$B$56)),
Fuel_group4="Gaseous fuels",INDEX(Gas_LRVC_Range,MATCH($C55,LRVCs!$B$6:$B$56)),
Fuel_group4="Liquid fuels",INDEX(Oil_LRVC_Range,MATCH($C55,LRVCs!$B$6:$B$56)),
Fuel_group4="Solid fuels",INDEX(Coal_LRVC_Range,MATCH($C55,LRVCs!$B$6:$B$56)),
Fuel_group4="Other",Inputs!G$25*LRVC_Retail_Ratio),0)</f>
        <v>0</v>
      </c>
      <c r="O55" s="111" cm="1">
        <f t="array" ref="O55">_xlfn.IFNA(_xlfn.IFS(Fuel_group5="Biomass fuels",INDEX(Biomass_LRVC_Range,MATCH($C55,LRVCs!$B$6:$B$56)),
Fuel_group5="Biogas fuels",INDEX(Biomass_LRVC_Range,MATCH($C55,LRVCs!$B$6:$B$56)),
Fuel_group5="Electricity",INDEX(Electricity_LRVC_Range,MATCH($C55,LRVCs!$B$6:$B$56)),
Fuel_group5="Gaseous fuels",INDEX(Gas_LRVC_Range,MATCH($C55,LRVCs!$B$6:$B$56)),
Fuel_group5="Liquid fuels",INDEX(Oil_LRVC_Range,MATCH($C55,LRVCs!$B$6:$B$56)),
Fuel_group5="Solid fuels",INDEX(Coal_LRVC_Range,MATCH($C55,LRVCs!$B$6:$B$56)),
Fuel_group5="Other",Inputs!H$25*LRVC_Retail_Ratio),0)</f>
        <v>0</v>
      </c>
      <c r="P55" s="112"/>
      <c r="Q55" s="100" t="e">
        <f t="shared" si="2"/>
        <v>#DIV/0!</v>
      </c>
      <c r="R55" s="101" t="e">
        <f t="shared" si="3"/>
        <v>#DIV/0!</v>
      </c>
      <c r="S55" s="101" t="e">
        <f t="shared" si="4"/>
        <v>#DIV/0!</v>
      </c>
      <c r="T55" s="101" t="e">
        <f t="shared" si="5"/>
        <v>#DIV/0!</v>
      </c>
      <c r="U55" s="102" t="e">
        <f t="shared" si="6"/>
        <v>#DIV/0!</v>
      </c>
      <c r="V55" s="103"/>
      <c r="W55" s="100" t="e">
        <f>Q55*INDEX(Discount_Index,MATCH($C55,'Inflation &amp; Discounting'!$E$8:$E$60))</f>
        <v>#DIV/0!</v>
      </c>
      <c r="X55" s="101" t="e">
        <f>R55*INDEX(Discount_Index,MATCH($C55,'Inflation &amp; Discounting'!$E$8:$E$60))</f>
        <v>#DIV/0!</v>
      </c>
      <c r="Y55" s="101" t="e">
        <f>S55*INDEX(Discount_Index,MATCH($C55,'Inflation &amp; Discounting'!$E$8:$E$60))</f>
        <v>#DIV/0!</v>
      </c>
      <c r="Z55" s="101" t="e">
        <f>T55*INDEX(Discount_Index,MATCH($C55,'Inflation &amp; Discounting'!$E$8:$E$60))</f>
        <v>#DIV/0!</v>
      </c>
      <c r="AA55" s="102" t="e">
        <f>U55*INDEX(Discount_Index,MATCH($C55,'Inflation &amp; Discounting'!$E$8:$E$60))</f>
        <v>#DIV/0!</v>
      </c>
    </row>
    <row r="56" spans="2:27" x14ac:dyDescent="0.25">
      <c r="B56" s="98">
        <f t="shared" si="0"/>
        <v>47</v>
      </c>
      <c r="C56" s="99">
        <v>2069</v>
      </c>
      <c r="E56" s="100" t="e">
        <f>'Energy Calculations'!AI56</f>
        <v>#DIV/0!</v>
      </c>
      <c r="F56" s="101" t="e">
        <f>'Energy Calculations'!AJ56</f>
        <v>#DIV/0!</v>
      </c>
      <c r="G56" s="101" t="e">
        <f>'Energy Calculations'!AK56</f>
        <v>#DIV/0!</v>
      </c>
      <c r="H56" s="101" t="e">
        <f>'Energy Calculations'!AL56</f>
        <v>#DIV/0!</v>
      </c>
      <c r="I56" s="102" t="e">
        <f>'Energy Calculations'!AM56</f>
        <v>#DIV/0!</v>
      </c>
      <c r="J56" s="103"/>
      <c r="K56" s="109" cm="1">
        <f t="array" ref="K56">_xlfn.IFNA(_xlfn.IFS(Fuel_group1="Biomass fuels",INDEX(Biomass_LRVC_Range,MATCH($C56,LRVCs!$B$6:$B$56)),
Fuel_group1="Biogas fuels",INDEX(Biomass_LRVC_Range,MATCH($C56,LRVCs!$B$6:$B$56)),
Fuel_group1="Electricity",INDEX(Electricity_LRVC_Range,MATCH($C56,LRVCs!$B$6:$B$56)),
Fuel_group1="Gaseous fuels",INDEX(Gas_LRVC_Range,MATCH($C56,LRVCs!$B$6:$B$56)),
Fuel_group1="Liquid fuels",INDEX(Oil_LRVC_Range,MATCH($C56,LRVCs!$B$6:$B$56)),
Fuel_group1="Solid fuels",INDEX(Coal_LRVC_Range,MATCH($C56,LRVCs!$B$6:$B$56)),
Fuel_group1="Other",Inputs!D$25*LRVC_Retail_Ratio),0)</f>
        <v>0</v>
      </c>
      <c r="L56" s="110" cm="1">
        <f t="array" ref="L56">_xlfn.IFNA(_xlfn.IFS(Fuel_group2="Biomass fuels",INDEX(Biomass_LRVC_Range,MATCH($C56,LRVCs!$B$6:$B$56)),
Fuel_group2="Biogas fuels",INDEX(Biomass_LRVC_Range,MATCH($C56,LRVCs!$B$6:$B$56)),
Fuel_group2="Electricity",INDEX(Electricity_LRVC_Range,MATCH($C56,LRVCs!$B$6:$B$56)),
Fuel_group2="Gaseous fuels",INDEX(Gas_LRVC_Range,MATCH($C56,LRVCs!$B$6:$B$56)),
Fuel_group2="Liquid fuels",INDEX(Oil_LRVC_Range,MATCH($C56,LRVCs!$B$6:$B$56)),
Fuel_group2="Solid fuels",INDEX(Coal_LRVC_Range,MATCH($C56,LRVCs!$B$6:$B$56)),
Fuel_group2="Other",Inputs!E$25*LRVC_Retail_Ratio),0)</f>
        <v>0</v>
      </c>
      <c r="M56" s="110" cm="1">
        <f t="array" ref="M56">_xlfn.IFNA(_xlfn.IFS(Fuel_group3="Biomass fuels",INDEX(Biomass_LRVC_Range,MATCH($C56,LRVCs!$B$6:$B$56)),
Fuel_group3="Biogas fuels",INDEX(Biomass_LRVC_Range,MATCH($C56,LRVCs!$B$6:$B$56)),
Fuel_group3="Electricity",INDEX(Electricity_LRVC_Range,MATCH($C56,LRVCs!$B$6:$B$56)),
Fuel_group3="Gaseous fuels",INDEX(Gas_LRVC_Range,MATCH($C56,LRVCs!$B$6:$B$56)),
Fuel_group3="Liquid fuels",INDEX(Oil_LRVC_Range,MATCH($C56,LRVCs!$B$6:$B$56)),
Fuel_group3="Solid fuels",INDEX(Coal_LRVC_Range,MATCH($C56,LRVCs!$B$6:$B$56)),
Fuel_group3="Other",Inputs!F$25*LRVC_Retail_Ratio),0)</f>
        <v>0</v>
      </c>
      <c r="N56" s="110" cm="1">
        <f t="array" ref="N56">_xlfn.IFNA(_xlfn.IFS(Fuel_group4="Biomass fuels",INDEX(Biomass_LRVC_Range,MATCH($C56,LRVCs!$B$6:$B$56)),
Fuel_group4="Biogas fuels",INDEX(Biomass_LRVC_Range,MATCH($C56,LRVCs!$B$6:$B$56)),
Fuel_group4="Electricity",INDEX(Electricity_LRVC_Range,MATCH($C56,LRVCs!$B$6:$B$56)),
Fuel_group4="Gaseous fuels",INDEX(Gas_LRVC_Range,MATCH($C56,LRVCs!$B$6:$B$56)),
Fuel_group4="Liquid fuels",INDEX(Oil_LRVC_Range,MATCH($C56,LRVCs!$B$6:$B$56)),
Fuel_group4="Solid fuels",INDEX(Coal_LRVC_Range,MATCH($C56,LRVCs!$B$6:$B$56)),
Fuel_group4="Other",Inputs!G$25*LRVC_Retail_Ratio),0)</f>
        <v>0</v>
      </c>
      <c r="O56" s="111" cm="1">
        <f t="array" ref="O56">_xlfn.IFNA(_xlfn.IFS(Fuel_group5="Biomass fuels",INDEX(Biomass_LRVC_Range,MATCH($C56,LRVCs!$B$6:$B$56)),
Fuel_group5="Biogas fuels",INDEX(Biomass_LRVC_Range,MATCH($C56,LRVCs!$B$6:$B$56)),
Fuel_group5="Electricity",INDEX(Electricity_LRVC_Range,MATCH($C56,LRVCs!$B$6:$B$56)),
Fuel_group5="Gaseous fuels",INDEX(Gas_LRVC_Range,MATCH($C56,LRVCs!$B$6:$B$56)),
Fuel_group5="Liquid fuels",INDEX(Oil_LRVC_Range,MATCH($C56,LRVCs!$B$6:$B$56)),
Fuel_group5="Solid fuels",INDEX(Coal_LRVC_Range,MATCH($C56,LRVCs!$B$6:$B$56)),
Fuel_group5="Other",Inputs!H$25*LRVC_Retail_Ratio),0)</f>
        <v>0</v>
      </c>
      <c r="P56" s="112"/>
      <c r="Q56" s="100" t="e">
        <f t="shared" si="2"/>
        <v>#DIV/0!</v>
      </c>
      <c r="R56" s="101" t="e">
        <f t="shared" si="3"/>
        <v>#DIV/0!</v>
      </c>
      <c r="S56" s="101" t="e">
        <f t="shared" si="4"/>
        <v>#DIV/0!</v>
      </c>
      <c r="T56" s="101" t="e">
        <f t="shared" si="5"/>
        <v>#DIV/0!</v>
      </c>
      <c r="U56" s="102" t="e">
        <f t="shared" si="6"/>
        <v>#DIV/0!</v>
      </c>
      <c r="V56" s="103"/>
      <c r="W56" s="100" t="e">
        <f>Q56*INDEX(Discount_Index,MATCH($C56,'Inflation &amp; Discounting'!$E$8:$E$60))</f>
        <v>#DIV/0!</v>
      </c>
      <c r="X56" s="101" t="e">
        <f>R56*INDEX(Discount_Index,MATCH($C56,'Inflation &amp; Discounting'!$E$8:$E$60))</f>
        <v>#DIV/0!</v>
      </c>
      <c r="Y56" s="101" t="e">
        <f>S56*INDEX(Discount_Index,MATCH($C56,'Inflation &amp; Discounting'!$E$8:$E$60))</f>
        <v>#DIV/0!</v>
      </c>
      <c r="Z56" s="101" t="e">
        <f>T56*INDEX(Discount_Index,MATCH($C56,'Inflation &amp; Discounting'!$E$8:$E$60))</f>
        <v>#DIV/0!</v>
      </c>
      <c r="AA56" s="102" t="e">
        <f>U56*INDEX(Discount_Index,MATCH($C56,'Inflation &amp; Discounting'!$E$8:$E$60))</f>
        <v>#DIV/0!</v>
      </c>
    </row>
    <row r="57" spans="2:27" ht="15.75" thickBot="1" x14ac:dyDescent="0.3">
      <c r="B57" s="104">
        <f t="shared" si="0"/>
        <v>48</v>
      </c>
      <c r="C57" s="105">
        <v>2070</v>
      </c>
      <c r="E57" s="106" t="e">
        <f>'Energy Calculations'!AI57</f>
        <v>#DIV/0!</v>
      </c>
      <c r="F57" s="107" t="e">
        <f>'Energy Calculations'!AJ57</f>
        <v>#DIV/0!</v>
      </c>
      <c r="G57" s="107" t="e">
        <f>'Energy Calculations'!AK57</f>
        <v>#DIV/0!</v>
      </c>
      <c r="H57" s="107" t="e">
        <f>'Energy Calculations'!AL57</f>
        <v>#DIV/0!</v>
      </c>
      <c r="I57" s="108" t="e">
        <f>'Energy Calculations'!AM57</f>
        <v>#DIV/0!</v>
      </c>
      <c r="J57" s="103"/>
      <c r="K57" s="113" cm="1">
        <f t="array" ref="K57">_xlfn.IFNA(_xlfn.IFS(Fuel_group1="Biomass fuels",INDEX(Biomass_LRVC_Range,MATCH($C57,LRVCs!$B$6:$B$56)),
Fuel_group1="Biogas fuels",INDEX(Biomass_LRVC_Range,MATCH($C57,LRVCs!$B$6:$B$56)),
Fuel_group1="Electricity",INDEX(Electricity_LRVC_Range,MATCH($C57,LRVCs!$B$6:$B$56)),
Fuel_group1="Gaseous fuels",INDEX(Gas_LRVC_Range,MATCH($C57,LRVCs!$B$6:$B$56)),
Fuel_group1="Liquid fuels",INDEX(Oil_LRVC_Range,MATCH($C57,LRVCs!$B$6:$B$56)),
Fuel_group1="Solid fuels",INDEX(Coal_LRVC_Range,MATCH($C57,LRVCs!$B$6:$B$56)),
Fuel_group1="Other",Inputs!D$25*LRVC_Retail_Ratio),0)</f>
        <v>0</v>
      </c>
      <c r="L57" s="114" cm="1">
        <f t="array" ref="L57">_xlfn.IFNA(_xlfn.IFS(Fuel_group2="Biomass fuels",INDEX(Biomass_LRVC_Range,MATCH($C57,LRVCs!$B$6:$B$56)),
Fuel_group2="Biogas fuels",INDEX(Biomass_LRVC_Range,MATCH($C57,LRVCs!$B$6:$B$56)),
Fuel_group2="Electricity",INDEX(Electricity_LRVC_Range,MATCH($C57,LRVCs!$B$6:$B$56)),
Fuel_group2="Gaseous fuels",INDEX(Gas_LRVC_Range,MATCH($C57,LRVCs!$B$6:$B$56)),
Fuel_group2="Liquid fuels",INDEX(Oil_LRVC_Range,MATCH($C57,LRVCs!$B$6:$B$56)),
Fuel_group2="Solid fuels",INDEX(Coal_LRVC_Range,MATCH($C57,LRVCs!$B$6:$B$56)),
Fuel_group2="Other",Inputs!E$25*LRVC_Retail_Ratio),0)</f>
        <v>0</v>
      </c>
      <c r="M57" s="114" cm="1">
        <f t="array" ref="M57">_xlfn.IFNA(_xlfn.IFS(Fuel_group3="Biomass fuels",INDEX(Biomass_LRVC_Range,MATCH($C57,LRVCs!$B$6:$B$56)),
Fuel_group3="Biogas fuels",INDEX(Biomass_LRVC_Range,MATCH($C57,LRVCs!$B$6:$B$56)),
Fuel_group3="Electricity",INDEX(Electricity_LRVC_Range,MATCH($C57,LRVCs!$B$6:$B$56)),
Fuel_group3="Gaseous fuels",INDEX(Gas_LRVC_Range,MATCH($C57,LRVCs!$B$6:$B$56)),
Fuel_group3="Liquid fuels",INDEX(Oil_LRVC_Range,MATCH($C57,LRVCs!$B$6:$B$56)),
Fuel_group3="Solid fuels",INDEX(Coal_LRVC_Range,MATCH($C57,LRVCs!$B$6:$B$56)),
Fuel_group3="Other",Inputs!F$25*LRVC_Retail_Ratio),0)</f>
        <v>0</v>
      </c>
      <c r="N57" s="114" cm="1">
        <f t="array" ref="N57">_xlfn.IFNA(_xlfn.IFS(Fuel_group4="Biomass fuels",INDEX(Biomass_LRVC_Range,MATCH($C57,LRVCs!$B$6:$B$56)),
Fuel_group4="Biogas fuels",INDEX(Biomass_LRVC_Range,MATCH($C57,LRVCs!$B$6:$B$56)),
Fuel_group4="Electricity",INDEX(Electricity_LRVC_Range,MATCH($C57,LRVCs!$B$6:$B$56)),
Fuel_group4="Gaseous fuels",INDEX(Gas_LRVC_Range,MATCH($C57,LRVCs!$B$6:$B$56)),
Fuel_group4="Liquid fuels",INDEX(Oil_LRVC_Range,MATCH($C57,LRVCs!$B$6:$B$56)),
Fuel_group4="Solid fuels",INDEX(Coal_LRVC_Range,MATCH($C57,LRVCs!$B$6:$B$56)),
Fuel_group4="Other",Inputs!G$25*LRVC_Retail_Ratio),0)</f>
        <v>0</v>
      </c>
      <c r="O57" s="115" cm="1">
        <f t="array" ref="O57">_xlfn.IFNA(_xlfn.IFS(Fuel_group5="Biomass fuels",INDEX(Biomass_LRVC_Range,MATCH($C57,LRVCs!$B$6:$B$56)),
Fuel_group5="Biogas fuels",INDEX(Biomass_LRVC_Range,MATCH($C57,LRVCs!$B$6:$B$56)),
Fuel_group5="Electricity",INDEX(Electricity_LRVC_Range,MATCH($C57,LRVCs!$B$6:$B$56)),
Fuel_group5="Gaseous fuels",INDEX(Gas_LRVC_Range,MATCH($C57,LRVCs!$B$6:$B$56)),
Fuel_group5="Liquid fuels",INDEX(Oil_LRVC_Range,MATCH($C57,LRVCs!$B$6:$B$56)),
Fuel_group5="Solid fuels",INDEX(Coal_LRVC_Range,MATCH($C57,LRVCs!$B$6:$B$56)),
Fuel_group5="Other",Inputs!H$25*LRVC_Retail_Ratio),0)</f>
        <v>0</v>
      </c>
      <c r="P57" s="112"/>
      <c r="Q57" s="106" t="e">
        <f t="shared" si="2"/>
        <v>#DIV/0!</v>
      </c>
      <c r="R57" s="107" t="e">
        <f t="shared" si="3"/>
        <v>#DIV/0!</v>
      </c>
      <c r="S57" s="107" t="e">
        <f t="shared" si="4"/>
        <v>#DIV/0!</v>
      </c>
      <c r="T57" s="107" t="e">
        <f t="shared" si="5"/>
        <v>#DIV/0!</v>
      </c>
      <c r="U57" s="108" t="e">
        <f t="shared" si="6"/>
        <v>#DIV/0!</v>
      </c>
      <c r="V57" s="103"/>
      <c r="W57" s="106" t="e">
        <f>Q57*INDEX(Discount_Index,MATCH($C57,'Inflation &amp; Discounting'!$E$8:$E$60))</f>
        <v>#DIV/0!</v>
      </c>
      <c r="X57" s="107" t="e">
        <f>R57*INDEX(Discount_Index,MATCH($C57,'Inflation &amp; Discounting'!$E$8:$E$60))</f>
        <v>#DIV/0!</v>
      </c>
      <c r="Y57" s="107" t="e">
        <f>S57*INDEX(Discount_Index,MATCH($C57,'Inflation &amp; Discounting'!$E$8:$E$60))</f>
        <v>#DIV/0!</v>
      </c>
      <c r="Z57" s="107" t="e">
        <f>T57*INDEX(Discount_Index,MATCH($C57,'Inflation &amp; Discounting'!$E$8:$E$60))</f>
        <v>#DIV/0!</v>
      </c>
      <c r="AA57" s="108" t="e">
        <f>U57*INDEX(Discount_Index,MATCH($C57,'Inflation &amp; Discounting'!$E$8:$E$60))</f>
        <v>#DIV/0!</v>
      </c>
    </row>
    <row r="58" spans="2:27" x14ac:dyDescent="0.25"/>
    <row r="59" spans="2:27"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row>
  </sheetData>
  <sheetProtection algorithmName="SHA-512" hashValue="sjmEArdOkNZ387ArhPrmlPGgDFAJWwIBip8y/eEKHdwElq48znLs3cdV6EifGwehyIwlpu3jQxTpAtnbtpJ0vQ==" saltValue="WWBXXeZVlO2cE3sxCL1SUw==" spinCount="100000" sheet="1" objects="1" scenarios="1" selectLockedCells="1"/>
  <mergeCells count="6">
    <mergeCell ref="K5:O5"/>
    <mergeCell ref="Q5:U5"/>
    <mergeCell ref="W5:AA5"/>
    <mergeCell ref="B5:B7"/>
    <mergeCell ref="C5:C7"/>
    <mergeCell ref="E5:I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66461-EAB9-41AE-BBD2-F9909EBBE676}">
  <sheetPr codeName="Sheet10">
    <tabColor theme="7" tint="0.59999389629810485"/>
  </sheetPr>
  <dimension ref="A1:BF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3" width="8.85546875" style="30" customWidth="1"/>
    <col min="4" max="4" width="5.140625" style="30" customWidth="1"/>
    <col min="5" max="9" width="15.85546875" style="30" customWidth="1"/>
    <col min="10" max="10" width="5.28515625" style="30" customWidth="1"/>
    <col min="11" max="15" width="15.85546875" style="30" customWidth="1"/>
    <col min="16" max="16" width="5.28515625" style="30" customWidth="1"/>
    <col min="17" max="21" width="15.85546875" style="30" customWidth="1"/>
    <col min="22" max="22" width="5.28515625" style="30" customWidth="1"/>
    <col min="23" max="27" width="15.85546875" style="30" customWidth="1"/>
    <col min="28" max="28" width="3.5703125" style="30" customWidth="1"/>
    <col min="29" max="58" width="0" style="30" hidden="1" customWidth="1"/>
    <col min="59" max="16384" width="8.85546875" style="30" hidden="1"/>
  </cols>
  <sheetData>
    <row r="1" spans="2:27" x14ac:dyDescent="0.25">
      <c r="B1" s="69"/>
      <c r="C1" s="69"/>
      <c r="D1" s="69"/>
      <c r="E1" s="69"/>
      <c r="F1" s="69"/>
      <c r="G1" s="69"/>
      <c r="H1" s="69"/>
      <c r="I1" s="69"/>
      <c r="J1" s="69"/>
      <c r="K1" s="69"/>
      <c r="L1" s="69"/>
      <c r="M1" s="69"/>
      <c r="N1" s="69"/>
      <c r="O1" s="69"/>
      <c r="P1" s="69"/>
      <c r="Q1" s="69"/>
      <c r="R1" s="69"/>
      <c r="S1" s="69"/>
      <c r="T1" s="69"/>
      <c r="U1" s="69"/>
      <c r="V1" s="69"/>
      <c r="W1" s="69"/>
      <c r="X1" s="69"/>
      <c r="Y1" s="69"/>
      <c r="Z1" s="69"/>
      <c r="AA1" s="69"/>
    </row>
    <row r="2" spans="2:27" x14ac:dyDescent="0.25"/>
    <row r="3" spans="2:27" ht="21" x14ac:dyDescent="0.35">
      <c r="B3" s="70" t="s">
        <v>96</v>
      </c>
    </row>
    <row r="4" spans="2:27" ht="15.75" thickBot="1" x14ac:dyDescent="0.3"/>
    <row r="5" spans="2:27" x14ac:dyDescent="0.25">
      <c r="B5" s="456" t="s">
        <v>77</v>
      </c>
      <c r="C5" s="458" t="s">
        <v>78</v>
      </c>
      <c r="D5" s="90"/>
      <c r="E5" s="456" t="s">
        <v>83</v>
      </c>
      <c r="F5" s="457"/>
      <c r="G5" s="457"/>
      <c r="H5" s="457"/>
      <c r="I5" s="458"/>
      <c r="J5" s="91"/>
      <c r="K5" s="456" t="s">
        <v>94</v>
      </c>
      <c r="L5" s="457"/>
      <c r="M5" s="457"/>
      <c r="N5" s="457"/>
      <c r="O5" s="458"/>
      <c r="P5" s="91"/>
      <c r="Q5" s="456" t="s">
        <v>97</v>
      </c>
      <c r="R5" s="457"/>
      <c r="S5" s="457"/>
      <c r="T5" s="457"/>
      <c r="U5" s="458"/>
      <c r="V5" s="91"/>
      <c r="W5" s="456" t="s">
        <v>65</v>
      </c>
      <c r="X5" s="457"/>
      <c r="Y5" s="457"/>
      <c r="Z5" s="457"/>
      <c r="AA5" s="458"/>
    </row>
    <row r="6" spans="2:27" x14ac:dyDescent="0.25">
      <c r="B6" s="459"/>
      <c r="C6" s="460"/>
      <c r="D6" s="90"/>
      <c r="E6" s="92" t="s">
        <v>35</v>
      </c>
      <c r="F6" s="11" t="s">
        <v>36</v>
      </c>
      <c r="G6" s="11" t="s">
        <v>37</v>
      </c>
      <c r="H6" s="11" t="s">
        <v>38</v>
      </c>
      <c r="I6" s="93" t="s">
        <v>39</v>
      </c>
      <c r="J6" s="91"/>
      <c r="K6" s="92" t="s">
        <v>35</v>
      </c>
      <c r="L6" s="11" t="s">
        <v>36</v>
      </c>
      <c r="M6" s="11" t="s">
        <v>37</v>
      </c>
      <c r="N6" s="11" t="s">
        <v>38</v>
      </c>
      <c r="O6" s="93" t="s">
        <v>39</v>
      </c>
      <c r="P6" s="91"/>
      <c r="Q6" s="92" t="s">
        <v>35</v>
      </c>
      <c r="R6" s="11" t="s">
        <v>36</v>
      </c>
      <c r="S6" s="11" t="s">
        <v>37</v>
      </c>
      <c r="T6" s="11" t="s">
        <v>38</v>
      </c>
      <c r="U6" s="93" t="s">
        <v>39</v>
      </c>
      <c r="V6" s="91"/>
      <c r="W6" s="92" t="s">
        <v>35</v>
      </c>
      <c r="X6" s="11" t="s">
        <v>36</v>
      </c>
      <c r="Y6" s="11" t="s">
        <v>37</v>
      </c>
      <c r="Z6" s="11" t="s">
        <v>38</v>
      </c>
      <c r="AA6" s="93" t="s">
        <v>39</v>
      </c>
    </row>
    <row r="7" spans="2:27" s="55" customFormat="1" x14ac:dyDescent="0.25">
      <c r="B7" s="459"/>
      <c r="C7" s="460"/>
      <c r="D7" s="94"/>
      <c r="E7" s="95" t="str">
        <f>IF(Fuel_type1=0,"N/A",Fuel_type1)</f>
        <v>N/A</v>
      </c>
      <c r="F7" s="24" t="str">
        <f>IF(Fuel_type2=0,"N/A",Fuel_type2)</f>
        <v>N/A</v>
      </c>
      <c r="G7" s="24" t="str">
        <f>IF(Fuel_type3=0,"N/A",Fuel_type3)</f>
        <v>N/A</v>
      </c>
      <c r="H7" s="24" t="str">
        <f>IF(Fuel_type4=0,"N/A",Fuel_type4)</f>
        <v>N/A</v>
      </c>
      <c r="I7" s="96" t="str">
        <f>IF(Fuel_type5=0,"N/A",Fuel_type5)</f>
        <v>N/A</v>
      </c>
      <c r="J7" s="97"/>
      <c r="K7" s="95" t="str">
        <f>IF(Fuel_group1=0,"N/A",Fuel_group1)</f>
        <v>N/A</v>
      </c>
      <c r="L7" s="24" t="str">
        <f>IF(Fuel_group2=0,"N/A",Fuel_group2)</f>
        <v>N/A</v>
      </c>
      <c r="M7" s="24" t="str">
        <f>IF(Fuel_group3=0,"N/A",Fuel_group3)</f>
        <v>N/A</v>
      </c>
      <c r="N7" s="24" t="str">
        <f>IF(Fuel_group4=0,"N/A",Fuel_group4)</f>
        <v>N/A</v>
      </c>
      <c r="O7" s="96" t="str">
        <f>IF(Fuel_group5=0,"N/A",Fuel_group5)</f>
        <v>N/A</v>
      </c>
      <c r="P7" s="97"/>
      <c r="Q7" s="95" t="str">
        <f>IF(Fuel_type1=0,"N/A",Fuel_type1)</f>
        <v>N/A</v>
      </c>
      <c r="R7" s="24" t="str">
        <f>IF(Fuel_type2=0,"N/A",Fuel_type2)</f>
        <v>N/A</v>
      </c>
      <c r="S7" s="24" t="str">
        <f>IF(Fuel_type3=0,"N/A",Fuel_type3)</f>
        <v>N/A</v>
      </c>
      <c r="T7" s="24" t="str">
        <f>IF(Fuel_type4=0,"N/A",Fuel_type4)</f>
        <v>N/A</v>
      </c>
      <c r="U7" s="96" t="str">
        <f>IF(Fuel_type5=0,"N/A",Fuel_type5)</f>
        <v>N/A</v>
      </c>
      <c r="V7" s="97"/>
      <c r="W7" s="95" t="str">
        <f>IF(Fuel_type1=0,"N/A",Fuel_type1)</f>
        <v>N/A</v>
      </c>
      <c r="X7" s="24" t="str">
        <f>IF(Fuel_type2=0,"N/A",Fuel_type2)</f>
        <v>N/A</v>
      </c>
      <c r="Y7" s="24" t="str">
        <f>IF(Fuel_type3=0,"N/A",Fuel_type3)</f>
        <v>N/A</v>
      </c>
      <c r="Z7" s="24" t="str">
        <f>IF(Fuel_type4=0,"N/A",Fuel_type4)</f>
        <v>N/A</v>
      </c>
      <c r="AA7" s="96" t="str">
        <f>IF(Fuel_type5=0,"N/A",Fuel_type5)</f>
        <v>N/A</v>
      </c>
    </row>
    <row r="8" spans="2:27" x14ac:dyDescent="0.25">
      <c r="B8" s="98">
        <f t="shared" ref="B8:B57" si="0">C8-Deployment_Year</f>
        <v>-1</v>
      </c>
      <c r="C8" s="99">
        <v>2021</v>
      </c>
      <c r="E8" s="100" t="e">
        <f>'Energy Calculations'!AC8</f>
        <v>#DIV/0!</v>
      </c>
      <c r="F8" s="101" t="e">
        <f>'Energy Calculations'!AD8</f>
        <v>#DIV/0!</v>
      </c>
      <c r="G8" s="101" t="e">
        <f>'Energy Calculations'!AE8</f>
        <v>#DIV/0!</v>
      </c>
      <c r="H8" s="101" t="e">
        <f>'Energy Calculations'!AF8</f>
        <v>#DIV/0!</v>
      </c>
      <c r="I8" s="102" t="e">
        <f>'Energy Calculations'!AG8</f>
        <v>#DIV/0!</v>
      </c>
      <c r="J8" s="103"/>
      <c r="K8" s="109" cm="1">
        <f t="array" ref="K8">_xlfn.IFNA(_xlfn.IFS(Fuel_group1="Biomass fuels",INDEX(Biomass_LRVC_Range,MATCH($C8,LRVCs!$B$6:$B$56)),
Fuel_group1="Biogas fuels",INDEX(Biomass_LRVC_Range,MATCH($C8,LRVCs!$B$6:$B$56)),
Fuel_group1="Electricity",INDEX(Electricity_LRVC_Range,MATCH($C8,LRVCs!$B$6:$B$56)),
Fuel_group1="Gaseous fuels",INDEX(Gas_LRVC_Range,MATCH($C8,LRVCs!$B$6:$B$56)),
Fuel_group1="Liquid fuels",INDEX(Oil_LRVC_Range,MATCH($C8,LRVCs!$B$6:$B$56)),
Fuel_group1="Solid fuels",INDEX(Coal_LRVC_Range,MATCH($C8,LRVCs!$B$6:$B$56)),
Fuel_group1="Other",Inputs!D$25*LRVC_Retail_Ratio),0)</f>
        <v>0</v>
      </c>
      <c r="L8" s="110" cm="1">
        <f t="array" ref="L8">_xlfn.IFNA(_xlfn.IFS(Fuel_group2="Biomass fuels",INDEX(Biomass_LRVC_Range,MATCH($C8,LRVCs!$B$6:$B$56)),
Fuel_group2="Biogas fuels",INDEX(Biomass_LRVC_Range,MATCH($C8,LRVCs!$B$6:$B$56)),
Fuel_group2="Electricity",INDEX(Electricity_LRVC_Range,MATCH($C8,LRVCs!$B$6:$B$56)),
Fuel_group2="Gaseous fuels",INDEX(Gas_LRVC_Range,MATCH($C8,LRVCs!$B$6:$B$56)),
Fuel_group2="Liquid fuels",INDEX(Oil_LRVC_Range,MATCH($C8,LRVCs!$B$6:$B$56)),
Fuel_group2="Solid fuels",INDEX(Coal_LRVC_Range,MATCH($C8,LRVCs!$B$6:$B$56)),
Fuel_group2="Other",Inputs!E$25*LRVC_Retail_Ratio),0)</f>
        <v>0</v>
      </c>
      <c r="M8" s="110" cm="1">
        <f t="array" ref="M8">_xlfn.IFNA(_xlfn.IFS(Fuel_group3="Biomass fuels",INDEX(Biomass_LRVC_Range,MATCH($C8,LRVCs!$B$6:$B$56)),
Fuel_group3="Biogas fuels",INDEX(Biomass_LRVC_Range,MATCH($C8,LRVCs!$B$6:$B$56)),
Fuel_group3="Electricity",INDEX(Electricity_LRVC_Range,MATCH($C8,LRVCs!$B$6:$B$56)),
Fuel_group3="Gaseous fuels",INDEX(Gas_LRVC_Range,MATCH($C8,LRVCs!$B$6:$B$56)),
Fuel_group3="Liquid fuels",INDEX(Oil_LRVC_Range,MATCH($C8,LRVCs!$B$6:$B$56)),
Fuel_group3="Solid fuels",INDEX(Coal_LRVC_Range,MATCH($C8,LRVCs!$B$6:$B$56)),
Fuel_group3="Other",Inputs!F$25*LRVC_Retail_Ratio),0)</f>
        <v>0</v>
      </c>
      <c r="N8" s="110" cm="1">
        <f t="array" ref="N8">_xlfn.IFNA(_xlfn.IFS(Fuel_group4="Biomass fuels",INDEX(Biomass_LRVC_Range,MATCH($C8,LRVCs!$B$6:$B$56)),
Fuel_group4="Biogas fuels",INDEX(Biomass_LRVC_Range,MATCH($C8,LRVCs!$B$6:$B$56)),
Fuel_group4="Electricity",INDEX(Electricity_LRVC_Range,MATCH($C8,LRVCs!$B$6:$B$56)),
Fuel_group4="Gaseous fuels",INDEX(Gas_LRVC_Range,MATCH($C8,LRVCs!$B$6:$B$56)),
Fuel_group4="Liquid fuels",INDEX(Oil_LRVC_Range,MATCH($C8,LRVCs!$B$6:$B$56)),
Fuel_group4="Solid fuels",INDEX(Coal_LRVC_Range,MATCH($C8,LRVCs!$B$6:$B$56)),
Fuel_group4="Other",Inputs!G$25*LRVC_Retail_Ratio),0)</f>
        <v>0</v>
      </c>
      <c r="O8" s="111" cm="1">
        <f t="array" ref="O8">_xlfn.IFNA(_xlfn.IFS(Fuel_group5="Biomass fuels",INDEX(Biomass_LRVC_Range,MATCH($C8,LRVCs!$B$6:$B$56)),
Fuel_group5="Biogas fuels",INDEX(Biomass_LRVC_Range,MATCH($C8,LRVCs!$B$6:$B$56)),
Fuel_group5="Electricity",INDEX(Electricity_LRVC_Range,MATCH($C8,LRVCs!$B$6:$B$56)),
Fuel_group5="Gaseous fuels",INDEX(Gas_LRVC_Range,MATCH($C8,LRVCs!$B$6:$B$56)),
Fuel_group5="Liquid fuels",INDEX(Oil_LRVC_Range,MATCH($C8,LRVCs!$B$6:$B$56)),
Fuel_group5="Solid fuels",INDEX(Coal_LRVC_Range,MATCH($C8,LRVCs!$B$6:$B$56)),
Fuel_group5="Other",Inputs!H$25*LRVC_Retail_Ratio),0)</f>
        <v>0</v>
      </c>
      <c r="P8" s="112"/>
      <c r="Q8" s="100" t="e">
        <f>E8*K8</f>
        <v>#DIV/0!</v>
      </c>
      <c r="R8" s="101" t="e">
        <f t="shared" ref="R8:U23" si="1">F8*L8</f>
        <v>#DIV/0!</v>
      </c>
      <c r="S8" s="101" t="e">
        <f t="shared" si="1"/>
        <v>#DIV/0!</v>
      </c>
      <c r="T8" s="101" t="e">
        <f t="shared" si="1"/>
        <v>#DIV/0!</v>
      </c>
      <c r="U8" s="102" t="e">
        <f t="shared" si="1"/>
        <v>#DIV/0!</v>
      </c>
      <c r="V8" s="103"/>
      <c r="W8" s="100" t="e">
        <f>Q8*INDEX(Discount_Index,MATCH($C8,'Inflation &amp; Discounting'!$E$8:$E$60))</f>
        <v>#DIV/0!</v>
      </c>
      <c r="X8" s="101" t="e">
        <f>R8*INDEX(Discount_Index,MATCH($C8,'Inflation &amp; Discounting'!$E$8:$E$60))</f>
        <v>#DIV/0!</v>
      </c>
      <c r="Y8" s="101" t="e">
        <f>S8*INDEX(Discount_Index,MATCH($C8,'Inflation &amp; Discounting'!$E$8:$E$60))</f>
        <v>#DIV/0!</v>
      </c>
      <c r="Z8" s="101" t="e">
        <f>T8*INDEX(Discount_Index,MATCH($C8,'Inflation &amp; Discounting'!$E$8:$E$60))</f>
        <v>#DIV/0!</v>
      </c>
      <c r="AA8" s="102" t="e">
        <f>U8*INDEX(Discount_Index,MATCH($C8,'Inflation &amp; Discounting'!$E$8:$E$60))</f>
        <v>#DIV/0!</v>
      </c>
    </row>
    <row r="9" spans="2:27" x14ac:dyDescent="0.25">
      <c r="B9" s="98">
        <f t="shared" si="0"/>
        <v>0</v>
      </c>
      <c r="C9" s="99">
        <v>2022</v>
      </c>
      <c r="E9" s="100" t="e">
        <f>'Energy Calculations'!AC9</f>
        <v>#DIV/0!</v>
      </c>
      <c r="F9" s="101" t="e">
        <f>'Energy Calculations'!AD9</f>
        <v>#DIV/0!</v>
      </c>
      <c r="G9" s="101" t="e">
        <f>'Energy Calculations'!AE9</f>
        <v>#DIV/0!</v>
      </c>
      <c r="H9" s="101" t="e">
        <f>'Energy Calculations'!AF9</f>
        <v>#DIV/0!</v>
      </c>
      <c r="I9" s="102" t="e">
        <f>'Energy Calculations'!AG9</f>
        <v>#DIV/0!</v>
      </c>
      <c r="J9" s="103"/>
      <c r="K9" s="109" cm="1">
        <f t="array" ref="K9">_xlfn.IFNA(_xlfn.IFS(Fuel_group1="Biomass fuels",INDEX(Biomass_LRVC_Range,MATCH($C9,LRVCs!$B$6:$B$56)),
Fuel_group1="Biogas fuels",INDEX(Biomass_LRVC_Range,MATCH($C9,LRVCs!$B$6:$B$56)),
Fuel_group1="Electricity",INDEX(Electricity_LRVC_Range,MATCH($C9,LRVCs!$B$6:$B$56)),
Fuel_group1="Gaseous fuels",INDEX(Gas_LRVC_Range,MATCH($C9,LRVCs!$B$6:$B$56)),
Fuel_group1="Liquid fuels",INDEX(Oil_LRVC_Range,MATCH($C9,LRVCs!$B$6:$B$56)),
Fuel_group1="Solid fuels",INDEX(Coal_LRVC_Range,MATCH($C9,LRVCs!$B$6:$B$56)),
Fuel_group1="Other",Inputs!D$25*LRVC_Retail_Ratio),0)</f>
        <v>0</v>
      </c>
      <c r="L9" s="110" cm="1">
        <f t="array" ref="L9">_xlfn.IFNA(_xlfn.IFS(Fuel_group2="Biomass fuels",INDEX(Biomass_LRVC_Range,MATCH($C9,LRVCs!$B$6:$B$56)),
Fuel_group2="Biogas fuels",INDEX(Biomass_LRVC_Range,MATCH($C9,LRVCs!$B$6:$B$56)),
Fuel_group2="Electricity",INDEX(Electricity_LRVC_Range,MATCH($C9,LRVCs!$B$6:$B$56)),
Fuel_group2="Gaseous fuels",INDEX(Gas_LRVC_Range,MATCH($C9,LRVCs!$B$6:$B$56)),
Fuel_group2="Liquid fuels",INDEX(Oil_LRVC_Range,MATCH($C9,LRVCs!$B$6:$B$56)),
Fuel_group2="Solid fuels",INDEX(Coal_LRVC_Range,MATCH($C9,LRVCs!$B$6:$B$56)),
Fuel_group2="Other",Inputs!E$25*LRVC_Retail_Ratio),0)</f>
        <v>0</v>
      </c>
      <c r="M9" s="110" cm="1">
        <f t="array" ref="M9">_xlfn.IFNA(_xlfn.IFS(Fuel_group3="Biomass fuels",INDEX(Biomass_LRVC_Range,MATCH($C9,LRVCs!$B$6:$B$56)),
Fuel_group3="Biogas fuels",INDEX(Biomass_LRVC_Range,MATCH($C9,LRVCs!$B$6:$B$56)),
Fuel_group3="Electricity",INDEX(Electricity_LRVC_Range,MATCH($C9,LRVCs!$B$6:$B$56)),
Fuel_group3="Gaseous fuels",INDEX(Gas_LRVC_Range,MATCH($C9,LRVCs!$B$6:$B$56)),
Fuel_group3="Liquid fuels",INDEX(Oil_LRVC_Range,MATCH($C9,LRVCs!$B$6:$B$56)),
Fuel_group3="Solid fuels",INDEX(Coal_LRVC_Range,MATCH($C9,LRVCs!$B$6:$B$56)),
Fuel_group3="Other",Inputs!F$25*LRVC_Retail_Ratio),0)</f>
        <v>0</v>
      </c>
      <c r="N9" s="110" cm="1">
        <f t="array" ref="N9">_xlfn.IFNA(_xlfn.IFS(Fuel_group4="Biomass fuels",INDEX(Biomass_LRVC_Range,MATCH($C9,LRVCs!$B$6:$B$56)),
Fuel_group4="Biogas fuels",INDEX(Biomass_LRVC_Range,MATCH($C9,LRVCs!$B$6:$B$56)),
Fuel_group4="Electricity",INDEX(Electricity_LRVC_Range,MATCH($C9,LRVCs!$B$6:$B$56)),
Fuel_group4="Gaseous fuels",INDEX(Gas_LRVC_Range,MATCH($C9,LRVCs!$B$6:$B$56)),
Fuel_group4="Liquid fuels",INDEX(Oil_LRVC_Range,MATCH($C9,LRVCs!$B$6:$B$56)),
Fuel_group4="Solid fuels",INDEX(Coal_LRVC_Range,MATCH($C9,LRVCs!$B$6:$B$56)),
Fuel_group4="Other",Inputs!G$25*LRVC_Retail_Ratio),0)</f>
        <v>0</v>
      </c>
      <c r="O9" s="111" cm="1">
        <f t="array" ref="O9">_xlfn.IFNA(_xlfn.IFS(Fuel_group5="Biomass fuels",INDEX(Biomass_LRVC_Range,MATCH($C9,LRVCs!$B$6:$B$56)),
Fuel_group5="Biogas fuels",INDEX(Biomass_LRVC_Range,MATCH($C9,LRVCs!$B$6:$B$56)),
Fuel_group5="Electricity",INDEX(Electricity_LRVC_Range,MATCH($C9,LRVCs!$B$6:$B$56)),
Fuel_group5="Gaseous fuels",INDEX(Gas_LRVC_Range,MATCH($C9,LRVCs!$B$6:$B$56)),
Fuel_group5="Liquid fuels",INDEX(Oil_LRVC_Range,MATCH($C9,LRVCs!$B$6:$B$56)),
Fuel_group5="Solid fuels",INDEX(Coal_LRVC_Range,MATCH($C9,LRVCs!$B$6:$B$56)),
Fuel_group5="Other",Inputs!H$25*LRVC_Retail_Ratio),0)</f>
        <v>0</v>
      </c>
      <c r="P9" s="112"/>
      <c r="Q9" s="100" t="e">
        <f t="shared" ref="Q9:U57" si="2">E9*K9</f>
        <v>#DIV/0!</v>
      </c>
      <c r="R9" s="101" t="e">
        <f t="shared" si="1"/>
        <v>#DIV/0!</v>
      </c>
      <c r="S9" s="101" t="e">
        <f t="shared" si="1"/>
        <v>#DIV/0!</v>
      </c>
      <c r="T9" s="101" t="e">
        <f t="shared" si="1"/>
        <v>#DIV/0!</v>
      </c>
      <c r="U9" s="102" t="e">
        <f t="shared" si="1"/>
        <v>#DIV/0!</v>
      </c>
      <c r="V9" s="103"/>
      <c r="W9" s="100" t="e">
        <f>Q9*INDEX(Discount_Index,MATCH($C9,'Inflation &amp; Discounting'!$E$8:$E$60))</f>
        <v>#DIV/0!</v>
      </c>
      <c r="X9" s="101" t="e">
        <f>R9*INDEX(Discount_Index,MATCH($C9,'Inflation &amp; Discounting'!$E$8:$E$60))</f>
        <v>#DIV/0!</v>
      </c>
      <c r="Y9" s="101" t="e">
        <f>S9*INDEX(Discount_Index,MATCH($C9,'Inflation &amp; Discounting'!$E$8:$E$60))</f>
        <v>#DIV/0!</v>
      </c>
      <c r="Z9" s="101" t="e">
        <f>T9*INDEX(Discount_Index,MATCH($C9,'Inflation &amp; Discounting'!$E$8:$E$60))</f>
        <v>#DIV/0!</v>
      </c>
      <c r="AA9" s="102" t="e">
        <f>U9*INDEX(Discount_Index,MATCH($C9,'Inflation &amp; Discounting'!$E$8:$E$60))</f>
        <v>#DIV/0!</v>
      </c>
    </row>
    <row r="10" spans="2:27" x14ac:dyDescent="0.25">
      <c r="B10" s="98">
        <f t="shared" si="0"/>
        <v>1</v>
      </c>
      <c r="C10" s="99">
        <v>2023</v>
      </c>
      <c r="E10" s="100" t="e">
        <f>'Energy Calculations'!AC10</f>
        <v>#DIV/0!</v>
      </c>
      <c r="F10" s="101" t="e">
        <f>'Energy Calculations'!AD10</f>
        <v>#DIV/0!</v>
      </c>
      <c r="G10" s="101" t="e">
        <f>'Energy Calculations'!AE10</f>
        <v>#DIV/0!</v>
      </c>
      <c r="H10" s="101" t="e">
        <f>'Energy Calculations'!AF10</f>
        <v>#DIV/0!</v>
      </c>
      <c r="I10" s="102" t="e">
        <f>'Energy Calculations'!AG10</f>
        <v>#DIV/0!</v>
      </c>
      <c r="J10" s="103"/>
      <c r="K10" s="109" cm="1">
        <f t="array" ref="K10">_xlfn.IFNA(_xlfn.IFS(Fuel_group1="Biomass fuels",INDEX(Biomass_LRVC_Range,MATCH($C10,LRVCs!$B$6:$B$56)),
Fuel_group1="Biogas fuels",INDEX(Biomass_LRVC_Range,MATCH($C10,LRVCs!$B$6:$B$56)),
Fuel_group1="Electricity",INDEX(Electricity_LRVC_Range,MATCH($C10,LRVCs!$B$6:$B$56)),
Fuel_group1="Gaseous fuels",INDEX(Gas_LRVC_Range,MATCH($C10,LRVCs!$B$6:$B$56)),
Fuel_group1="Liquid fuels",INDEX(Oil_LRVC_Range,MATCH($C10,LRVCs!$B$6:$B$56)),
Fuel_group1="Solid fuels",INDEX(Coal_LRVC_Range,MATCH($C10,LRVCs!$B$6:$B$56)),
Fuel_group1="Other",Inputs!D$25*LRVC_Retail_Ratio),0)</f>
        <v>0</v>
      </c>
      <c r="L10" s="110" cm="1">
        <f t="array" ref="L10">_xlfn.IFNA(_xlfn.IFS(Fuel_group2="Biomass fuels",INDEX(Biomass_LRVC_Range,MATCH($C10,LRVCs!$B$6:$B$56)),
Fuel_group2="Biogas fuels",INDEX(Biomass_LRVC_Range,MATCH($C10,LRVCs!$B$6:$B$56)),
Fuel_group2="Electricity",INDEX(Electricity_LRVC_Range,MATCH($C10,LRVCs!$B$6:$B$56)),
Fuel_group2="Gaseous fuels",INDEX(Gas_LRVC_Range,MATCH($C10,LRVCs!$B$6:$B$56)),
Fuel_group2="Liquid fuels",INDEX(Oil_LRVC_Range,MATCH($C10,LRVCs!$B$6:$B$56)),
Fuel_group2="Solid fuels",INDEX(Coal_LRVC_Range,MATCH($C10,LRVCs!$B$6:$B$56)),
Fuel_group2="Other",Inputs!E$25*LRVC_Retail_Ratio),0)</f>
        <v>0</v>
      </c>
      <c r="M10" s="110" cm="1">
        <f t="array" ref="M10">_xlfn.IFNA(_xlfn.IFS(Fuel_group3="Biomass fuels",INDEX(Biomass_LRVC_Range,MATCH($C10,LRVCs!$B$6:$B$56)),
Fuel_group3="Biogas fuels",INDEX(Biomass_LRVC_Range,MATCH($C10,LRVCs!$B$6:$B$56)),
Fuel_group3="Electricity",INDEX(Electricity_LRVC_Range,MATCH($C10,LRVCs!$B$6:$B$56)),
Fuel_group3="Gaseous fuels",INDEX(Gas_LRVC_Range,MATCH($C10,LRVCs!$B$6:$B$56)),
Fuel_group3="Liquid fuels",INDEX(Oil_LRVC_Range,MATCH($C10,LRVCs!$B$6:$B$56)),
Fuel_group3="Solid fuels",INDEX(Coal_LRVC_Range,MATCH($C10,LRVCs!$B$6:$B$56)),
Fuel_group3="Other",Inputs!F$25*LRVC_Retail_Ratio),0)</f>
        <v>0</v>
      </c>
      <c r="N10" s="110" cm="1">
        <f t="array" ref="N10">_xlfn.IFNA(_xlfn.IFS(Fuel_group4="Biomass fuels",INDEX(Biomass_LRVC_Range,MATCH($C10,LRVCs!$B$6:$B$56)),
Fuel_group4="Biogas fuels",INDEX(Biomass_LRVC_Range,MATCH($C10,LRVCs!$B$6:$B$56)),
Fuel_group4="Electricity",INDEX(Electricity_LRVC_Range,MATCH($C10,LRVCs!$B$6:$B$56)),
Fuel_group4="Gaseous fuels",INDEX(Gas_LRVC_Range,MATCH($C10,LRVCs!$B$6:$B$56)),
Fuel_group4="Liquid fuels",INDEX(Oil_LRVC_Range,MATCH($C10,LRVCs!$B$6:$B$56)),
Fuel_group4="Solid fuels",INDEX(Coal_LRVC_Range,MATCH($C10,LRVCs!$B$6:$B$56)),
Fuel_group4="Other",Inputs!G$25*LRVC_Retail_Ratio),0)</f>
        <v>0</v>
      </c>
      <c r="O10" s="111" cm="1">
        <f t="array" ref="O10">_xlfn.IFNA(_xlfn.IFS(Fuel_group5="Biomass fuels",INDEX(Biomass_LRVC_Range,MATCH($C10,LRVCs!$B$6:$B$56)),
Fuel_group5="Biogas fuels",INDEX(Biomass_LRVC_Range,MATCH($C10,LRVCs!$B$6:$B$56)),
Fuel_group5="Electricity",INDEX(Electricity_LRVC_Range,MATCH($C10,LRVCs!$B$6:$B$56)),
Fuel_group5="Gaseous fuels",INDEX(Gas_LRVC_Range,MATCH($C10,LRVCs!$B$6:$B$56)),
Fuel_group5="Liquid fuels",INDEX(Oil_LRVC_Range,MATCH($C10,LRVCs!$B$6:$B$56)),
Fuel_group5="Solid fuels",INDEX(Coal_LRVC_Range,MATCH($C10,LRVCs!$B$6:$B$56)),
Fuel_group5="Other",Inputs!H$25*LRVC_Retail_Ratio),0)</f>
        <v>0</v>
      </c>
      <c r="P10" s="112"/>
      <c r="Q10" s="100" t="e">
        <f t="shared" si="2"/>
        <v>#DIV/0!</v>
      </c>
      <c r="R10" s="101" t="e">
        <f t="shared" si="1"/>
        <v>#DIV/0!</v>
      </c>
      <c r="S10" s="101" t="e">
        <f t="shared" si="1"/>
        <v>#DIV/0!</v>
      </c>
      <c r="T10" s="101" t="e">
        <f t="shared" si="1"/>
        <v>#DIV/0!</v>
      </c>
      <c r="U10" s="102" t="e">
        <f t="shared" si="1"/>
        <v>#DIV/0!</v>
      </c>
      <c r="V10" s="103"/>
      <c r="W10" s="100" t="e">
        <f>Q10*INDEX(Discount_Index,MATCH($C10,'Inflation &amp; Discounting'!$E$8:$E$60))</f>
        <v>#DIV/0!</v>
      </c>
      <c r="X10" s="101" t="e">
        <f>R10*INDEX(Discount_Index,MATCH($C10,'Inflation &amp; Discounting'!$E$8:$E$60))</f>
        <v>#DIV/0!</v>
      </c>
      <c r="Y10" s="101" t="e">
        <f>S10*INDEX(Discount_Index,MATCH($C10,'Inflation &amp; Discounting'!$E$8:$E$60))</f>
        <v>#DIV/0!</v>
      </c>
      <c r="Z10" s="101" t="e">
        <f>T10*INDEX(Discount_Index,MATCH($C10,'Inflation &amp; Discounting'!$E$8:$E$60))</f>
        <v>#DIV/0!</v>
      </c>
      <c r="AA10" s="102" t="e">
        <f>U10*INDEX(Discount_Index,MATCH($C10,'Inflation &amp; Discounting'!$E$8:$E$60))</f>
        <v>#DIV/0!</v>
      </c>
    </row>
    <row r="11" spans="2:27" x14ac:dyDescent="0.25">
      <c r="B11" s="98">
        <f t="shared" si="0"/>
        <v>2</v>
      </c>
      <c r="C11" s="99">
        <v>2024</v>
      </c>
      <c r="E11" s="100" t="e">
        <f>'Energy Calculations'!AC11</f>
        <v>#DIV/0!</v>
      </c>
      <c r="F11" s="101" t="e">
        <f>'Energy Calculations'!AD11</f>
        <v>#DIV/0!</v>
      </c>
      <c r="G11" s="101" t="e">
        <f>'Energy Calculations'!AE11</f>
        <v>#DIV/0!</v>
      </c>
      <c r="H11" s="101" t="e">
        <f>'Energy Calculations'!AF11</f>
        <v>#DIV/0!</v>
      </c>
      <c r="I11" s="102" t="e">
        <f>'Energy Calculations'!AG11</f>
        <v>#DIV/0!</v>
      </c>
      <c r="J11" s="103"/>
      <c r="K11" s="109" cm="1">
        <f t="array" ref="K11">_xlfn.IFNA(_xlfn.IFS(Fuel_group1="Biomass fuels",INDEX(Biomass_LRVC_Range,MATCH($C11,LRVCs!$B$6:$B$56)),
Fuel_group1="Biogas fuels",INDEX(Biomass_LRVC_Range,MATCH($C11,LRVCs!$B$6:$B$56)),
Fuel_group1="Electricity",INDEX(Electricity_LRVC_Range,MATCH($C11,LRVCs!$B$6:$B$56)),
Fuel_group1="Gaseous fuels",INDEX(Gas_LRVC_Range,MATCH($C11,LRVCs!$B$6:$B$56)),
Fuel_group1="Liquid fuels",INDEX(Oil_LRVC_Range,MATCH($C11,LRVCs!$B$6:$B$56)),
Fuel_group1="Solid fuels",INDEX(Coal_LRVC_Range,MATCH($C11,LRVCs!$B$6:$B$56)),
Fuel_group1="Other",Inputs!D$25*LRVC_Retail_Ratio),0)</f>
        <v>0</v>
      </c>
      <c r="L11" s="110" cm="1">
        <f t="array" ref="L11">_xlfn.IFNA(_xlfn.IFS(Fuel_group2="Biomass fuels",INDEX(Biomass_LRVC_Range,MATCH($C11,LRVCs!$B$6:$B$56)),
Fuel_group2="Biogas fuels",INDEX(Biomass_LRVC_Range,MATCH($C11,LRVCs!$B$6:$B$56)),
Fuel_group2="Electricity",INDEX(Electricity_LRVC_Range,MATCH($C11,LRVCs!$B$6:$B$56)),
Fuel_group2="Gaseous fuels",INDEX(Gas_LRVC_Range,MATCH($C11,LRVCs!$B$6:$B$56)),
Fuel_group2="Liquid fuels",INDEX(Oil_LRVC_Range,MATCH($C11,LRVCs!$B$6:$B$56)),
Fuel_group2="Solid fuels",INDEX(Coal_LRVC_Range,MATCH($C11,LRVCs!$B$6:$B$56)),
Fuel_group2="Other",Inputs!E$25*LRVC_Retail_Ratio),0)</f>
        <v>0</v>
      </c>
      <c r="M11" s="110" cm="1">
        <f t="array" ref="M11">_xlfn.IFNA(_xlfn.IFS(Fuel_group3="Biomass fuels",INDEX(Biomass_LRVC_Range,MATCH($C11,LRVCs!$B$6:$B$56)),
Fuel_group3="Biogas fuels",INDEX(Biomass_LRVC_Range,MATCH($C11,LRVCs!$B$6:$B$56)),
Fuel_group3="Electricity",INDEX(Electricity_LRVC_Range,MATCH($C11,LRVCs!$B$6:$B$56)),
Fuel_group3="Gaseous fuels",INDEX(Gas_LRVC_Range,MATCH($C11,LRVCs!$B$6:$B$56)),
Fuel_group3="Liquid fuels",INDEX(Oil_LRVC_Range,MATCH($C11,LRVCs!$B$6:$B$56)),
Fuel_group3="Solid fuels",INDEX(Coal_LRVC_Range,MATCH($C11,LRVCs!$B$6:$B$56)),
Fuel_group3="Other",Inputs!F$25*LRVC_Retail_Ratio),0)</f>
        <v>0</v>
      </c>
      <c r="N11" s="110" cm="1">
        <f t="array" ref="N11">_xlfn.IFNA(_xlfn.IFS(Fuel_group4="Biomass fuels",INDEX(Biomass_LRVC_Range,MATCH($C11,LRVCs!$B$6:$B$56)),
Fuel_group4="Biogas fuels",INDEX(Biomass_LRVC_Range,MATCH($C11,LRVCs!$B$6:$B$56)),
Fuel_group4="Electricity",INDEX(Electricity_LRVC_Range,MATCH($C11,LRVCs!$B$6:$B$56)),
Fuel_group4="Gaseous fuels",INDEX(Gas_LRVC_Range,MATCH($C11,LRVCs!$B$6:$B$56)),
Fuel_group4="Liquid fuels",INDEX(Oil_LRVC_Range,MATCH($C11,LRVCs!$B$6:$B$56)),
Fuel_group4="Solid fuels",INDEX(Coal_LRVC_Range,MATCH($C11,LRVCs!$B$6:$B$56)),
Fuel_group4="Other",Inputs!G$25*LRVC_Retail_Ratio),0)</f>
        <v>0</v>
      </c>
      <c r="O11" s="111" cm="1">
        <f t="array" ref="O11">_xlfn.IFNA(_xlfn.IFS(Fuel_group5="Biomass fuels",INDEX(Biomass_LRVC_Range,MATCH($C11,LRVCs!$B$6:$B$56)),
Fuel_group5="Biogas fuels",INDEX(Biomass_LRVC_Range,MATCH($C11,LRVCs!$B$6:$B$56)),
Fuel_group5="Electricity",INDEX(Electricity_LRVC_Range,MATCH($C11,LRVCs!$B$6:$B$56)),
Fuel_group5="Gaseous fuels",INDEX(Gas_LRVC_Range,MATCH($C11,LRVCs!$B$6:$B$56)),
Fuel_group5="Liquid fuels",INDEX(Oil_LRVC_Range,MATCH($C11,LRVCs!$B$6:$B$56)),
Fuel_group5="Solid fuels",INDEX(Coal_LRVC_Range,MATCH($C11,LRVCs!$B$6:$B$56)),
Fuel_group5="Other",Inputs!H$25*LRVC_Retail_Ratio),0)</f>
        <v>0</v>
      </c>
      <c r="P11" s="112"/>
      <c r="Q11" s="100" t="e">
        <f t="shared" si="2"/>
        <v>#DIV/0!</v>
      </c>
      <c r="R11" s="101" t="e">
        <f t="shared" si="1"/>
        <v>#DIV/0!</v>
      </c>
      <c r="S11" s="101" t="e">
        <f t="shared" si="1"/>
        <v>#DIV/0!</v>
      </c>
      <c r="T11" s="101" t="e">
        <f t="shared" si="1"/>
        <v>#DIV/0!</v>
      </c>
      <c r="U11" s="102" t="e">
        <f t="shared" si="1"/>
        <v>#DIV/0!</v>
      </c>
      <c r="V11" s="103"/>
      <c r="W11" s="100" t="e">
        <f>Q11*INDEX(Discount_Index,MATCH($C11,'Inflation &amp; Discounting'!$E$8:$E$60))</f>
        <v>#DIV/0!</v>
      </c>
      <c r="X11" s="101" t="e">
        <f>R11*INDEX(Discount_Index,MATCH($C11,'Inflation &amp; Discounting'!$E$8:$E$60))</f>
        <v>#DIV/0!</v>
      </c>
      <c r="Y11" s="101" t="e">
        <f>S11*INDEX(Discount_Index,MATCH($C11,'Inflation &amp; Discounting'!$E$8:$E$60))</f>
        <v>#DIV/0!</v>
      </c>
      <c r="Z11" s="101" t="e">
        <f>T11*INDEX(Discount_Index,MATCH($C11,'Inflation &amp; Discounting'!$E$8:$E$60))</f>
        <v>#DIV/0!</v>
      </c>
      <c r="AA11" s="102" t="e">
        <f>U11*INDEX(Discount_Index,MATCH($C11,'Inflation &amp; Discounting'!$E$8:$E$60))</f>
        <v>#DIV/0!</v>
      </c>
    </row>
    <row r="12" spans="2:27" x14ac:dyDescent="0.25">
      <c r="B12" s="98">
        <f t="shared" si="0"/>
        <v>3</v>
      </c>
      <c r="C12" s="99">
        <v>2025</v>
      </c>
      <c r="E12" s="100" t="e">
        <f>'Energy Calculations'!AC12</f>
        <v>#DIV/0!</v>
      </c>
      <c r="F12" s="101" t="e">
        <f>'Energy Calculations'!AD12</f>
        <v>#DIV/0!</v>
      </c>
      <c r="G12" s="101" t="e">
        <f>'Energy Calculations'!AE12</f>
        <v>#DIV/0!</v>
      </c>
      <c r="H12" s="101" t="e">
        <f>'Energy Calculations'!AF12</f>
        <v>#DIV/0!</v>
      </c>
      <c r="I12" s="102" t="e">
        <f>'Energy Calculations'!AG12</f>
        <v>#DIV/0!</v>
      </c>
      <c r="J12" s="103"/>
      <c r="K12" s="109" cm="1">
        <f t="array" ref="K12">_xlfn.IFNA(_xlfn.IFS(Fuel_group1="Biomass fuels",INDEX(Biomass_LRVC_Range,MATCH($C12,LRVCs!$B$6:$B$56)),
Fuel_group1="Biogas fuels",INDEX(Biomass_LRVC_Range,MATCH($C12,LRVCs!$B$6:$B$56)),
Fuel_group1="Electricity",INDEX(Electricity_LRVC_Range,MATCH($C12,LRVCs!$B$6:$B$56)),
Fuel_group1="Gaseous fuels",INDEX(Gas_LRVC_Range,MATCH($C12,LRVCs!$B$6:$B$56)),
Fuel_group1="Liquid fuels",INDEX(Oil_LRVC_Range,MATCH($C12,LRVCs!$B$6:$B$56)),
Fuel_group1="Solid fuels",INDEX(Coal_LRVC_Range,MATCH($C12,LRVCs!$B$6:$B$56)),
Fuel_group1="Other",Inputs!D$25*LRVC_Retail_Ratio),0)</f>
        <v>0</v>
      </c>
      <c r="L12" s="110" cm="1">
        <f t="array" ref="L12">_xlfn.IFNA(_xlfn.IFS(Fuel_group2="Biomass fuels",INDEX(Biomass_LRVC_Range,MATCH($C12,LRVCs!$B$6:$B$56)),
Fuel_group2="Biogas fuels",INDEX(Biomass_LRVC_Range,MATCH($C12,LRVCs!$B$6:$B$56)),
Fuel_group2="Electricity",INDEX(Electricity_LRVC_Range,MATCH($C12,LRVCs!$B$6:$B$56)),
Fuel_group2="Gaseous fuels",INDEX(Gas_LRVC_Range,MATCH($C12,LRVCs!$B$6:$B$56)),
Fuel_group2="Liquid fuels",INDEX(Oil_LRVC_Range,MATCH($C12,LRVCs!$B$6:$B$56)),
Fuel_group2="Solid fuels",INDEX(Coal_LRVC_Range,MATCH($C12,LRVCs!$B$6:$B$56)),
Fuel_group2="Other",Inputs!E$25*LRVC_Retail_Ratio),0)</f>
        <v>0</v>
      </c>
      <c r="M12" s="110" cm="1">
        <f t="array" ref="M12">_xlfn.IFNA(_xlfn.IFS(Fuel_group3="Biomass fuels",INDEX(Biomass_LRVC_Range,MATCH($C12,LRVCs!$B$6:$B$56)),
Fuel_group3="Biogas fuels",INDEX(Biomass_LRVC_Range,MATCH($C12,LRVCs!$B$6:$B$56)),
Fuel_group3="Electricity",INDEX(Electricity_LRVC_Range,MATCH($C12,LRVCs!$B$6:$B$56)),
Fuel_group3="Gaseous fuels",INDEX(Gas_LRVC_Range,MATCH($C12,LRVCs!$B$6:$B$56)),
Fuel_group3="Liquid fuels",INDEX(Oil_LRVC_Range,MATCH($C12,LRVCs!$B$6:$B$56)),
Fuel_group3="Solid fuels",INDEX(Coal_LRVC_Range,MATCH($C12,LRVCs!$B$6:$B$56)),
Fuel_group3="Other",Inputs!F$25*LRVC_Retail_Ratio),0)</f>
        <v>0</v>
      </c>
      <c r="N12" s="110" cm="1">
        <f t="array" ref="N12">_xlfn.IFNA(_xlfn.IFS(Fuel_group4="Biomass fuels",INDEX(Biomass_LRVC_Range,MATCH($C12,LRVCs!$B$6:$B$56)),
Fuel_group4="Biogas fuels",INDEX(Biomass_LRVC_Range,MATCH($C12,LRVCs!$B$6:$B$56)),
Fuel_group4="Electricity",INDEX(Electricity_LRVC_Range,MATCH($C12,LRVCs!$B$6:$B$56)),
Fuel_group4="Gaseous fuels",INDEX(Gas_LRVC_Range,MATCH($C12,LRVCs!$B$6:$B$56)),
Fuel_group4="Liquid fuels",INDEX(Oil_LRVC_Range,MATCH($C12,LRVCs!$B$6:$B$56)),
Fuel_group4="Solid fuels",INDEX(Coal_LRVC_Range,MATCH($C12,LRVCs!$B$6:$B$56)),
Fuel_group4="Other",Inputs!G$25*LRVC_Retail_Ratio),0)</f>
        <v>0</v>
      </c>
      <c r="O12" s="111" cm="1">
        <f t="array" ref="O12">_xlfn.IFNA(_xlfn.IFS(Fuel_group5="Biomass fuels",INDEX(Biomass_LRVC_Range,MATCH($C12,LRVCs!$B$6:$B$56)),
Fuel_group5="Biogas fuels",INDEX(Biomass_LRVC_Range,MATCH($C12,LRVCs!$B$6:$B$56)),
Fuel_group5="Electricity",INDEX(Electricity_LRVC_Range,MATCH($C12,LRVCs!$B$6:$B$56)),
Fuel_group5="Gaseous fuels",INDEX(Gas_LRVC_Range,MATCH($C12,LRVCs!$B$6:$B$56)),
Fuel_group5="Liquid fuels",INDEX(Oil_LRVC_Range,MATCH($C12,LRVCs!$B$6:$B$56)),
Fuel_group5="Solid fuels",INDEX(Coal_LRVC_Range,MATCH($C12,LRVCs!$B$6:$B$56)),
Fuel_group5="Other",Inputs!H$25*LRVC_Retail_Ratio),0)</f>
        <v>0</v>
      </c>
      <c r="P12" s="112"/>
      <c r="Q12" s="100" t="e">
        <f t="shared" si="2"/>
        <v>#DIV/0!</v>
      </c>
      <c r="R12" s="101" t="e">
        <f t="shared" si="1"/>
        <v>#DIV/0!</v>
      </c>
      <c r="S12" s="101" t="e">
        <f t="shared" si="1"/>
        <v>#DIV/0!</v>
      </c>
      <c r="T12" s="101" t="e">
        <f t="shared" si="1"/>
        <v>#DIV/0!</v>
      </c>
      <c r="U12" s="102" t="e">
        <f t="shared" si="1"/>
        <v>#DIV/0!</v>
      </c>
      <c r="V12" s="103"/>
      <c r="W12" s="100" t="e">
        <f>Q12*INDEX(Discount_Index,MATCH($C12,'Inflation &amp; Discounting'!$E$8:$E$60))</f>
        <v>#DIV/0!</v>
      </c>
      <c r="X12" s="101" t="e">
        <f>R12*INDEX(Discount_Index,MATCH($C12,'Inflation &amp; Discounting'!$E$8:$E$60))</f>
        <v>#DIV/0!</v>
      </c>
      <c r="Y12" s="101" t="e">
        <f>S12*INDEX(Discount_Index,MATCH($C12,'Inflation &amp; Discounting'!$E$8:$E$60))</f>
        <v>#DIV/0!</v>
      </c>
      <c r="Z12" s="101" t="e">
        <f>T12*INDEX(Discount_Index,MATCH($C12,'Inflation &amp; Discounting'!$E$8:$E$60))</f>
        <v>#DIV/0!</v>
      </c>
      <c r="AA12" s="102" t="e">
        <f>U12*INDEX(Discount_Index,MATCH($C12,'Inflation &amp; Discounting'!$E$8:$E$60))</f>
        <v>#DIV/0!</v>
      </c>
    </row>
    <row r="13" spans="2:27" x14ac:dyDescent="0.25">
      <c r="B13" s="98">
        <f t="shared" si="0"/>
        <v>4</v>
      </c>
      <c r="C13" s="99">
        <v>2026</v>
      </c>
      <c r="E13" s="100" t="e">
        <f>'Energy Calculations'!AC13</f>
        <v>#DIV/0!</v>
      </c>
      <c r="F13" s="101" t="e">
        <f>'Energy Calculations'!AD13</f>
        <v>#DIV/0!</v>
      </c>
      <c r="G13" s="101" t="e">
        <f>'Energy Calculations'!AE13</f>
        <v>#DIV/0!</v>
      </c>
      <c r="H13" s="101" t="e">
        <f>'Energy Calculations'!AF13</f>
        <v>#DIV/0!</v>
      </c>
      <c r="I13" s="102" t="e">
        <f>'Energy Calculations'!AG13</f>
        <v>#DIV/0!</v>
      </c>
      <c r="J13" s="103"/>
      <c r="K13" s="109" cm="1">
        <f t="array" ref="K13">_xlfn.IFNA(_xlfn.IFS(Fuel_group1="Biomass fuels",INDEX(Biomass_LRVC_Range,MATCH($C13,LRVCs!$B$6:$B$56)),
Fuel_group1="Biogas fuels",INDEX(Biomass_LRVC_Range,MATCH($C13,LRVCs!$B$6:$B$56)),
Fuel_group1="Electricity",INDEX(Electricity_LRVC_Range,MATCH($C13,LRVCs!$B$6:$B$56)),
Fuel_group1="Gaseous fuels",INDEX(Gas_LRVC_Range,MATCH($C13,LRVCs!$B$6:$B$56)),
Fuel_group1="Liquid fuels",INDEX(Oil_LRVC_Range,MATCH($C13,LRVCs!$B$6:$B$56)),
Fuel_group1="Solid fuels",INDEX(Coal_LRVC_Range,MATCH($C13,LRVCs!$B$6:$B$56)),
Fuel_group1="Other",Inputs!D$25*LRVC_Retail_Ratio),0)</f>
        <v>0</v>
      </c>
      <c r="L13" s="110" cm="1">
        <f t="array" ref="L13">_xlfn.IFNA(_xlfn.IFS(Fuel_group2="Biomass fuels",INDEX(Biomass_LRVC_Range,MATCH($C13,LRVCs!$B$6:$B$56)),
Fuel_group2="Biogas fuels",INDEX(Biomass_LRVC_Range,MATCH($C13,LRVCs!$B$6:$B$56)),
Fuel_group2="Electricity",INDEX(Electricity_LRVC_Range,MATCH($C13,LRVCs!$B$6:$B$56)),
Fuel_group2="Gaseous fuels",INDEX(Gas_LRVC_Range,MATCH($C13,LRVCs!$B$6:$B$56)),
Fuel_group2="Liquid fuels",INDEX(Oil_LRVC_Range,MATCH($C13,LRVCs!$B$6:$B$56)),
Fuel_group2="Solid fuels",INDEX(Coal_LRVC_Range,MATCH($C13,LRVCs!$B$6:$B$56)),
Fuel_group2="Other",Inputs!E$25*LRVC_Retail_Ratio),0)</f>
        <v>0</v>
      </c>
      <c r="M13" s="110" cm="1">
        <f t="array" ref="M13">_xlfn.IFNA(_xlfn.IFS(Fuel_group3="Biomass fuels",INDEX(Biomass_LRVC_Range,MATCH($C13,LRVCs!$B$6:$B$56)),
Fuel_group3="Biogas fuels",INDEX(Biomass_LRVC_Range,MATCH($C13,LRVCs!$B$6:$B$56)),
Fuel_group3="Electricity",INDEX(Electricity_LRVC_Range,MATCH($C13,LRVCs!$B$6:$B$56)),
Fuel_group3="Gaseous fuels",INDEX(Gas_LRVC_Range,MATCH($C13,LRVCs!$B$6:$B$56)),
Fuel_group3="Liquid fuels",INDEX(Oil_LRVC_Range,MATCH($C13,LRVCs!$B$6:$B$56)),
Fuel_group3="Solid fuels",INDEX(Coal_LRVC_Range,MATCH($C13,LRVCs!$B$6:$B$56)),
Fuel_group3="Other",Inputs!F$25*LRVC_Retail_Ratio),0)</f>
        <v>0</v>
      </c>
      <c r="N13" s="110" cm="1">
        <f t="array" ref="N13">_xlfn.IFNA(_xlfn.IFS(Fuel_group4="Biomass fuels",INDEX(Biomass_LRVC_Range,MATCH($C13,LRVCs!$B$6:$B$56)),
Fuel_group4="Biogas fuels",INDEX(Biomass_LRVC_Range,MATCH($C13,LRVCs!$B$6:$B$56)),
Fuel_group4="Electricity",INDEX(Electricity_LRVC_Range,MATCH($C13,LRVCs!$B$6:$B$56)),
Fuel_group4="Gaseous fuels",INDEX(Gas_LRVC_Range,MATCH($C13,LRVCs!$B$6:$B$56)),
Fuel_group4="Liquid fuels",INDEX(Oil_LRVC_Range,MATCH($C13,LRVCs!$B$6:$B$56)),
Fuel_group4="Solid fuels",INDEX(Coal_LRVC_Range,MATCH($C13,LRVCs!$B$6:$B$56)),
Fuel_group4="Other",Inputs!G$25*LRVC_Retail_Ratio),0)</f>
        <v>0</v>
      </c>
      <c r="O13" s="111" cm="1">
        <f t="array" ref="O13">_xlfn.IFNA(_xlfn.IFS(Fuel_group5="Biomass fuels",INDEX(Biomass_LRVC_Range,MATCH($C13,LRVCs!$B$6:$B$56)),
Fuel_group5="Biogas fuels",INDEX(Biomass_LRVC_Range,MATCH($C13,LRVCs!$B$6:$B$56)),
Fuel_group5="Electricity",INDEX(Electricity_LRVC_Range,MATCH($C13,LRVCs!$B$6:$B$56)),
Fuel_group5="Gaseous fuels",INDEX(Gas_LRVC_Range,MATCH($C13,LRVCs!$B$6:$B$56)),
Fuel_group5="Liquid fuels",INDEX(Oil_LRVC_Range,MATCH($C13,LRVCs!$B$6:$B$56)),
Fuel_group5="Solid fuels",INDEX(Coal_LRVC_Range,MATCH($C13,LRVCs!$B$6:$B$56)),
Fuel_group5="Other",Inputs!H$25*LRVC_Retail_Ratio),0)</f>
        <v>0</v>
      </c>
      <c r="P13" s="112"/>
      <c r="Q13" s="100" t="e">
        <f t="shared" si="2"/>
        <v>#DIV/0!</v>
      </c>
      <c r="R13" s="101" t="e">
        <f t="shared" si="1"/>
        <v>#DIV/0!</v>
      </c>
      <c r="S13" s="101" t="e">
        <f t="shared" si="1"/>
        <v>#DIV/0!</v>
      </c>
      <c r="T13" s="101" t="e">
        <f t="shared" si="1"/>
        <v>#DIV/0!</v>
      </c>
      <c r="U13" s="102" t="e">
        <f t="shared" si="1"/>
        <v>#DIV/0!</v>
      </c>
      <c r="V13" s="103"/>
      <c r="W13" s="100" t="e">
        <f>Q13*INDEX(Discount_Index,MATCH($C13,'Inflation &amp; Discounting'!$E$8:$E$60))</f>
        <v>#DIV/0!</v>
      </c>
      <c r="X13" s="101" t="e">
        <f>R13*INDEX(Discount_Index,MATCH($C13,'Inflation &amp; Discounting'!$E$8:$E$60))</f>
        <v>#DIV/0!</v>
      </c>
      <c r="Y13" s="101" t="e">
        <f>S13*INDEX(Discount_Index,MATCH($C13,'Inflation &amp; Discounting'!$E$8:$E$60))</f>
        <v>#DIV/0!</v>
      </c>
      <c r="Z13" s="101" t="e">
        <f>T13*INDEX(Discount_Index,MATCH($C13,'Inflation &amp; Discounting'!$E$8:$E$60))</f>
        <v>#DIV/0!</v>
      </c>
      <c r="AA13" s="102" t="e">
        <f>U13*INDEX(Discount_Index,MATCH($C13,'Inflation &amp; Discounting'!$E$8:$E$60))</f>
        <v>#DIV/0!</v>
      </c>
    </row>
    <row r="14" spans="2:27" x14ac:dyDescent="0.25">
      <c r="B14" s="98">
        <f t="shared" si="0"/>
        <v>5</v>
      </c>
      <c r="C14" s="99">
        <v>2027</v>
      </c>
      <c r="E14" s="100" t="e">
        <f>'Energy Calculations'!AC14</f>
        <v>#DIV/0!</v>
      </c>
      <c r="F14" s="101" t="e">
        <f>'Energy Calculations'!AD14</f>
        <v>#DIV/0!</v>
      </c>
      <c r="G14" s="101" t="e">
        <f>'Energy Calculations'!AE14</f>
        <v>#DIV/0!</v>
      </c>
      <c r="H14" s="101" t="e">
        <f>'Energy Calculations'!AF14</f>
        <v>#DIV/0!</v>
      </c>
      <c r="I14" s="102" t="e">
        <f>'Energy Calculations'!AG14</f>
        <v>#DIV/0!</v>
      </c>
      <c r="J14" s="103"/>
      <c r="K14" s="109" cm="1">
        <f t="array" ref="K14">_xlfn.IFNA(_xlfn.IFS(Fuel_group1="Biomass fuels",INDEX(Biomass_LRVC_Range,MATCH($C14,LRVCs!$B$6:$B$56)),
Fuel_group1="Biogas fuels",INDEX(Biomass_LRVC_Range,MATCH($C14,LRVCs!$B$6:$B$56)),
Fuel_group1="Electricity",INDEX(Electricity_LRVC_Range,MATCH($C14,LRVCs!$B$6:$B$56)),
Fuel_group1="Gaseous fuels",INDEX(Gas_LRVC_Range,MATCH($C14,LRVCs!$B$6:$B$56)),
Fuel_group1="Liquid fuels",INDEX(Oil_LRVC_Range,MATCH($C14,LRVCs!$B$6:$B$56)),
Fuel_group1="Solid fuels",INDEX(Coal_LRVC_Range,MATCH($C14,LRVCs!$B$6:$B$56)),
Fuel_group1="Other",Inputs!D$25*LRVC_Retail_Ratio),0)</f>
        <v>0</v>
      </c>
      <c r="L14" s="110" cm="1">
        <f t="array" ref="L14">_xlfn.IFNA(_xlfn.IFS(Fuel_group2="Biomass fuels",INDEX(Biomass_LRVC_Range,MATCH($C14,LRVCs!$B$6:$B$56)),
Fuel_group2="Biogas fuels",INDEX(Biomass_LRVC_Range,MATCH($C14,LRVCs!$B$6:$B$56)),
Fuel_group2="Electricity",INDEX(Electricity_LRVC_Range,MATCH($C14,LRVCs!$B$6:$B$56)),
Fuel_group2="Gaseous fuels",INDEX(Gas_LRVC_Range,MATCH($C14,LRVCs!$B$6:$B$56)),
Fuel_group2="Liquid fuels",INDEX(Oil_LRVC_Range,MATCH($C14,LRVCs!$B$6:$B$56)),
Fuel_group2="Solid fuels",INDEX(Coal_LRVC_Range,MATCH($C14,LRVCs!$B$6:$B$56)),
Fuel_group2="Other",Inputs!E$25*LRVC_Retail_Ratio),0)</f>
        <v>0</v>
      </c>
      <c r="M14" s="110" cm="1">
        <f t="array" ref="M14">_xlfn.IFNA(_xlfn.IFS(Fuel_group3="Biomass fuels",INDEX(Biomass_LRVC_Range,MATCH($C14,LRVCs!$B$6:$B$56)),
Fuel_group3="Biogas fuels",INDEX(Biomass_LRVC_Range,MATCH($C14,LRVCs!$B$6:$B$56)),
Fuel_group3="Electricity",INDEX(Electricity_LRVC_Range,MATCH($C14,LRVCs!$B$6:$B$56)),
Fuel_group3="Gaseous fuels",INDEX(Gas_LRVC_Range,MATCH($C14,LRVCs!$B$6:$B$56)),
Fuel_group3="Liquid fuels",INDEX(Oil_LRVC_Range,MATCH($C14,LRVCs!$B$6:$B$56)),
Fuel_group3="Solid fuels",INDEX(Coal_LRVC_Range,MATCH($C14,LRVCs!$B$6:$B$56)),
Fuel_group3="Other",Inputs!F$25*LRVC_Retail_Ratio),0)</f>
        <v>0</v>
      </c>
      <c r="N14" s="110" cm="1">
        <f t="array" ref="N14">_xlfn.IFNA(_xlfn.IFS(Fuel_group4="Biomass fuels",INDEX(Biomass_LRVC_Range,MATCH($C14,LRVCs!$B$6:$B$56)),
Fuel_group4="Biogas fuels",INDEX(Biomass_LRVC_Range,MATCH($C14,LRVCs!$B$6:$B$56)),
Fuel_group4="Electricity",INDEX(Electricity_LRVC_Range,MATCH($C14,LRVCs!$B$6:$B$56)),
Fuel_group4="Gaseous fuels",INDEX(Gas_LRVC_Range,MATCH($C14,LRVCs!$B$6:$B$56)),
Fuel_group4="Liquid fuels",INDEX(Oil_LRVC_Range,MATCH($C14,LRVCs!$B$6:$B$56)),
Fuel_group4="Solid fuels",INDEX(Coal_LRVC_Range,MATCH($C14,LRVCs!$B$6:$B$56)),
Fuel_group4="Other",Inputs!G$25*LRVC_Retail_Ratio),0)</f>
        <v>0</v>
      </c>
      <c r="O14" s="111" cm="1">
        <f t="array" ref="O14">_xlfn.IFNA(_xlfn.IFS(Fuel_group5="Biomass fuels",INDEX(Biomass_LRVC_Range,MATCH($C14,LRVCs!$B$6:$B$56)),
Fuel_group5="Biogas fuels",INDEX(Biomass_LRVC_Range,MATCH($C14,LRVCs!$B$6:$B$56)),
Fuel_group5="Electricity",INDEX(Electricity_LRVC_Range,MATCH($C14,LRVCs!$B$6:$B$56)),
Fuel_group5="Gaseous fuels",INDEX(Gas_LRVC_Range,MATCH($C14,LRVCs!$B$6:$B$56)),
Fuel_group5="Liquid fuels",INDEX(Oil_LRVC_Range,MATCH($C14,LRVCs!$B$6:$B$56)),
Fuel_group5="Solid fuels",INDEX(Coal_LRVC_Range,MATCH($C14,LRVCs!$B$6:$B$56)),
Fuel_group5="Other",Inputs!H$25*LRVC_Retail_Ratio),0)</f>
        <v>0</v>
      </c>
      <c r="P14" s="112"/>
      <c r="Q14" s="100" t="e">
        <f t="shared" si="2"/>
        <v>#DIV/0!</v>
      </c>
      <c r="R14" s="101" t="e">
        <f t="shared" si="1"/>
        <v>#DIV/0!</v>
      </c>
      <c r="S14" s="101" t="e">
        <f t="shared" si="1"/>
        <v>#DIV/0!</v>
      </c>
      <c r="T14" s="101" t="e">
        <f t="shared" si="1"/>
        <v>#DIV/0!</v>
      </c>
      <c r="U14" s="102" t="e">
        <f t="shared" si="1"/>
        <v>#DIV/0!</v>
      </c>
      <c r="V14" s="103"/>
      <c r="W14" s="100" t="e">
        <f>Q14*INDEX(Discount_Index,MATCH($C14,'Inflation &amp; Discounting'!$E$8:$E$60))</f>
        <v>#DIV/0!</v>
      </c>
      <c r="X14" s="101" t="e">
        <f>R14*INDEX(Discount_Index,MATCH($C14,'Inflation &amp; Discounting'!$E$8:$E$60))</f>
        <v>#DIV/0!</v>
      </c>
      <c r="Y14" s="101" t="e">
        <f>S14*INDEX(Discount_Index,MATCH($C14,'Inflation &amp; Discounting'!$E$8:$E$60))</f>
        <v>#DIV/0!</v>
      </c>
      <c r="Z14" s="101" t="e">
        <f>T14*INDEX(Discount_Index,MATCH($C14,'Inflation &amp; Discounting'!$E$8:$E$60))</f>
        <v>#DIV/0!</v>
      </c>
      <c r="AA14" s="102" t="e">
        <f>U14*INDEX(Discount_Index,MATCH($C14,'Inflation &amp; Discounting'!$E$8:$E$60))</f>
        <v>#DIV/0!</v>
      </c>
    </row>
    <row r="15" spans="2:27" x14ac:dyDescent="0.25">
      <c r="B15" s="98">
        <f t="shared" si="0"/>
        <v>6</v>
      </c>
      <c r="C15" s="99">
        <v>2028</v>
      </c>
      <c r="E15" s="100" t="e">
        <f>'Energy Calculations'!AC15</f>
        <v>#DIV/0!</v>
      </c>
      <c r="F15" s="101" t="e">
        <f>'Energy Calculations'!AD15</f>
        <v>#DIV/0!</v>
      </c>
      <c r="G15" s="101" t="e">
        <f>'Energy Calculations'!AE15</f>
        <v>#DIV/0!</v>
      </c>
      <c r="H15" s="101" t="e">
        <f>'Energy Calculations'!AF15</f>
        <v>#DIV/0!</v>
      </c>
      <c r="I15" s="102" t="e">
        <f>'Energy Calculations'!AG15</f>
        <v>#DIV/0!</v>
      </c>
      <c r="J15" s="103"/>
      <c r="K15" s="109" cm="1">
        <f t="array" ref="K15">_xlfn.IFNA(_xlfn.IFS(Fuel_group1="Biomass fuels",INDEX(Biomass_LRVC_Range,MATCH($C15,LRVCs!$B$6:$B$56)),
Fuel_group1="Biogas fuels",INDEX(Biomass_LRVC_Range,MATCH($C15,LRVCs!$B$6:$B$56)),
Fuel_group1="Electricity",INDEX(Electricity_LRVC_Range,MATCH($C15,LRVCs!$B$6:$B$56)),
Fuel_group1="Gaseous fuels",INDEX(Gas_LRVC_Range,MATCH($C15,LRVCs!$B$6:$B$56)),
Fuel_group1="Liquid fuels",INDEX(Oil_LRVC_Range,MATCH($C15,LRVCs!$B$6:$B$56)),
Fuel_group1="Solid fuels",INDEX(Coal_LRVC_Range,MATCH($C15,LRVCs!$B$6:$B$56)),
Fuel_group1="Other",Inputs!D$25*LRVC_Retail_Ratio),0)</f>
        <v>0</v>
      </c>
      <c r="L15" s="110" cm="1">
        <f t="array" ref="L15">_xlfn.IFNA(_xlfn.IFS(Fuel_group2="Biomass fuels",INDEX(Biomass_LRVC_Range,MATCH($C15,LRVCs!$B$6:$B$56)),
Fuel_group2="Biogas fuels",INDEX(Biomass_LRVC_Range,MATCH($C15,LRVCs!$B$6:$B$56)),
Fuel_group2="Electricity",INDEX(Electricity_LRVC_Range,MATCH($C15,LRVCs!$B$6:$B$56)),
Fuel_group2="Gaseous fuels",INDEX(Gas_LRVC_Range,MATCH($C15,LRVCs!$B$6:$B$56)),
Fuel_group2="Liquid fuels",INDEX(Oil_LRVC_Range,MATCH($C15,LRVCs!$B$6:$B$56)),
Fuel_group2="Solid fuels",INDEX(Coal_LRVC_Range,MATCH($C15,LRVCs!$B$6:$B$56)),
Fuel_group2="Other",Inputs!E$25*LRVC_Retail_Ratio),0)</f>
        <v>0</v>
      </c>
      <c r="M15" s="110" cm="1">
        <f t="array" ref="M15">_xlfn.IFNA(_xlfn.IFS(Fuel_group3="Biomass fuels",INDEX(Biomass_LRVC_Range,MATCH($C15,LRVCs!$B$6:$B$56)),
Fuel_group3="Biogas fuels",INDEX(Biomass_LRVC_Range,MATCH($C15,LRVCs!$B$6:$B$56)),
Fuel_group3="Electricity",INDEX(Electricity_LRVC_Range,MATCH($C15,LRVCs!$B$6:$B$56)),
Fuel_group3="Gaseous fuels",INDEX(Gas_LRVC_Range,MATCH($C15,LRVCs!$B$6:$B$56)),
Fuel_group3="Liquid fuels",INDEX(Oil_LRVC_Range,MATCH($C15,LRVCs!$B$6:$B$56)),
Fuel_group3="Solid fuels",INDEX(Coal_LRVC_Range,MATCH($C15,LRVCs!$B$6:$B$56)),
Fuel_group3="Other",Inputs!F$25*LRVC_Retail_Ratio),0)</f>
        <v>0</v>
      </c>
      <c r="N15" s="110" cm="1">
        <f t="array" ref="N15">_xlfn.IFNA(_xlfn.IFS(Fuel_group4="Biomass fuels",INDEX(Biomass_LRVC_Range,MATCH($C15,LRVCs!$B$6:$B$56)),
Fuel_group4="Biogas fuels",INDEX(Biomass_LRVC_Range,MATCH($C15,LRVCs!$B$6:$B$56)),
Fuel_group4="Electricity",INDEX(Electricity_LRVC_Range,MATCH($C15,LRVCs!$B$6:$B$56)),
Fuel_group4="Gaseous fuels",INDEX(Gas_LRVC_Range,MATCH($C15,LRVCs!$B$6:$B$56)),
Fuel_group4="Liquid fuels",INDEX(Oil_LRVC_Range,MATCH($C15,LRVCs!$B$6:$B$56)),
Fuel_group4="Solid fuels",INDEX(Coal_LRVC_Range,MATCH($C15,LRVCs!$B$6:$B$56)),
Fuel_group4="Other",Inputs!G$25*LRVC_Retail_Ratio),0)</f>
        <v>0</v>
      </c>
      <c r="O15" s="111" cm="1">
        <f t="array" ref="O15">_xlfn.IFNA(_xlfn.IFS(Fuel_group5="Biomass fuels",INDEX(Biomass_LRVC_Range,MATCH($C15,LRVCs!$B$6:$B$56)),
Fuel_group5="Biogas fuels",INDEX(Biomass_LRVC_Range,MATCH($C15,LRVCs!$B$6:$B$56)),
Fuel_group5="Electricity",INDEX(Electricity_LRVC_Range,MATCH($C15,LRVCs!$B$6:$B$56)),
Fuel_group5="Gaseous fuels",INDEX(Gas_LRVC_Range,MATCH($C15,LRVCs!$B$6:$B$56)),
Fuel_group5="Liquid fuels",INDEX(Oil_LRVC_Range,MATCH($C15,LRVCs!$B$6:$B$56)),
Fuel_group5="Solid fuels",INDEX(Coal_LRVC_Range,MATCH($C15,LRVCs!$B$6:$B$56)),
Fuel_group5="Other",Inputs!H$25*LRVC_Retail_Ratio),0)</f>
        <v>0</v>
      </c>
      <c r="P15" s="112"/>
      <c r="Q15" s="100" t="e">
        <f t="shared" si="2"/>
        <v>#DIV/0!</v>
      </c>
      <c r="R15" s="101" t="e">
        <f t="shared" si="1"/>
        <v>#DIV/0!</v>
      </c>
      <c r="S15" s="101" t="e">
        <f t="shared" si="1"/>
        <v>#DIV/0!</v>
      </c>
      <c r="T15" s="101" t="e">
        <f t="shared" si="1"/>
        <v>#DIV/0!</v>
      </c>
      <c r="U15" s="102" t="e">
        <f t="shared" si="1"/>
        <v>#DIV/0!</v>
      </c>
      <c r="V15" s="103"/>
      <c r="W15" s="100" t="e">
        <f>Q15*INDEX(Discount_Index,MATCH($C15,'Inflation &amp; Discounting'!$E$8:$E$60))</f>
        <v>#DIV/0!</v>
      </c>
      <c r="X15" s="101" t="e">
        <f>R15*INDEX(Discount_Index,MATCH($C15,'Inflation &amp; Discounting'!$E$8:$E$60))</f>
        <v>#DIV/0!</v>
      </c>
      <c r="Y15" s="101" t="e">
        <f>S15*INDEX(Discount_Index,MATCH($C15,'Inflation &amp; Discounting'!$E$8:$E$60))</f>
        <v>#DIV/0!</v>
      </c>
      <c r="Z15" s="101" t="e">
        <f>T15*INDEX(Discount_Index,MATCH($C15,'Inflation &amp; Discounting'!$E$8:$E$60))</f>
        <v>#DIV/0!</v>
      </c>
      <c r="AA15" s="102" t="e">
        <f>U15*INDEX(Discount_Index,MATCH($C15,'Inflation &amp; Discounting'!$E$8:$E$60))</f>
        <v>#DIV/0!</v>
      </c>
    </row>
    <row r="16" spans="2:27" x14ac:dyDescent="0.25">
      <c r="B16" s="98">
        <f t="shared" si="0"/>
        <v>7</v>
      </c>
      <c r="C16" s="99">
        <v>2029</v>
      </c>
      <c r="E16" s="100" t="e">
        <f>'Energy Calculations'!AC16</f>
        <v>#DIV/0!</v>
      </c>
      <c r="F16" s="101" t="e">
        <f>'Energy Calculations'!AD16</f>
        <v>#DIV/0!</v>
      </c>
      <c r="G16" s="101" t="e">
        <f>'Energy Calculations'!AE16</f>
        <v>#DIV/0!</v>
      </c>
      <c r="H16" s="101" t="e">
        <f>'Energy Calculations'!AF16</f>
        <v>#DIV/0!</v>
      </c>
      <c r="I16" s="102" t="e">
        <f>'Energy Calculations'!AG16</f>
        <v>#DIV/0!</v>
      </c>
      <c r="J16" s="103"/>
      <c r="K16" s="109" cm="1">
        <f t="array" ref="K16">_xlfn.IFNA(_xlfn.IFS(Fuel_group1="Biomass fuels",INDEX(Biomass_LRVC_Range,MATCH($C16,LRVCs!$B$6:$B$56)),
Fuel_group1="Biogas fuels",INDEX(Biomass_LRVC_Range,MATCH($C16,LRVCs!$B$6:$B$56)),
Fuel_group1="Electricity",INDEX(Electricity_LRVC_Range,MATCH($C16,LRVCs!$B$6:$B$56)),
Fuel_group1="Gaseous fuels",INDEX(Gas_LRVC_Range,MATCH($C16,LRVCs!$B$6:$B$56)),
Fuel_group1="Liquid fuels",INDEX(Oil_LRVC_Range,MATCH($C16,LRVCs!$B$6:$B$56)),
Fuel_group1="Solid fuels",INDEX(Coal_LRVC_Range,MATCH($C16,LRVCs!$B$6:$B$56)),
Fuel_group1="Other",Inputs!D$25*LRVC_Retail_Ratio),0)</f>
        <v>0</v>
      </c>
      <c r="L16" s="110" cm="1">
        <f t="array" ref="L16">_xlfn.IFNA(_xlfn.IFS(Fuel_group2="Biomass fuels",INDEX(Biomass_LRVC_Range,MATCH($C16,LRVCs!$B$6:$B$56)),
Fuel_group2="Biogas fuels",INDEX(Biomass_LRVC_Range,MATCH($C16,LRVCs!$B$6:$B$56)),
Fuel_group2="Electricity",INDEX(Electricity_LRVC_Range,MATCH($C16,LRVCs!$B$6:$B$56)),
Fuel_group2="Gaseous fuels",INDEX(Gas_LRVC_Range,MATCH($C16,LRVCs!$B$6:$B$56)),
Fuel_group2="Liquid fuels",INDEX(Oil_LRVC_Range,MATCH($C16,LRVCs!$B$6:$B$56)),
Fuel_group2="Solid fuels",INDEX(Coal_LRVC_Range,MATCH($C16,LRVCs!$B$6:$B$56)),
Fuel_group2="Other",Inputs!E$25*LRVC_Retail_Ratio),0)</f>
        <v>0</v>
      </c>
      <c r="M16" s="110" cm="1">
        <f t="array" ref="M16">_xlfn.IFNA(_xlfn.IFS(Fuel_group3="Biomass fuels",INDEX(Biomass_LRVC_Range,MATCH($C16,LRVCs!$B$6:$B$56)),
Fuel_group3="Biogas fuels",INDEX(Biomass_LRVC_Range,MATCH($C16,LRVCs!$B$6:$B$56)),
Fuel_group3="Electricity",INDEX(Electricity_LRVC_Range,MATCH($C16,LRVCs!$B$6:$B$56)),
Fuel_group3="Gaseous fuels",INDEX(Gas_LRVC_Range,MATCH($C16,LRVCs!$B$6:$B$56)),
Fuel_group3="Liquid fuels",INDEX(Oil_LRVC_Range,MATCH($C16,LRVCs!$B$6:$B$56)),
Fuel_group3="Solid fuels",INDEX(Coal_LRVC_Range,MATCH($C16,LRVCs!$B$6:$B$56)),
Fuel_group3="Other",Inputs!F$25*LRVC_Retail_Ratio),0)</f>
        <v>0</v>
      </c>
      <c r="N16" s="110" cm="1">
        <f t="array" ref="N16">_xlfn.IFNA(_xlfn.IFS(Fuel_group4="Biomass fuels",INDEX(Biomass_LRVC_Range,MATCH($C16,LRVCs!$B$6:$B$56)),
Fuel_group4="Biogas fuels",INDEX(Biomass_LRVC_Range,MATCH($C16,LRVCs!$B$6:$B$56)),
Fuel_group4="Electricity",INDEX(Electricity_LRVC_Range,MATCH($C16,LRVCs!$B$6:$B$56)),
Fuel_group4="Gaseous fuels",INDEX(Gas_LRVC_Range,MATCH($C16,LRVCs!$B$6:$B$56)),
Fuel_group4="Liquid fuels",INDEX(Oil_LRVC_Range,MATCH($C16,LRVCs!$B$6:$B$56)),
Fuel_group4="Solid fuels",INDEX(Coal_LRVC_Range,MATCH($C16,LRVCs!$B$6:$B$56)),
Fuel_group4="Other",Inputs!G$25*LRVC_Retail_Ratio),0)</f>
        <v>0</v>
      </c>
      <c r="O16" s="111" cm="1">
        <f t="array" ref="O16">_xlfn.IFNA(_xlfn.IFS(Fuel_group5="Biomass fuels",INDEX(Biomass_LRVC_Range,MATCH($C16,LRVCs!$B$6:$B$56)),
Fuel_group5="Biogas fuels",INDEX(Biomass_LRVC_Range,MATCH($C16,LRVCs!$B$6:$B$56)),
Fuel_group5="Electricity",INDEX(Electricity_LRVC_Range,MATCH($C16,LRVCs!$B$6:$B$56)),
Fuel_group5="Gaseous fuels",INDEX(Gas_LRVC_Range,MATCH($C16,LRVCs!$B$6:$B$56)),
Fuel_group5="Liquid fuels",INDEX(Oil_LRVC_Range,MATCH($C16,LRVCs!$B$6:$B$56)),
Fuel_group5="Solid fuels",INDEX(Coal_LRVC_Range,MATCH($C16,LRVCs!$B$6:$B$56)),
Fuel_group5="Other",Inputs!H$25*LRVC_Retail_Ratio),0)</f>
        <v>0</v>
      </c>
      <c r="P16" s="112"/>
      <c r="Q16" s="100" t="e">
        <f t="shared" si="2"/>
        <v>#DIV/0!</v>
      </c>
      <c r="R16" s="101" t="e">
        <f t="shared" si="1"/>
        <v>#DIV/0!</v>
      </c>
      <c r="S16" s="101" t="e">
        <f t="shared" si="1"/>
        <v>#DIV/0!</v>
      </c>
      <c r="T16" s="101" t="e">
        <f t="shared" si="1"/>
        <v>#DIV/0!</v>
      </c>
      <c r="U16" s="102" t="e">
        <f t="shared" si="1"/>
        <v>#DIV/0!</v>
      </c>
      <c r="V16" s="103"/>
      <c r="W16" s="100" t="e">
        <f>Q16*INDEX(Discount_Index,MATCH($C16,'Inflation &amp; Discounting'!$E$8:$E$60))</f>
        <v>#DIV/0!</v>
      </c>
      <c r="X16" s="101" t="e">
        <f>R16*INDEX(Discount_Index,MATCH($C16,'Inflation &amp; Discounting'!$E$8:$E$60))</f>
        <v>#DIV/0!</v>
      </c>
      <c r="Y16" s="101" t="e">
        <f>S16*INDEX(Discount_Index,MATCH($C16,'Inflation &amp; Discounting'!$E$8:$E$60))</f>
        <v>#DIV/0!</v>
      </c>
      <c r="Z16" s="101" t="e">
        <f>T16*INDEX(Discount_Index,MATCH($C16,'Inflation &amp; Discounting'!$E$8:$E$60))</f>
        <v>#DIV/0!</v>
      </c>
      <c r="AA16" s="102" t="e">
        <f>U16*INDEX(Discount_Index,MATCH($C16,'Inflation &amp; Discounting'!$E$8:$E$60))</f>
        <v>#DIV/0!</v>
      </c>
    </row>
    <row r="17" spans="2:27" x14ac:dyDescent="0.25">
      <c r="B17" s="98">
        <f t="shared" si="0"/>
        <v>8</v>
      </c>
      <c r="C17" s="99">
        <v>2030</v>
      </c>
      <c r="E17" s="100" t="e">
        <f>'Energy Calculations'!AC17</f>
        <v>#DIV/0!</v>
      </c>
      <c r="F17" s="101" t="e">
        <f>'Energy Calculations'!AD17</f>
        <v>#DIV/0!</v>
      </c>
      <c r="G17" s="101" t="e">
        <f>'Energy Calculations'!AE17</f>
        <v>#DIV/0!</v>
      </c>
      <c r="H17" s="101" t="e">
        <f>'Energy Calculations'!AF17</f>
        <v>#DIV/0!</v>
      </c>
      <c r="I17" s="102" t="e">
        <f>'Energy Calculations'!AG17</f>
        <v>#DIV/0!</v>
      </c>
      <c r="J17" s="103"/>
      <c r="K17" s="109" cm="1">
        <f t="array" ref="K17">_xlfn.IFNA(_xlfn.IFS(Fuel_group1="Biomass fuels",INDEX(Biomass_LRVC_Range,MATCH($C17,LRVCs!$B$6:$B$56)),
Fuel_group1="Biogas fuels",INDEX(Biomass_LRVC_Range,MATCH($C17,LRVCs!$B$6:$B$56)),
Fuel_group1="Electricity",INDEX(Electricity_LRVC_Range,MATCH($C17,LRVCs!$B$6:$B$56)),
Fuel_group1="Gaseous fuels",INDEX(Gas_LRVC_Range,MATCH($C17,LRVCs!$B$6:$B$56)),
Fuel_group1="Liquid fuels",INDEX(Oil_LRVC_Range,MATCH($C17,LRVCs!$B$6:$B$56)),
Fuel_group1="Solid fuels",INDEX(Coal_LRVC_Range,MATCH($C17,LRVCs!$B$6:$B$56)),
Fuel_group1="Other",Inputs!D$25*LRVC_Retail_Ratio),0)</f>
        <v>0</v>
      </c>
      <c r="L17" s="110" cm="1">
        <f t="array" ref="L17">_xlfn.IFNA(_xlfn.IFS(Fuel_group2="Biomass fuels",INDEX(Biomass_LRVC_Range,MATCH($C17,LRVCs!$B$6:$B$56)),
Fuel_group2="Biogas fuels",INDEX(Biomass_LRVC_Range,MATCH($C17,LRVCs!$B$6:$B$56)),
Fuel_group2="Electricity",INDEX(Electricity_LRVC_Range,MATCH($C17,LRVCs!$B$6:$B$56)),
Fuel_group2="Gaseous fuels",INDEX(Gas_LRVC_Range,MATCH($C17,LRVCs!$B$6:$B$56)),
Fuel_group2="Liquid fuels",INDEX(Oil_LRVC_Range,MATCH($C17,LRVCs!$B$6:$B$56)),
Fuel_group2="Solid fuels",INDEX(Coal_LRVC_Range,MATCH($C17,LRVCs!$B$6:$B$56)),
Fuel_group2="Other",Inputs!E$25*LRVC_Retail_Ratio),0)</f>
        <v>0</v>
      </c>
      <c r="M17" s="110" cm="1">
        <f t="array" ref="M17">_xlfn.IFNA(_xlfn.IFS(Fuel_group3="Biomass fuels",INDEX(Biomass_LRVC_Range,MATCH($C17,LRVCs!$B$6:$B$56)),
Fuel_group3="Biogas fuels",INDEX(Biomass_LRVC_Range,MATCH($C17,LRVCs!$B$6:$B$56)),
Fuel_group3="Electricity",INDEX(Electricity_LRVC_Range,MATCH($C17,LRVCs!$B$6:$B$56)),
Fuel_group3="Gaseous fuels",INDEX(Gas_LRVC_Range,MATCH($C17,LRVCs!$B$6:$B$56)),
Fuel_group3="Liquid fuels",INDEX(Oil_LRVC_Range,MATCH($C17,LRVCs!$B$6:$B$56)),
Fuel_group3="Solid fuels",INDEX(Coal_LRVC_Range,MATCH($C17,LRVCs!$B$6:$B$56)),
Fuel_group3="Other",Inputs!F$25*LRVC_Retail_Ratio),0)</f>
        <v>0</v>
      </c>
      <c r="N17" s="110" cm="1">
        <f t="array" ref="N17">_xlfn.IFNA(_xlfn.IFS(Fuel_group4="Biomass fuels",INDEX(Biomass_LRVC_Range,MATCH($C17,LRVCs!$B$6:$B$56)),
Fuel_group4="Biogas fuels",INDEX(Biomass_LRVC_Range,MATCH($C17,LRVCs!$B$6:$B$56)),
Fuel_group4="Electricity",INDEX(Electricity_LRVC_Range,MATCH($C17,LRVCs!$B$6:$B$56)),
Fuel_group4="Gaseous fuels",INDEX(Gas_LRVC_Range,MATCH($C17,LRVCs!$B$6:$B$56)),
Fuel_group4="Liquid fuels",INDEX(Oil_LRVC_Range,MATCH($C17,LRVCs!$B$6:$B$56)),
Fuel_group4="Solid fuels",INDEX(Coal_LRVC_Range,MATCH($C17,LRVCs!$B$6:$B$56)),
Fuel_group4="Other",Inputs!G$25*LRVC_Retail_Ratio),0)</f>
        <v>0</v>
      </c>
      <c r="O17" s="111" cm="1">
        <f t="array" ref="O17">_xlfn.IFNA(_xlfn.IFS(Fuel_group5="Biomass fuels",INDEX(Biomass_LRVC_Range,MATCH($C17,LRVCs!$B$6:$B$56)),
Fuel_group5="Biogas fuels",INDEX(Biomass_LRVC_Range,MATCH($C17,LRVCs!$B$6:$B$56)),
Fuel_group5="Electricity",INDEX(Electricity_LRVC_Range,MATCH($C17,LRVCs!$B$6:$B$56)),
Fuel_group5="Gaseous fuels",INDEX(Gas_LRVC_Range,MATCH($C17,LRVCs!$B$6:$B$56)),
Fuel_group5="Liquid fuels",INDEX(Oil_LRVC_Range,MATCH($C17,LRVCs!$B$6:$B$56)),
Fuel_group5="Solid fuels",INDEX(Coal_LRVC_Range,MATCH($C17,LRVCs!$B$6:$B$56)),
Fuel_group5="Other",Inputs!H$25*LRVC_Retail_Ratio),0)</f>
        <v>0</v>
      </c>
      <c r="P17" s="112"/>
      <c r="Q17" s="100" t="e">
        <f t="shared" si="2"/>
        <v>#DIV/0!</v>
      </c>
      <c r="R17" s="101" t="e">
        <f t="shared" si="1"/>
        <v>#DIV/0!</v>
      </c>
      <c r="S17" s="101" t="e">
        <f t="shared" si="1"/>
        <v>#DIV/0!</v>
      </c>
      <c r="T17" s="101" t="e">
        <f t="shared" si="1"/>
        <v>#DIV/0!</v>
      </c>
      <c r="U17" s="102" t="e">
        <f t="shared" si="1"/>
        <v>#DIV/0!</v>
      </c>
      <c r="V17" s="103"/>
      <c r="W17" s="100" t="e">
        <f>Q17*INDEX(Discount_Index,MATCH($C17,'Inflation &amp; Discounting'!$E$8:$E$60))</f>
        <v>#DIV/0!</v>
      </c>
      <c r="X17" s="101" t="e">
        <f>R17*INDEX(Discount_Index,MATCH($C17,'Inflation &amp; Discounting'!$E$8:$E$60))</f>
        <v>#DIV/0!</v>
      </c>
      <c r="Y17" s="101" t="e">
        <f>S17*INDEX(Discount_Index,MATCH($C17,'Inflation &amp; Discounting'!$E$8:$E$60))</f>
        <v>#DIV/0!</v>
      </c>
      <c r="Z17" s="101" t="e">
        <f>T17*INDEX(Discount_Index,MATCH($C17,'Inflation &amp; Discounting'!$E$8:$E$60))</f>
        <v>#DIV/0!</v>
      </c>
      <c r="AA17" s="102" t="e">
        <f>U17*INDEX(Discount_Index,MATCH($C17,'Inflation &amp; Discounting'!$E$8:$E$60))</f>
        <v>#DIV/0!</v>
      </c>
    </row>
    <row r="18" spans="2:27" x14ac:dyDescent="0.25">
      <c r="B18" s="98">
        <f t="shared" si="0"/>
        <v>9</v>
      </c>
      <c r="C18" s="99">
        <v>2031</v>
      </c>
      <c r="E18" s="100" t="e">
        <f>'Energy Calculations'!AC18</f>
        <v>#DIV/0!</v>
      </c>
      <c r="F18" s="101" t="e">
        <f>'Energy Calculations'!AD18</f>
        <v>#DIV/0!</v>
      </c>
      <c r="G18" s="101" t="e">
        <f>'Energy Calculations'!AE18</f>
        <v>#DIV/0!</v>
      </c>
      <c r="H18" s="101" t="e">
        <f>'Energy Calculations'!AF18</f>
        <v>#DIV/0!</v>
      </c>
      <c r="I18" s="102" t="e">
        <f>'Energy Calculations'!AG18</f>
        <v>#DIV/0!</v>
      </c>
      <c r="J18" s="103"/>
      <c r="K18" s="109" cm="1">
        <f t="array" ref="K18">_xlfn.IFNA(_xlfn.IFS(Fuel_group1="Biomass fuels",INDEX(Biomass_LRVC_Range,MATCH($C18,LRVCs!$B$6:$B$56)),
Fuel_group1="Biogas fuels",INDEX(Biomass_LRVC_Range,MATCH($C18,LRVCs!$B$6:$B$56)),
Fuel_group1="Electricity",INDEX(Electricity_LRVC_Range,MATCH($C18,LRVCs!$B$6:$B$56)),
Fuel_group1="Gaseous fuels",INDEX(Gas_LRVC_Range,MATCH($C18,LRVCs!$B$6:$B$56)),
Fuel_group1="Liquid fuels",INDEX(Oil_LRVC_Range,MATCH($C18,LRVCs!$B$6:$B$56)),
Fuel_group1="Solid fuels",INDEX(Coal_LRVC_Range,MATCH($C18,LRVCs!$B$6:$B$56)),
Fuel_group1="Other",Inputs!D$25*LRVC_Retail_Ratio),0)</f>
        <v>0</v>
      </c>
      <c r="L18" s="110" cm="1">
        <f t="array" ref="L18">_xlfn.IFNA(_xlfn.IFS(Fuel_group2="Biomass fuels",INDEX(Biomass_LRVC_Range,MATCH($C18,LRVCs!$B$6:$B$56)),
Fuel_group2="Biogas fuels",INDEX(Biomass_LRVC_Range,MATCH($C18,LRVCs!$B$6:$B$56)),
Fuel_group2="Electricity",INDEX(Electricity_LRVC_Range,MATCH($C18,LRVCs!$B$6:$B$56)),
Fuel_group2="Gaseous fuels",INDEX(Gas_LRVC_Range,MATCH($C18,LRVCs!$B$6:$B$56)),
Fuel_group2="Liquid fuels",INDEX(Oil_LRVC_Range,MATCH($C18,LRVCs!$B$6:$B$56)),
Fuel_group2="Solid fuels",INDEX(Coal_LRVC_Range,MATCH($C18,LRVCs!$B$6:$B$56)),
Fuel_group2="Other",Inputs!E$25*LRVC_Retail_Ratio),0)</f>
        <v>0</v>
      </c>
      <c r="M18" s="110" cm="1">
        <f t="array" ref="M18">_xlfn.IFNA(_xlfn.IFS(Fuel_group3="Biomass fuels",INDEX(Biomass_LRVC_Range,MATCH($C18,LRVCs!$B$6:$B$56)),
Fuel_group3="Biogas fuels",INDEX(Biomass_LRVC_Range,MATCH($C18,LRVCs!$B$6:$B$56)),
Fuel_group3="Electricity",INDEX(Electricity_LRVC_Range,MATCH($C18,LRVCs!$B$6:$B$56)),
Fuel_group3="Gaseous fuels",INDEX(Gas_LRVC_Range,MATCH($C18,LRVCs!$B$6:$B$56)),
Fuel_group3="Liquid fuels",INDEX(Oil_LRVC_Range,MATCH($C18,LRVCs!$B$6:$B$56)),
Fuel_group3="Solid fuels",INDEX(Coal_LRVC_Range,MATCH($C18,LRVCs!$B$6:$B$56)),
Fuel_group3="Other",Inputs!F$25*LRVC_Retail_Ratio),0)</f>
        <v>0</v>
      </c>
      <c r="N18" s="110" cm="1">
        <f t="array" ref="N18">_xlfn.IFNA(_xlfn.IFS(Fuel_group4="Biomass fuels",INDEX(Biomass_LRVC_Range,MATCH($C18,LRVCs!$B$6:$B$56)),
Fuel_group4="Biogas fuels",INDEX(Biomass_LRVC_Range,MATCH($C18,LRVCs!$B$6:$B$56)),
Fuel_group4="Electricity",INDEX(Electricity_LRVC_Range,MATCH($C18,LRVCs!$B$6:$B$56)),
Fuel_group4="Gaseous fuels",INDEX(Gas_LRVC_Range,MATCH($C18,LRVCs!$B$6:$B$56)),
Fuel_group4="Liquid fuels",INDEX(Oil_LRVC_Range,MATCH($C18,LRVCs!$B$6:$B$56)),
Fuel_group4="Solid fuels",INDEX(Coal_LRVC_Range,MATCH($C18,LRVCs!$B$6:$B$56)),
Fuel_group4="Other",Inputs!G$25*LRVC_Retail_Ratio),0)</f>
        <v>0</v>
      </c>
      <c r="O18" s="111" cm="1">
        <f t="array" ref="O18">_xlfn.IFNA(_xlfn.IFS(Fuel_group5="Biomass fuels",INDEX(Biomass_LRVC_Range,MATCH($C18,LRVCs!$B$6:$B$56)),
Fuel_group5="Biogas fuels",INDEX(Biomass_LRVC_Range,MATCH($C18,LRVCs!$B$6:$B$56)),
Fuel_group5="Electricity",INDEX(Electricity_LRVC_Range,MATCH($C18,LRVCs!$B$6:$B$56)),
Fuel_group5="Gaseous fuels",INDEX(Gas_LRVC_Range,MATCH($C18,LRVCs!$B$6:$B$56)),
Fuel_group5="Liquid fuels",INDEX(Oil_LRVC_Range,MATCH($C18,LRVCs!$B$6:$B$56)),
Fuel_group5="Solid fuels",INDEX(Coal_LRVC_Range,MATCH($C18,LRVCs!$B$6:$B$56)),
Fuel_group5="Other",Inputs!H$25*LRVC_Retail_Ratio),0)</f>
        <v>0</v>
      </c>
      <c r="P18" s="112"/>
      <c r="Q18" s="100" t="e">
        <f t="shared" si="2"/>
        <v>#DIV/0!</v>
      </c>
      <c r="R18" s="101" t="e">
        <f t="shared" si="1"/>
        <v>#DIV/0!</v>
      </c>
      <c r="S18" s="101" t="e">
        <f t="shared" si="1"/>
        <v>#DIV/0!</v>
      </c>
      <c r="T18" s="101" t="e">
        <f t="shared" si="1"/>
        <v>#DIV/0!</v>
      </c>
      <c r="U18" s="102" t="e">
        <f t="shared" si="1"/>
        <v>#DIV/0!</v>
      </c>
      <c r="V18" s="103"/>
      <c r="W18" s="100" t="e">
        <f>Q18*INDEX(Discount_Index,MATCH($C18,'Inflation &amp; Discounting'!$E$8:$E$60))</f>
        <v>#DIV/0!</v>
      </c>
      <c r="X18" s="101" t="e">
        <f>R18*INDEX(Discount_Index,MATCH($C18,'Inflation &amp; Discounting'!$E$8:$E$60))</f>
        <v>#DIV/0!</v>
      </c>
      <c r="Y18" s="101" t="e">
        <f>S18*INDEX(Discount_Index,MATCH($C18,'Inflation &amp; Discounting'!$E$8:$E$60))</f>
        <v>#DIV/0!</v>
      </c>
      <c r="Z18" s="101" t="e">
        <f>T18*INDEX(Discount_Index,MATCH($C18,'Inflation &amp; Discounting'!$E$8:$E$60))</f>
        <v>#DIV/0!</v>
      </c>
      <c r="AA18" s="102" t="e">
        <f>U18*INDEX(Discount_Index,MATCH($C18,'Inflation &amp; Discounting'!$E$8:$E$60))</f>
        <v>#DIV/0!</v>
      </c>
    </row>
    <row r="19" spans="2:27" x14ac:dyDescent="0.25">
      <c r="B19" s="98">
        <f t="shared" si="0"/>
        <v>10</v>
      </c>
      <c r="C19" s="99">
        <v>2032</v>
      </c>
      <c r="E19" s="100" t="e">
        <f>'Energy Calculations'!AC19</f>
        <v>#DIV/0!</v>
      </c>
      <c r="F19" s="101" t="e">
        <f>'Energy Calculations'!AD19</f>
        <v>#DIV/0!</v>
      </c>
      <c r="G19" s="101" t="e">
        <f>'Energy Calculations'!AE19</f>
        <v>#DIV/0!</v>
      </c>
      <c r="H19" s="101" t="e">
        <f>'Energy Calculations'!AF19</f>
        <v>#DIV/0!</v>
      </c>
      <c r="I19" s="102" t="e">
        <f>'Energy Calculations'!AG19</f>
        <v>#DIV/0!</v>
      </c>
      <c r="J19" s="103"/>
      <c r="K19" s="109" cm="1">
        <f t="array" ref="K19">_xlfn.IFNA(_xlfn.IFS(Fuel_group1="Biomass fuels",INDEX(Biomass_LRVC_Range,MATCH($C19,LRVCs!$B$6:$B$56)),
Fuel_group1="Biogas fuels",INDEX(Biomass_LRVC_Range,MATCH($C19,LRVCs!$B$6:$B$56)),
Fuel_group1="Electricity",INDEX(Electricity_LRVC_Range,MATCH($C19,LRVCs!$B$6:$B$56)),
Fuel_group1="Gaseous fuels",INDEX(Gas_LRVC_Range,MATCH($C19,LRVCs!$B$6:$B$56)),
Fuel_group1="Liquid fuels",INDEX(Oil_LRVC_Range,MATCH($C19,LRVCs!$B$6:$B$56)),
Fuel_group1="Solid fuels",INDEX(Coal_LRVC_Range,MATCH($C19,LRVCs!$B$6:$B$56)),
Fuel_group1="Other",Inputs!D$25*LRVC_Retail_Ratio),0)</f>
        <v>0</v>
      </c>
      <c r="L19" s="110" cm="1">
        <f t="array" ref="L19">_xlfn.IFNA(_xlfn.IFS(Fuel_group2="Biomass fuels",INDEX(Biomass_LRVC_Range,MATCH($C19,LRVCs!$B$6:$B$56)),
Fuel_group2="Biogas fuels",INDEX(Biomass_LRVC_Range,MATCH($C19,LRVCs!$B$6:$B$56)),
Fuel_group2="Electricity",INDEX(Electricity_LRVC_Range,MATCH($C19,LRVCs!$B$6:$B$56)),
Fuel_group2="Gaseous fuels",INDEX(Gas_LRVC_Range,MATCH($C19,LRVCs!$B$6:$B$56)),
Fuel_group2="Liquid fuels",INDEX(Oil_LRVC_Range,MATCH($C19,LRVCs!$B$6:$B$56)),
Fuel_group2="Solid fuels",INDEX(Coal_LRVC_Range,MATCH($C19,LRVCs!$B$6:$B$56)),
Fuel_group2="Other",Inputs!E$25*LRVC_Retail_Ratio),0)</f>
        <v>0</v>
      </c>
      <c r="M19" s="110" cm="1">
        <f t="array" ref="M19">_xlfn.IFNA(_xlfn.IFS(Fuel_group3="Biomass fuels",INDEX(Biomass_LRVC_Range,MATCH($C19,LRVCs!$B$6:$B$56)),
Fuel_group3="Biogas fuels",INDEX(Biomass_LRVC_Range,MATCH($C19,LRVCs!$B$6:$B$56)),
Fuel_group3="Electricity",INDEX(Electricity_LRVC_Range,MATCH($C19,LRVCs!$B$6:$B$56)),
Fuel_group3="Gaseous fuels",INDEX(Gas_LRVC_Range,MATCH($C19,LRVCs!$B$6:$B$56)),
Fuel_group3="Liquid fuels",INDEX(Oil_LRVC_Range,MATCH($C19,LRVCs!$B$6:$B$56)),
Fuel_group3="Solid fuels",INDEX(Coal_LRVC_Range,MATCH($C19,LRVCs!$B$6:$B$56)),
Fuel_group3="Other",Inputs!F$25*LRVC_Retail_Ratio),0)</f>
        <v>0</v>
      </c>
      <c r="N19" s="110" cm="1">
        <f t="array" ref="N19">_xlfn.IFNA(_xlfn.IFS(Fuel_group4="Biomass fuels",INDEX(Biomass_LRVC_Range,MATCH($C19,LRVCs!$B$6:$B$56)),
Fuel_group4="Biogas fuels",INDEX(Biomass_LRVC_Range,MATCH($C19,LRVCs!$B$6:$B$56)),
Fuel_group4="Electricity",INDEX(Electricity_LRVC_Range,MATCH($C19,LRVCs!$B$6:$B$56)),
Fuel_group4="Gaseous fuels",INDEX(Gas_LRVC_Range,MATCH($C19,LRVCs!$B$6:$B$56)),
Fuel_group4="Liquid fuels",INDEX(Oil_LRVC_Range,MATCH($C19,LRVCs!$B$6:$B$56)),
Fuel_group4="Solid fuels",INDEX(Coal_LRVC_Range,MATCH($C19,LRVCs!$B$6:$B$56)),
Fuel_group4="Other",Inputs!G$25*LRVC_Retail_Ratio),0)</f>
        <v>0</v>
      </c>
      <c r="O19" s="111" cm="1">
        <f t="array" ref="O19">_xlfn.IFNA(_xlfn.IFS(Fuel_group5="Biomass fuels",INDEX(Biomass_LRVC_Range,MATCH($C19,LRVCs!$B$6:$B$56)),
Fuel_group5="Biogas fuels",INDEX(Biomass_LRVC_Range,MATCH($C19,LRVCs!$B$6:$B$56)),
Fuel_group5="Electricity",INDEX(Electricity_LRVC_Range,MATCH($C19,LRVCs!$B$6:$B$56)),
Fuel_group5="Gaseous fuels",INDEX(Gas_LRVC_Range,MATCH($C19,LRVCs!$B$6:$B$56)),
Fuel_group5="Liquid fuels",INDEX(Oil_LRVC_Range,MATCH($C19,LRVCs!$B$6:$B$56)),
Fuel_group5="Solid fuels",INDEX(Coal_LRVC_Range,MATCH($C19,LRVCs!$B$6:$B$56)),
Fuel_group5="Other",Inputs!H$25*LRVC_Retail_Ratio),0)</f>
        <v>0</v>
      </c>
      <c r="P19" s="112"/>
      <c r="Q19" s="100" t="e">
        <f t="shared" si="2"/>
        <v>#DIV/0!</v>
      </c>
      <c r="R19" s="101" t="e">
        <f t="shared" si="1"/>
        <v>#DIV/0!</v>
      </c>
      <c r="S19" s="101" t="e">
        <f t="shared" si="1"/>
        <v>#DIV/0!</v>
      </c>
      <c r="T19" s="101" t="e">
        <f t="shared" si="1"/>
        <v>#DIV/0!</v>
      </c>
      <c r="U19" s="102" t="e">
        <f t="shared" si="1"/>
        <v>#DIV/0!</v>
      </c>
      <c r="V19" s="103"/>
      <c r="W19" s="100" t="e">
        <f>Q19*INDEX(Discount_Index,MATCH($C19,'Inflation &amp; Discounting'!$E$8:$E$60))</f>
        <v>#DIV/0!</v>
      </c>
      <c r="X19" s="101" t="e">
        <f>R19*INDEX(Discount_Index,MATCH($C19,'Inflation &amp; Discounting'!$E$8:$E$60))</f>
        <v>#DIV/0!</v>
      </c>
      <c r="Y19" s="101" t="e">
        <f>S19*INDEX(Discount_Index,MATCH($C19,'Inflation &amp; Discounting'!$E$8:$E$60))</f>
        <v>#DIV/0!</v>
      </c>
      <c r="Z19" s="101" t="e">
        <f>T19*INDEX(Discount_Index,MATCH($C19,'Inflation &amp; Discounting'!$E$8:$E$60))</f>
        <v>#DIV/0!</v>
      </c>
      <c r="AA19" s="102" t="e">
        <f>U19*INDEX(Discount_Index,MATCH($C19,'Inflation &amp; Discounting'!$E$8:$E$60))</f>
        <v>#DIV/0!</v>
      </c>
    </row>
    <row r="20" spans="2:27" x14ac:dyDescent="0.25">
      <c r="B20" s="98">
        <f t="shared" si="0"/>
        <v>11</v>
      </c>
      <c r="C20" s="99">
        <v>2033</v>
      </c>
      <c r="E20" s="100" t="e">
        <f>'Energy Calculations'!AC20</f>
        <v>#DIV/0!</v>
      </c>
      <c r="F20" s="101" t="e">
        <f>'Energy Calculations'!AD20</f>
        <v>#DIV/0!</v>
      </c>
      <c r="G20" s="101" t="e">
        <f>'Energy Calculations'!AE20</f>
        <v>#DIV/0!</v>
      </c>
      <c r="H20" s="101" t="e">
        <f>'Energy Calculations'!AF20</f>
        <v>#DIV/0!</v>
      </c>
      <c r="I20" s="102" t="e">
        <f>'Energy Calculations'!AG20</f>
        <v>#DIV/0!</v>
      </c>
      <c r="J20" s="103"/>
      <c r="K20" s="109" cm="1">
        <f t="array" ref="K20">_xlfn.IFNA(_xlfn.IFS(Fuel_group1="Biomass fuels",INDEX(Biomass_LRVC_Range,MATCH($C20,LRVCs!$B$6:$B$56)),
Fuel_group1="Biogas fuels",INDEX(Biomass_LRVC_Range,MATCH($C20,LRVCs!$B$6:$B$56)),
Fuel_group1="Electricity",INDEX(Electricity_LRVC_Range,MATCH($C20,LRVCs!$B$6:$B$56)),
Fuel_group1="Gaseous fuels",INDEX(Gas_LRVC_Range,MATCH($C20,LRVCs!$B$6:$B$56)),
Fuel_group1="Liquid fuels",INDEX(Oil_LRVC_Range,MATCH($C20,LRVCs!$B$6:$B$56)),
Fuel_group1="Solid fuels",INDEX(Coal_LRVC_Range,MATCH($C20,LRVCs!$B$6:$B$56)),
Fuel_group1="Other",Inputs!D$25*LRVC_Retail_Ratio),0)</f>
        <v>0</v>
      </c>
      <c r="L20" s="110" cm="1">
        <f t="array" ref="L20">_xlfn.IFNA(_xlfn.IFS(Fuel_group2="Biomass fuels",INDEX(Biomass_LRVC_Range,MATCH($C20,LRVCs!$B$6:$B$56)),
Fuel_group2="Biogas fuels",INDEX(Biomass_LRVC_Range,MATCH($C20,LRVCs!$B$6:$B$56)),
Fuel_group2="Electricity",INDEX(Electricity_LRVC_Range,MATCH($C20,LRVCs!$B$6:$B$56)),
Fuel_group2="Gaseous fuels",INDEX(Gas_LRVC_Range,MATCH($C20,LRVCs!$B$6:$B$56)),
Fuel_group2="Liquid fuels",INDEX(Oil_LRVC_Range,MATCH($C20,LRVCs!$B$6:$B$56)),
Fuel_group2="Solid fuels",INDEX(Coal_LRVC_Range,MATCH($C20,LRVCs!$B$6:$B$56)),
Fuel_group2="Other",Inputs!E$25*LRVC_Retail_Ratio),0)</f>
        <v>0</v>
      </c>
      <c r="M20" s="110" cm="1">
        <f t="array" ref="M20">_xlfn.IFNA(_xlfn.IFS(Fuel_group3="Biomass fuels",INDEX(Biomass_LRVC_Range,MATCH($C20,LRVCs!$B$6:$B$56)),
Fuel_group3="Biogas fuels",INDEX(Biomass_LRVC_Range,MATCH($C20,LRVCs!$B$6:$B$56)),
Fuel_group3="Electricity",INDEX(Electricity_LRVC_Range,MATCH($C20,LRVCs!$B$6:$B$56)),
Fuel_group3="Gaseous fuels",INDEX(Gas_LRVC_Range,MATCH($C20,LRVCs!$B$6:$B$56)),
Fuel_group3="Liquid fuels",INDEX(Oil_LRVC_Range,MATCH($C20,LRVCs!$B$6:$B$56)),
Fuel_group3="Solid fuels",INDEX(Coal_LRVC_Range,MATCH($C20,LRVCs!$B$6:$B$56)),
Fuel_group3="Other",Inputs!F$25*LRVC_Retail_Ratio),0)</f>
        <v>0</v>
      </c>
      <c r="N20" s="110" cm="1">
        <f t="array" ref="N20">_xlfn.IFNA(_xlfn.IFS(Fuel_group4="Biomass fuels",INDEX(Biomass_LRVC_Range,MATCH($C20,LRVCs!$B$6:$B$56)),
Fuel_group4="Biogas fuels",INDEX(Biomass_LRVC_Range,MATCH($C20,LRVCs!$B$6:$B$56)),
Fuel_group4="Electricity",INDEX(Electricity_LRVC_Range,MATCH($C20,LRVCs!$B$6:$B$56)),
Fuel_group4="Gaseous fuels",INDEX(Gas_LRVC_Range,MATCH($C20,LRVCs!$B$6:$B$56)),
Fuel_group4="Liquid fuels",INDEX(Oil_LRVC_Range,MATCH($C20,LRVCs!$B$6:$B$56)),
Fuel_group4="Solid fuels",INDEX(Coal_LRVC_Range,MATCH($C20,LRVCs!$B$6:$B$56)),
Fuel_group4="Other",Inputs!G$25*LRVC_Retail_Ratio),0)</f>
        <v>0</v>
      </c>
      <c r="O20" s="111" cm="1">
        <f t="array" ref="O20">_xlfn.IFNA(_xlfn.IFS(Fuel_group5="Biomass fuels",INDEX(Biomass_LRVC_Range,MATCH($C20,LRVCs!$B$6:$B$56)),
Fuel_group5="Biogas fuels",INDEX(Biomass_LRVC_Range,MATCH($C20,LRVCs!$B$6:$B$56)),
Fuel_group5="Electricity",INDEX(Electricity_LRVC_Range,MATCH($C20,LRVCs!$B$6:$B$56)),
Fuel_group5="Gaseous fuels",INDEX(Gas_LRVC_Range,MATCH($C20,LRVCs!$B$6:$B$56)),
Fuel_group5="Liquid fuels",INDEX(Oil_LRVC_Range,MATCH($C20,LRVCs!$B$6:$B$56)),
Fuel_group5="Solid fuels",INDEX(Coal_LRVC_Range,MATCH($C20,LRVCs!$B$6:$B$56)),
Fuel_group5="Other",Inputs!H$25*LRVC_Retail_Ratio),0)</f>
        <v>0</v>
      </c>
      <c r="P20" s="112"/>
      <c r="Q20" s="100" t="e">
        <f t="shared" si="2"/>
        <v>#DIV/0!</v>
      </c>
      <c r="R20" s="101" t="e">
        <f t="shared" si="1"/>
        <v>#DIV/0!</v>
      </c>
      <c r="S20" s="101" t="e">
        <f t="shared" si="1"/>
        <v>#DIV/0!</v>
      </c>
      <c r="T20" s="101" t="e">
        <f t="shared" si="1"/>
        <v>#DIV/0!</v>
      </c>
      <c r="U20" s="102" t="e">
        <f t="shared" si="1"/>
        <v>#DIV/0!</v>
      </c>
      <c r="V20" s="103"/>
      <c r="W20" s="100" t="e">
        <f>Q20*INDEX(Discount_Index,MATCH($C20,'Inflation &amp; Discounting'!$E$8:$E$60))</f>
        <v>#DIV/0!</v>
      </c>
      <c r="X20" s="101" t="e">
        <f>R20*INDEX(Discount_Index,MATCH($C20,'Inflation &amp; Discounting'!$E$8:$E$60))</f>
        <v>#DIV/0!</v>
      </c>
      <c r="Y20" s="101" t="e">
        <f>S20*INDEX(Discount_Index,MATCH($C20,'Inflation &amp; Discounting'!$E$8:$E$60))</f>
        <v>#DIV/0!</v>
      </c>
      <c r="Z20" s="101" t="e">
        <f>T20*INDEX(Discount_Index,MATCH($C20,'Inflation &amp; Discounting'!$E$8:$E$60))</f>
        <v>#DIV/0!</v>
      </c>
      <c r="AA20" s="102" t="e">
        <f>U20*INDEX(Discount_Index,MATCH($C20,'Inflation &amp; Discounting'!$E$8:$E$60))</f>
        <v>#DIV/0!</v>
      </c>
    </row>
    <row r="21" spans="2:27" x14ac:dyDescent="0.25">
      <c r="B21" s="98">
        <f t="shared" si="0"/>
        <v>12</v>
      </c>
      <c r="C21" s="99">
        <v>2034</v>
      </c>
      <c r="E21" s="100" t="e">
        <f>'Energy Calculations'!AC21</f>
        <v>#DIV/0!</v>
      </c>
      <c r="F21" s="101" t="e">
        <f>'Energy Calculations'!AD21</f>
        <v>#DIV/0!</v>
      </c>
      <c r="G21" s="101" t="e">
        <f>'Energy Calculations'!AE21</f>
        <v>#DIV/0!</v>
      </c>
      <c r="H21" s="101" t="e">
        <f>'Energy Calculations'!AF21</f>
        <v>#DIV/0!</v>
      </c>
      <c r="I21" s="102" t="e">
        <f>'Energy Calculations'!AG21</f>
        <v>#DIV/0!</v>
      </c>
      <c r="J21" s="103"/>
      <c r="K21" s="109" cm="1">
        <f t="array" ref="K21">_xlfn.IFNA(_xlfn.IFS(Fuel_group1="Biomass fuels",INDEX(Biomass_LRVC_Range,MATCH($C21,LRVCs!$B$6:$B$56)),
Fuel_group1="Biogas fuels",INDEX(Biomass_LRVC_Range,MATCH($C21,LRVCs!$B$6:$B$56)),
Fuel_group1="Electricity",INDEX(Electricity_LRVC_Range,MATCH($C21,LRVCs!$B$6:$B$56)),
Fuel_group1="Gaseous fuels",INDEX(Gas_LRVC_Range,MATCH($C21,LRVCs!$B$6:$B$56)),
Fuel_group1="Liquid fuels",INDEX(Oil_LRVC_Range,MATCH($C21,LRVCs!$B$6:$B$56)),
Fuel_group1="Solid fuels",INDEX(Coal_LRVC_Range,MATCH($C21,LRVCs!$B$6:$B$56)),
Fuel_group1="Other",Inputs!D$25*LRVC_Retail_Ratio),0)</f>
        <v>0</v>
      </c>
      <c r="L21" s="110" cm="1">
        <f t="array" ref="L21">_xlfn.IFNA(_xlfn.IFS(Fuel_group2="Biomass fuels",INDEX(Biomass_LRVC_Range,MATCH($C21,LRVCs!$B$6:$B$56)),
Fuel_group2="Biogas fuels",INDEX(Biomass_LRVC_Range,MATCH($C21,LRVCs!$B$6:$B$56)),
Fuel_group2="Electricity",INDEX(Electricity_LRVC_Range,MATCH($C21,LRVCs!$B$6:$B$56)),
Fuel_group2="Gaseous fuels",INDEX(Gas_LRVC_Range,MATCH($C21,LRVCs!$B$6:$B$56)),
Fuel_group2="Liquid fuels",INDEX(Oil_LRVC_Range,MATCH($C21,LRVCs!$B$6:$B$56)),
Fuel_group2="Solid fuels",INDEX(Coal_LRVC_Range,MATCH($C21,LRVCs!$B$6:$B$56)),
Fuel_group2="Other",Inputs!E$25*LRVC_Retail_Ratio),0)</f>
        <v>0</v>
      </c>
      <c r="M21" s="110" cm="1">
        <f t="array" ref="M21">_xlfn.IFNA(_xlfn.IFS(Fuel_group3="Biomass fuels",INDEX(Biomass_LRVC_Range,MATCH($C21,LRVCs!$B$6:$B$56)),
Fuel_group3="Biogas fuels",INDEX(Biomass_LRVC_Range,MATCH($C21,LRVCs!$B$6:$B$56)),
Fuel_group3="Electricity",INDEX(Electricity_LRVC_Range,MATCH($C21,LRVCs!$B$6:$B$56)),
Fuel_group3="Gaseous fuels",INDEX(Gas_LRVC_Range,MATCH($C21,LRVCs!$B$6:$B$56)),
Fuel_group3="Liquid fuels",INDEX(Oil_LRVC_Range,MATCH($C21,LRVCs!$B$6:$B$56)),
Fuel_group3="Solid fuels",INDEX(Coal_LRVC_Range,MATCH($C21,LRVCs!$B$6:$B$56)),
Fuel_group3="Other",Inputs!F$25*LRVC_Retail_Ratio),0)</f>
        <v>0</v>
      </c>
      <c r="N21" s="110" cm="1">
        <f t="array" ref="N21">_xlfn.IFNA(_xlfn.IFS(Fuel_group4="Biomass fuels",INDEX(Biomass_LRVC_Range,MATCH($C21,LRVCs!$B$6:$B$56)),
Fuel_group4="Biogas fuels",INDEX(Biomass_LRVC_Range,MATCH($C21,LRVCs!$B$6:$B$56)),
Fuel_group4="Electricity",INDEX(Electricity_LRVC_Range,MATCH($C21,LRVCs!$B$6:$B$56)),
Fuel_group4="Gaseous fuels",INDEX(Gas_LRVC_Range,MATCH($C21,LRVCs!$B$6:$B$56)),
Fuel_group4="Liquid fuels",INDEX(Oil_LRVC_Range,MATCH($C21,LRVCs!$B$6:$B$56)),
Fuel_group4="Solid fuels",INDEX(Coal_LRVC_Range,MATCH($C21,LRVCs!$B$6:$B$56)),
Fuel_group4="Other",Inputs!G$25*LRVC_Retail_Ratio),0)</f>
        <v>0</v>
      </c>
      <c r="O21" s="111" cm="1">
        <f t="array" ref="O21">_xlfn.IFNA(_xlfn.IFS(Fuel_group5="Biomass fuels",INDEX(Biomass_LRVC_Range,MATCH($C21,LRVCs!$B$6:$B$56)),
Fuel_group5="Biogas fuels",INDEX(Biomass_LRVC_Range,MATCH($C21,LRVCs!$B$6:$B$56)),
Fuel_group5="Electricity",INDEX(Electricity_LRVC_Range,MATCH($C21,LRVCs!$B$6:$B$56)),
Fuel_group5="Gaseous fuels",INDEX(Gas_LRVC_Range,MATCH($C21,LRVCs!$B$6:$B$56)),
Fuel_group5="Liquid fuels",INDEX(Oil_LRVC_Range,MATCH($C21,LRVCs!$B$6:$B$56)),
Fuel_group5="Solid fuels",INDEX(Coal_LRVC_Range,MATCH($C21,LRVCs!$B$6:$B$56)),
Fuel_group5="Other",Inputs!H$25*LRVC_Retail_Ratio),0)</f>
        <v>0</v>
      </c>
      <c r="P21" s="112"/>
      <c r="Q21" s="100" t="e">
        <f t="shared" si="2"/>
        <v>#DIV/0!</v>
      </c>
      <c r="R21" s="101" t="e">
        <f t="shared" si="1"/>
        <v>#DIV/0!</v>
      </c>
      <c r="S21" s="101" t="e">
        <f t="shared" si="1"/>
        <v>#DIV/0!</v>
      </c>
      <c r="T21" s="101" t="e">
        <f t="shared" si="1"/>
        <v>#DIV/0!</v>
      </c>
      <c r="U21" s="102" t="e">
        <f t="shared" si="1"/>
        <v>#DIV/0!</v>
      </c>
      <c r="V21" s="103"/>
      <c r="W21" s="100" t="e">
        <f>Q21*INDEX(Discount_Index,MATCH($C21,'Inflation &amp; Discounting'!$E$8:$E$60))</f>
        <v>#DIV/0!</v>
      </c>
      <c r="X21" s="101" t="e">
        <f>R21*INDEX(Discount_Index,MATCH($C21,'Inflation &amp; Discounting'!$E$8:$E$60))</f>
        <v>#DIV/0!</v>
      </c>
      <c r="Y21" s="101" t="e">
        <f>S21*INDEX(Discount_Index,MATCH($C21,'Inflation &amp; Discounting'!$E$8:$E$60))</f>
        <v>#DIV/0!</v>
      </c>
      <c r="Z21" s="101" t="e">
        <f>T21*INDEX(Discount_Index,MATCH($C21,'Inflation &amp; Discounting'!$E$8:$E$60))</f>
        <v>#DIV/0!</v>
      </c>
      <c r="AA21" s="102" t="e">
        <f>U21*INDEX(Discount_Index,MATCH($C21,'Inflation &amp; Discounting'!$E$8:$E$60))</f>
        <v>#DIV/0!</v>
      </c>
    </row>
    <row r="22" spans="2:27" x14ac:dyDescent="0.25">
      <c r="B22" s="98">
        <f t="shared" si="0"/>
        <v>13</v>
      </c>
      <c r="C22" s="99">
        <v>2035</v>
      </c>
      <c r="E22" s="100" t="e">
        <f>'Energy Calculations'!AC22</f>
        <v>#DIV/0!</v>
      </c>
      <c r="F22" s="101" t="e">
        <f>'Energy Calculations'!AD22</f>
        <v>#DIV/0!</v>
      </c>
      <c r="G22" s="101" t="e">
        <f>'Energy Calculations'!AE22</f>
        <v>#DIV/0!</v>
      </c>
      <c r="H22" s="101" t="e">
        <f>'Energy Calculations'!AF22</f>
        <v>#DIV/0!</v>
      </c>
      <c r="I22" s="102" t="e">
        <f>'Energy Calculations'!AG22</f>
        <v>#DIV/0!</v>
      </c>
      <c r="J22" s="103"/>
      <c r="K22" s="109" cm="1">
        <f t="array" ref="K22">_xlfn.IFNA(_xlfn.IFS(Fuel_group1="Biomass fuels",INDEX(Biomass_LRVC_Range,MATCH($C22,LRVCs!$B$6:$B$56)),
Fuel_group1="Biogas fuels",INDEX(Biomass_LRVC_Range,MATCH($C22,LRVCs!$B$6:$B$56)),
Fuel_group1="Electricity",INDEX(Electricity_LRVC_Range,MATCH($C22,LRVCs!$B$6:$B$56)),
Fuel_group1="Gaseous fuels",INDEX(Gas_LRVC_Range,MATCH($C22,LRVCs!$B$6:$B$56)),
Fuel_group1="Liquid fuels",INDEX(Oil_LRVC_Range,MATCH($C22,LRVCs!$B$6:$B$56)),
Fuel_group1="Solid fuels",INDEX(Coal_LRVC_Range,MATCH($C22,LRVCs!$B$6:$B$56)),
Fuel_group1="Other",Inputs!D$25*LRVC_Retail_Ratio),0)</f>
        <v>0</v>
      </c>
      <c r="L22" s="110" cm="1">
        <f t="array" ref="L22">_xlfn.IFNA(_xlfn.IFS(Fuel_group2="Biomass fuels",INDEX(Biomass_LRVC_Range,MATCH($C22,LRVCs!$B$6:$B$56)),
Fuel_group2="Biogas fuels",INDEX(Biomass_LRVC_Range,MATCH($C22,LRVCs!$B$6:$B$56)),
Fuel_group2="Electricity",INDEX(Electricity_LRVC_Range,MATCH($C22,LRVCs!$B$6:$B$56)),
Fuel_group2="Gaseous fuels",INDEX(Gas_LRVC_Range,MATCH($C22,LRVCs!$B$6:$B$56)),
Fuel_group2="Liquid fuels",INDEX(Oil_LRVC_Range,MATCH($C22,LRVCs!$B$6:$B$56)),
Fuel_group2="Solid fuels",INDEX(Coal_LRVC_Range,MATCH($C22,LRVCs!$B$6:$B$56)),
Fuel_group2="Other",Inputs!E$25*LRVC_Retail_Ratio),0)</f>
        <v>0</v>
      </c>
      <c r="M22" s="110" cm="1">
        <f t="array" ref="M22">_xlfn.IFNA(_xlfn.IFS(Fuel_group3="Biomass fuels",INDEX(Biomass_LRVC_Range,MATCH($C22,LRVCs!$B$6:$B$56)),
Fuel_group3="Biogas fuels",INDEX(Biomass_LRVC_Range,MATCH($C22,LRVCs!$B$6:$B$56)),
Fuel_group3="Electricity",INDEX(Electricity_LRVC_Range,MATCH($C22,LRVCs!$B$6:$B$56)),
Fuel_group3="Gaseous fuels",INDEX(Gas_LRVC_Range,MATCH($C22,LRVCs!$B$6:$B$56)),
Fuel_group3="Liquid fuels",INDEX(Oil_LRVC_Range,MATCH($C22,LRVCs!$B$6:$B$56)),
Fuel_group3="Solid fuels",INDEX(Coal_LRVC_Range,MATCH($C22,LRVCs!$B$6:$B$56)),
Fuel_group3="Other",Inputs!F$25*LRVC_Retail_Ratio),0)</f>
        <v>0</v>
      </c>
      <c r="N22" s="110" cm="1">
        <f t="array" ref="N22">_xlfn.IFNA(_xlfn.IFS(Fuel_group4="Biomass fuels",INDEX(Biomass_LRVC_Range,MATCH($C22,LRVCs!$B$6:$B$56)),
Fuel_group4="Biogas fuels",INDEX(Biomass_LRVC_Range,MATCH($C22,LRVCs!$B$6:$B$56)),
Fuel_group4="Electricity",INDEX(Electricity_LRVC_Range,MATCH($C22,LRVCs!$B$6:$B$56)),
Fuel_group4="Gaseous fuels",INDEX(Gas_LRVC_Range,MATCH($C22,LRVCs!$B$6:$B$56)),
Fuel_group4="Liquid fuels",INDEX(Oil_LRVC_Range,MATCH($C22,LRVCs!$B$6:$B$56)),
Fuel_group4="Solid fuels",INDEX(Coal_LRVC_Range,MATCH($C22,LRVCs!$B$6:$B$56)),
Fuel_group4="Other",Inputs!G$25*LRVC_Retail_Ratio),0)</f>
        <v>0</v>
      </c>
      <c r="O22" s="111" cm="1">
        <f t="array" ref="O22">_xlfn.IFNA(_xlfn.IFS(Fuel_group5="Biomass fuels",INDEX(Biomass_LRVC_Range,MATCH($C22,LRVCs!$B$6:$B$56)),
Fuel_group5="Biogas fuels",INDEX(Biomass_LRVC_Range,MATCH($C22,LRVCs!$B$6:$B$56)),
Fuel_group5="Electricity",INDEX(Electricity_LRVC_Range,MATCH($C22,LRVCs!$B$6:$B$56)),
Fuel_group5="Gaseous fuels",INDEX(Gas_LRVC_Range,MATCH($C22,LRVCs!$B$6:$B$56)),
Fuel_group5="Liquid fuels",INDEX(Oil_LRVC_Range,MATCH($C22,LRVCs!$B$6:$B$56)),
Fuel_group5="Solid fuels",INDEX(Coal_LRVC_Range,MATCH($C22,LRVCs!$B$6:$B$56)),
Fuel_group5="Other",Inputs!H$25*LRVC_Retail_Ratio),0)</f>
        <v>0</v>
      </c>
      <c r="P22" s="112"/>
      <c r="Q22" s="100" t="e">
        <f t="shared" si="2"/>
        <v>#DIV/0!</v>
      </c>
      <c r="R22" s="101" t="e">
        <f t="shared" si="1"/>
        <v>#DIV/0!</v>
      </c>
      <c r="S22" s="101" t="e">
        <f t="shared" si="1"/>
        <v>#DIV/0!</v>
      </c>
      <c r="T22" s="101" t="e">
        <f t="shared" si="1"/>
        <v>#DIV/0!</v>
      </c>
      <c r="U22" s="102" t="e">
        <f t="shared" si="1"/>
        <v>#DIV/0!</v>
      </c>
      <c r="V22" s="103"/>
      <c r="W22" s="100" t="e">
        <f>Q22*INDEX(Discount_Index,MATCH($C22,'Inflation &amp; Discounting'!$E$8:$E$60))</f>
        <v>#DIV/0!</v>
      </c>
      <c r="X22" s="101" t="e">
        <f>R22*INDEX(Discount_Index,MATCH($C22,'Inflation &amp; Discounting'!$E$8:$E$60))</f>
        <v>#DIV/0!</v>
      </c>
      <c r="Y22" s="101" t="e">
        <f>S22*INDEX(Discount_Index,MATCH($C22,'Inflation &amp; Discounting'!$E$8:$E$60))</f>
        <v>#DIV/0!</v>
      </c>
      <c r="Z22" s="101" t="e">
        <f>T22*INDEX(Discount_Index,MATCH($C22,'Inflation &amp; Discounting'!$E$8:$E$60))</f>
        <v>#DIV/0!</v>
      </c>
      <c r="AA22" s="102" t="e">
        <f>U22*INDEX(Discount_Index,MATCH($C22,'Inflation &amp; Discounting'!$E$8:$E$60))</f>
        <v>#DIV/0!</v>
      </c>
    </row>
    <row r="23" spans="2:27" x14ac:dyDescent="0.25">
      <c r="B23" s="98">
        <f t="shared" si="0"/>
        <v>14</v>
      </c>
      <c r="C23" s="99">
        <v>2036</v>
      </c>
      <c r="E23" s="100" t="e">
        <f>'Energy Calculations'!AC23</f>
        <v>#DIV/0!</v>
      </c>
      <c r="F23" s="101" t="e">
        <f>'Energy Calculations'!AD23</f>
        <v>#DIV/0!</v>
      </c>
      <c r="G23" s="101" t="e">
        <f>'Energy Calculations'!AE23</f>
        <v>#DIV/0!</v>
      </c>
      <c r="H23" s="101" t="e">
        <f>'Energy Calculations'!AF23</f>
        <v>#DIV/0!</v>
      </c>
      <c r="I23" s="102" t="e">
        <f>'Energy Calculations'!AG23</f>
        <v>#DIV/0!</v>
      </c>
      <c r="J23" s="103"/>
      <c r="K23" s="109" cm="1">
        <f t="array" ref="K23">_xlfn.IFNA(_xlfn.IFS(Fuel_group1="Biomass fuels",INDEX(Biomass_LRVC_Range,MATCH($C23,LRVCs!$B$6:$B$56)),
Fuel_group1="Biogas fuels",INDEX(Biomass_LRVC_Range,MATCH($C23,LRVCs!$B$6:$B$56)),
Fuel_group1="Electricity",INDEX(Electricity_LRVC_Range,MATCH($C23,LRVCs!$B$6:$B$56)),
Fuel_group1="Gaseous fuels",INDEX(Gas_LRVC_Range,MATCH($C23,LRVCs!$B$6:$B$56)),
Fuel_group1="Liquid fuels",INDEX(Oil_LRVC_Range,MATCH($C23,LRVCs!$B$6:$B$56)),
Fuel_group1="Solid fuels",INDEX(Coal_LRVC_Range,MATCH($C23,LRVCs!$B$6:$B$56)),
Fuel_group1="Other",Inputs!D$25*LRVC_Retail_Ratio),0)</f>
        <v>0</v>
      </c>
      <c r="L23" s="110" cm="1">
        <f t="array" ref="L23">_xlfn.IFNA(_xlfn.IFS(Fuel_group2="Biomass fuels",INDEX(Biomass_LRVC_Range,MATCH($C23,LRVCs!$B$6:$B$56)),
Fuel_group2="Biogas fuels",INDEX(Biomass_LRVC_Range,MATCH($C23,LRVCs!$B$6:$B$56)),
Fuel_group2="Electricity",INDEX(Electricity_LRVC_Range,MATCH($C23,LRVCs!$B$6:$B$56)),
Fuel_group2="Gaseous fuels",INDEX(Gas_LRVC_Range,MATCH($C23,LRVCs!$B$6:$B$56)),
Fuel_group2="Liquid fuels",INDEX(Oil_LRVC_Range,MATCH($C23,LRVCs!$B$6:$B$56)),
Fuel_group2="Solid fuels",INDEX(Coal_LRVC_Range,MATCH($C23,LRVCs!$B$6:$B$56)),
Fuel_group2="Other",Inputs!E$25*LRVC_Retail_Ratio),0)</f>
        <v>0</v>
      </c>
      <c r="M23" s="110" cm="1">
        <f t="array" ref="M23">_xlfn.IFNA(_xlfn.IFS(Fuel_group3="Biomass fuels",INDEX(Biomass_LRVC_Range,MATCH($C23,LRVCs!$B$6:$B$56)),
Fuel_group3="Biogas fuels",INDEX(Biomass_LRVC_Range,MATCH($C23,LRVCs!$B$6:$B$56)),
Fuel_group3="Electricity",INDEX(Electricity_LRVC_Range,MATCH($C23,LRVCs!$B$6:$B$56)),
Fuel_group3="Gaseous fuels",INDEX(Gas_LRVC_Range,MATCH($C23,LRVCs!$B$6:$B$56)),
Fuel_group3="Liquid fuels",INDEX(Oil_LRVC_Range,MATCH($C23,LRVCs!$B$6:$B$56)),
Fuel_group3="Solid fuels",INDEX(Coal_LRVC_Range,MATCH($C23,LRVCs!$B$6:$B$56)),
Fuel_group3="Other",Inputs!F$25*LRVC_Retail_Ratio),0)</f>
        <v>0</v>
      </c>
      <c r="N23" s="110" cm="1">
        <f t="array" ref="N23">_xlfn.IFNA(_xlfn.IFS(Fuel_group4="Biomass fuels",INDEX(Biomass_LRVC_Range,MATCH($C23,LRVCs!$B$6:$B$56)),
Fuel_group4="Biogas fuels",INDEX(Biomass_LRVC_Range,MATCH($C23,LRVCs!$B$6:$B$56)),
Fuel_group4="Electricity",INDEX(Electricity_LRVC_Range,MATCH($C23,LRVCs!$B$6:$B$56)),
Fuel_group4="Gaseous fuels",INDEX(Gas_LRVC_Range,MATCH($C23,LRVCs!$B$6:$B$56)),
Fuel_group4="Liquid fuels",INDEX(Oil_LRVC_Range,MATCH($C23,LRVCs!$B$6:$B$56)),
Fuel_group4="Solid fuels",INDEX(Coal_LRVC_Range,MATCH($C23,LRVCs!$B$6:$B$56)),
Fuel_group4="Other",Inputs!G$25*LRVC_Retail_Ratio),0)</f>
        <v>0</v>
      </c>
      <c r="O23" s="111" cm="1">
        <f t="array" ref="O23">_xlfn.IFNA(_xlfn.IFS(Fuel_group5="Biomass fuels",INDEX(Biomass_LRVC_Range,MATCH($C23,LRVCs!$B$6:$B$56)),
Fuel_group5="Biogas fuels",INDEX(Biomass_LRVC_Range,MATCH($C23,LRVCs!$B$6:$B$56)),
Fuel_group5="Electricity",INDEX(Electricity_LRVC_Range,MATCH($C23,LRVCs!$B$6:$B$56)),
Fuel_group5="Gaseous fuels",INDEX(Gas_LRVC_Range,MATCH($C23,LRVCs!$B$6:$B$56)),
Fuel_group5="Liquid fuels",INDEX(Oil_LRVC_Range,MATCH($C23,LRVCs!$B$6:$B$56)),
Fuel_group5="Solid fuels",INDEX(Coal_LRVC_Range,MATCH($C23,LRVCs!$B$6:$B$56)),
Fuel_group5="Other",Inputs!H$25*LRVC_Retail_Ratio),0)</f>
        <v>0</v>
      </c>
      <c r="P23" s="112"/>
      <c r="Q23" s="100" t="e">
        <f t="shared" si="2"/>
        <v>#DIV/0!</v>
      </c>
      <c r="R23" s="101" t="e">
        <f t="shared" si="1"/>
        <v>#DIV/0!</v>
      </c>
      <c r="S23" s="101" t="e">
        <f t="shared" si="1"/>
        <v>#DIV/0!</v>
      </c>
      <c r="T23" s="101" t="e">
        <f t="shared" si="1"/>
        <v>#DIV/0!</v>
      </c>
      <c r="U23" s="102" t="e">
        <f t="shared" si="1"/>
        <v>#DIV/0!</v>
      </c>
      <c r="V23" s="103"/>
      <c r="W23" s="100" t="e">
        <f>Q23*INDEX(Discount_Index,MATCH($C23,'Inflation &amp; Discounting'!$E$8:$E$60))</f>
        <v>#DIV/0!</v>
      </c>
      <c r="X23" s="101" t="e">
        <f>R23*INDEX(Discount_Index,MATCH($C23,'Inflation &amp; Discounting'!$E$8:$E$60))</f>
        <v>#DIV/0!</v>
      </c>
      <c r="Y23" s="101" t="e">
        <f>S23*INDEX(Discount_Index,MATCH($C23,'Inflation &amp; Discounting'!$E$8:$E$60))</f>
        <v>#DIV/0!</v>
      </c>
      <c r="Z23" s="101" t="e">
        <f>T23*INDEX(Discount_Index,MATCH($C23,'Inflation &amp; Discounting'!$E$8:$E$60))</f>
        <v>#DIV/0!</v>
      </c>
      <c r="AA23" s="102" t="e">
        <f>U23*INDEX(Discount_Index,MATCH($C23,'Inflation &amp; Discounting'!$E$8:$E$60))</f>
        <v>#DIV/0!</v>
      </c>
    </row>
    <row r="24" spans="2:27" x14ac:dyDescent="0.25">
      <c r="B24" s="98">
        <f t="shared" si="0"/>
        <v>15</v>
      </c>
      <c r="C24" s="99">
        <v>2037</v>
      </c>
      <c r="E24" s="100" t="e">
        <f>'Energy Calculations'!AC24</f>
        <v>#DIV/0!</v>
      </c>
      <c r="F24" s="101" t="e">
        <f>'Energy Calculations'!AD24</f>
        <v>#DIV/0!</v>
      </c>
      <c r="G24" s="101" t="e">
        <f>'Energy Calculations'!AE24</f>
        <v>#DIV/0!</v>
      </c>
      <c r="H24" s="101" t="e">
        <f>'Energy Calculations'!AF24</f>
        <v>#DIV/0!</v>
      </c>
      <c r="I24" s="102" t="e">
        <f>'Energy Calculations'!AG24</f>
        <v>#DIV/0!</v>
      </c>
      <c r="J24" s="103"/>
      <c r="K24" s="109" cm="1">
        <f t="array" ref="K24">_xlfn.IFNA(_xlfn.IFS(Fuel_group1="Biomass fuels",INDEX(Biomass_LRVC_Range,MATCH($C24,LRVCs!$B$6:$B$56)),
Fuel_group1="Biogas fuels",INDEX(Biomass_LRVC_Range,MATCH($C24,LRVCs!$B$6:$B$56)),
Fuel_group1="Electricity",INDEX(Electricity_LRVC_Range,MATCH($C24,LRVCs!$B$6:$B$56)),
Fuel_group1="Gaseous fuels",INDEX(Gas_LRVC_Range,MATCH($C24,LRVCs!$B$6:$B$56)),
Fuel_group1="Liquid fuels",INDEX(Oil_LRVC_Range,MATCH($C24,LRVCs!$B$6:$B$56)),
Fuel_group1="Solid fuels",INDEX(Coal_LRVC_Range,MATCH($C24,LRVCs!$B$6:$B$56)),
Fuel_group1="Other",Inputs!D$25*LRVC_Retail_Ratio),0)</f>
        <v>0</v>
      </c>
      <c r="L24" s="110" cm="1">
        <f t="array" ref="L24">_xlfn.IFNA(_xlfn.IFS(Fuel_group2="Biomass fuels",INDEX(Biomass_LRVC_Range,MATCH($C24,LRVCs!$B$6:$B$56)),
Fuel_group2="Biogas fuels",INDEX(Biomass_LRVC_Range,MATCH($C24,LRVCs!$B$6:$B$56)),
Fuel_group2="Electricity",INDEX(Electricity_LRVC_Range,MATCH($C24,LRVCs!$B$6:$B$56)),
Fuel_group2="Gaseous fuels",INDEX(Gas_LRVC_Range,MATCH($C24,LRVCs!$B$6:$B$56)),
Fuel_group2="Liquid fuels",INDEX(Oil_LRVC_Range,MATCH($C24,LRVCs!$B$6:$B$56)),
Fuel_group2="Solid fuels",INDEX(Coal_LRVC_Range,MATCH($C24,LRVCs!$B$6:$B$56)),
Fuel_group2="Other",Inputs!E$25*LRVC_Retail_Ratio),0)</f>
        <v>0</v>
      </c>
      <c r="M24" s="110" cm="1">
        <f t="array" ref="M24">_xlfn.IFNA(_xlfn.IFS(Fuel_group3="Biomass fuels",INDEX(Biomass_LRVC_Range,MATCH($C24,LRVCs!$B$6:$B$56)),
Fuel_group3="Biogas fuels",INDEX(Biomass_LRVC_Range,MATCH($C24,LRVCs!$B$6:$B$56)),
Fuel_group3="Electricity",INDEX(Electricity_LRVC_Range,MATCH($C24,LRVCs!$B$6:$B$56)),
Fuel_group3="Gaseous fuels",INDEX(Gas_LRVC_Range,MATCH($C24,LRVCs!$B$6:$B$56)),
Fuel_group3="Liquid fuels",INDEX(Oil_LRVC_Range,MATCH($C24,LRVCs!$B$6:$B$56)),
Fuel_group3="Solid fuels",INDEX(Coal_LRVC_Range,MATCH($C24,LRVCs!$B$6:$B$56)),
Fuel_group3="Other",Inputs!F$25*LRVC_Retail_Ratio),0)</f>
        <v>0</v>
      </c>
      <c r="N24" s="110" cm="1">
        <f t="array" ref="N24">_xlfn.IFNA(_xlfn.IFS(Fuel_group4="Biomass fuels",INDEX(Biomass_LRVC_Range,MATCH($C24,LRVCs!$B$6:$B$56)),
Fuel_group4="Biogas fuels",INDEX(Biomass_LRVC_Range,MATCH($C24,LRVCs!$B$6:$B$56)),
Fuel_group4="Electricity",INDEX(Electricity_LRVC_Range,MATCH($C24,LRVCs!$B$6:$B$56)),
Fuel_group4="Gaseous fuels",INDEX(Gas_LRVC_Range,MATCH($C24,LRVCs!$B$6:$B$56)),
Fuel_group4="Liquid fuels",INDEX(Oil_LRVC_Range,MATCH($C24,LRVCs!$B$6:$B$56)),
Fuel_group4="Solid fuels",INDEX(Coal_LRVC_Range,MATCH($C24,LRVCs!$B$6:$B$56)),
Fuel_group4="Other",Inputs!G$25*LRVC_Retail_Ratio),0)</f>
        <v>0</v>
      </c>
      <c r="O24" s="111" cm="1">
        <f t="array" ref="O24">_xlfn.IFNA(_xlfn.IFS(Fuel_group5="Biomass fuels",INDEX(Biomass_LRVC_Range,MATCH($C24,LRVCs!$B$6:$B$56)),
Fuel_group5="Biogas fuels",INDEX(Biomass_LRVC_Range,MATCH($C24,LRVCs!$B$6:$B$56)),
Fuel_group5="Electricity",INDEX(Electricity_LRVC_Range,MATCH($C24,LRVCs!$B$6:$B$56)),
Fuel_group5="Gaseous fuels",INDEX(Gas_LRVC_Range,MATCH($C24,LRVCs!$B$6:$B$56)),
Fuel_group5="Liquid fuels",INDEX(Oil_LRVC_Range,MATCH($C24,LRVCs!$B$6:$B$56)),
Fuel_group5="Solid fuels",INDEX(Coal_LRVC_Range,MATCH($C24,LRVCs!$B$6:$B$56)),
Fuel_group5="Other",Inputs!H$25*LRVC_Retail_Ratio),0)</f>
        <v>0</v>
      </c>
      <c r="P24" s="112"/>
      <c r="Q24" s="100" t="e">
        <f t="shared" si="2"/>
        <v>#DIV/0!</v>
      </c>
      <c r="R24" s="101" t="e">
        <f t="shared" si="2"/>
        <v>#DIV/0!</v>
      </c>
      <c r="S24" s="101" t="e">
        <f t="shared" si="2"/>
        <v>#DIV/0!</v>
      </c>
      <c r="T24" s="101" t="e">
        <f t="shared" si="2"/>
        <v>#DIV/0!</v>
      </c>
      <c r="U24" s="102" t="e">
        <f t="shared" si="2"/>
        <v>#DIV/0!</v>
      </c>
      <c r="V24" s="103"/>
      <c r="W24" s="100" t="e">
        <f>Q24*INDEX(Discount_Index,MATCH($C24,'Inflation &amp; Discounting'!$E$8:$E$60))</f>
        <v>#DIV/0!</v>
      </c>
      <c r="X24" s="101" t="e">
        <f>R24*INDEX(Discount_Index,MATCH($C24,'Inflation &amp; Discounting'!$E$8:$E$60))</f>
        <v>#DIV/0!</v>
      </c>
      <c r="Y24" s="101" t="e">
        <f>S24*INDEX(Discount_Index,MATCH($C24,'Inflation &amp; Discounting'!$E$8:$E$60))</f>
        <v>#DIV/0!</v>
      </c>
      <c r="Z24" s="101" t="e">
        <f>T24*INDEX(Discount_Index,MATCH($C24,'Inflation &amp; Discounting'!$E$8:$E$60))</f>
        <v>#DIV/0!</v>
      </c>
      <c r="AA24" s="102" t="e">
        <f>U24*INDEX(Discount_Index,MATCH($C24,'Inflation &amp; Discounting'!$E$8:$E$60))</f>
        <v>#DIV/0!</v>
      </c>
    </row>
    <row r="25" spans="2:27" x14ac:dyDescent="0.25">
      <c r="B25" s="98">
        <f t="shared" si="0"/>
        <v>16</v>
      </c>
      <c r="C25" s="99">
        <v>2038</v>
      </c>
      <c r="E25" s="100" t="e">
        <f>'Energy Calculations'!AC25</f>
        <v>#DIV/0!</v>
      </c>
      <c r="F25" s="101" t="e">
        <f>'Energy Calculations'!AD25</f>
        <v>#DIV/0!</v>
      </c>
      <c r="G25" s="101" t="e">
        <f>'Energy Calculations'!AE25</f>
        <v>#DIV/0!</v>
      </c>
      <c r="H25" s="101" t="e">
        <f>'Energy Calculations'!AF25</f>
        <v>#DIV/0!</v>
      </c>
      <c r="I25" s="102" t="e">
        <f>'Energy Calculations'!AG25</f>
        <v>#DIV/0!</v>
      </c>
      <c r="J25" s="103"/>
      <c r="K25" s="109" cm="1">
        <f t="array" ref="K25">_xlfn.IFNA(_xlfn.IFS(Fuel_group1="Biomass fuels",INDEX(Biomass_LRVC_Range,MATCH($C25,LRVCs!$B$6:$B$56)),
Fuel_group1="Biogas fuels",INDEX(Biomass_LRVC_Range,MATCH($C25,LRVCs!$B$6:$B$56)),
Fuel_group1="Electricity",INDEX(Electricity_LRVC_Range,MATCH($C25,LRVCs!$B$6:$B$56)),
Fuel_group1="Gaseous fuels",INDEX(Gas_LRVC_Range,MATCH($C25,LRVCs!$B$6:$B$56)),
Fuel_group1="Liquid fuels",INDEX(Oil_LRVC_Range,MATCH($C25,LRVCs!$B$6:$B$56)),
Fuel_group1="Solid fuels",INDEX(Coal_LRVC_Range,MATCH($C25,LRVCs!$B$6:$B$56)),
Fuel_group1="Other",Inputs!D$25*LRVC_Retail_Ratio),0)</f>
        <v>0</v>
      </c>
      <c r="L25" s="110" cm="1">
        <f t="array" ref="L25">_xlfn.IFNA(_xlfn.IFS(Fuel_group2="Biomass fuels",INDEX(Biomass_LRVC_Range,MATCH($C25,LRVCs!$B$6:$B$56)),
Fuel_group2="Biogas fuels",INDEX(Biomass_LRVC_Range,MATCH($C25,LRVCs!$B$6:$B$56)),
Fuel_group2="Electricity",INDEX(Electricity_LRVC_Range,MATCH($C25,LRVCs!$B$6:$B$56)),
Fuel_group2="Gaseous fuels",INDEX(Gas_LRVC_Range,MATCH($C25,LRVCs!$B$6:$B$56)),
Fuel_group2="Liquid fuels",INDEX(Oil_LRVC_Range,MATCH($C25,LRVCs!$B$6:$B$56)),
Fuel_group2="Solid fuels",INDEX(Coal_LRVC_Range,MATCH($C25,LRVCs!$B$6:$B$56)),
Fuel_group2="Other",Inputs!E$25*LRVC_Retail_Ratio),0)</f>
        <v>0</v>
      </c>
      <c r="M25" s="110" cm="1">
        <f t="array" ref="M25">_xlfn.IFNA(_xlfn.IFS(Fuel_group3="Biomass fuels",INDEX(Biomass_LRVC_Range,MATCH($C25,LRVCs!$B$6:$B$56)),
Fuel_group3="Biogas fuels",INDEX(Biomass_LRVC_Range,MATCH($C25,LRVCs!$B$6:$B$56)),
Fuel_group3="Electricity",INDEX(Electricity_LRVC_Range,MATCH($C25,LRVCs!$B$6:$B$56)),
Fuel_group3="Gaseous fuels",INDEX(Gas_LRVC_Range,MATCH($C25,LRVCs!$B$6:$B$56)),
Fuel_group3="Liquid fuels",INDEX(Oil_LRVC_Range,MATCH($C25,LRVCs!$B$6:$B$56)),
Fuel_group3="Solid fuels",INDEX(Coal_LRVC_Range,MATCH($C25,LRVCs!$B$6:$B$56)),
Fuel_group3="Other",Inputs!F$25*LRVC_Retail_Ratio),0)</f>
        <v>0</v>
      </c>
      <c r="N25" s="110" cm="1">
        <f t="array" ref="N25">_xlfn.IFNA(_xlfn.IFS(Fuel_group4="Biomass fuels",INDEX(Biomass_LRVC_Range,MATCH($C25,LRVCs!$B$6:$B$56)),
Fuel_group4="Biogas fuels",INDEX(Biomass_LRVC_Range,MATCH($C25,LRVCs!$B$6:$B$56)),
Fuel_group4="Electricity",INDEX(Electricity_LRVC_Range,MATCH($C25,LRVCs!$B$6:$B$56)),
Fuel_group4="Gaseous fuels",INDEX(Gas_LRVC_Range,MATCH($C25,LRVCs!$B$6:$B$56)),
Fuel_group4="Liquid fuels",INDEX(Oil_LRVC_Range,MATCH($C25,LRVCs!$B$6:$B$56)),
Fuel_group4="Solid fuels",INDEX(Coal_LRVC_Range,MATCH($C25,LRVCs!$B$6:$B$56)),
Fuel_group4="Other",Inputs!G$25*LRVC_Retail_Ratio),0)</f>
        <v>0</v>
      </c>
      <c r="O25" s="111" cm="1">
        <f t="array" ref="O25">_xlfn.IFNA(_xlfn.IFS(Fuel_group5="Biomass fuels",INDEX(Biomass_LRVC_Range,MATCH($C25,LRVCs!$B$6:$B$56)),
Fuel_group5="Biogas fuels",INDEX(Biomass_LRVC_Range,MATCH($C25,LRVCs!$B$6:$B$56)),
Fuel_group5="Electricity",INDEX(Electricity_LRVC_Range,MATCH($C25,LRVCs!$B$6:$B$56)),
Fuel_group5="Gaseous fuels",INDEX(Gas_LRVC_Range,MATCH($C25,LRVCs!$B$6:$B$56)),
Fuel_group5="Liquid fuels",INDEX(Oil_LRVC_Range,MATCH($C25,LRVCs!$B$6:$B$56)),
Fuel_group5="Solid fuels",INDEX(Coal_LRVC_Range,MATCH($C25,LRVCs!$B$6:$B$56)),
Fuel_group5="Other",Inputs!H$25*LRVC_Retail_Ratio),0)</f>
        <v>0</v>
      </c>
      <c r="P25" s="112"/>
      <c r="Q25" s="100" t="e">
        <f t="shared" si="2"/>
        <v>#DIV/0!</v>
      </c>
      <c r="R25" s="101" t="e">
        <f t="shared" si="2"/>
        <v>#DIV/0!</v>
      </c>
      <c r="S25" s="101" t="e">
        <f t="shared" si="2"/>
        <v>#DIV/0!</v>
      </c>
      <c r="T25" s="101" t="e">
        <f t="shared" si="2"/>
        <v>#DIV/0!</v>
      </c>
      <c r="U25" s="102" t="e">
        <f t="shared" si="2"/>
        <v>#DIV/0!</v>
      </c>
      <c r="V25" s="103"/>
      <c r="W25" s="100" t="e">
        <f>Q25*INDEX(Discount_Index,MATCH($C25,'Inflation &amp; Discounting'!$E$8:$E$60))</f>
        <v>#DIV/0!</v>
      </c>
      <c r="X25" s="101" t="e">
        <f>R25*INDEX(Discount_Index,MATCH($C25,'Inflation &amp; Discounting'!$E$8:$E$60))</f>
        <v>#DIV/0!</v>
      </c>
      <c r="Y25" s="101" t="e">
        <f>S25*INDEX(Discount_Index,MATCH($C25,'Inflation &amp; Discounting'!$E$8:$E$60))</f>
        <v>#DIV/0!</v>
      </c>
      <c r="Z25" s="101" t="e">
        <f>T25*INDEX(Discount_Index,MATCH($C25,'Inflation &amp; Discounting'!$E$8:$E$60))</f>
        <v>#DIV/0!</v>
      </c>
      <c r="AA25" s="102" t="e">
        <f>U25*INDEX(Discount_Index,MATCH($C25,'Inflation &amp; Discounting'!$E$8:$E$60))</f>
        <v>#DIV/0!</v>
      </c>
    </row>
    <row r="26" spans="2:27" x14ac:dyDescent="0.25">
      <c r="B26" s="98">
        <f t="shared" si="0"/>
        <v>17</v>
      </c>
      <c r="C26" s="99">
        <v>2039</v>
      </c>
      <c r="E26" s="100" t="e">
        <f>'Energy Calculations'!AC26</f>
        <v>#DIV/0!</v>
      </c>
      <c r="F26" s="101" t="e">
        <f>'Energy Calculations'!AD26</f>
        <v>#DIV/0!</v>
      </c>
      <c r="G26" s="101" t="e">
        <f>'Energy Calculations'!AE26</f>
        <v>#DIV/0!</v>
      </c>
      <c r="H26" s="101" t="e">
        <f>'Energy Calculations'!AF26</f>
        <v>#DIV/0!</v>
      </c>
      <c r="I26" s="102" t="e">
        <f>'Energy Calculations'!AG26</f>
        <v>#DIV/0!</v>
      </c>
      <c r="J26" s="103"/>
      <c r="K26" s="109" cm="1">
        <f t="array" ref="K26">_xlfn.IFNA(_xlfn.IFS(Fuel_group1="Biomass fuels",INDEX(Biomass_LRVC_Range,MATCH($C26,LRVCs!$B$6:$B$56)),
Fuel_group1="Biogas fuels",INDEX(Biomass_LRVC_Range,MATCH($C26,LRVCs!$B$6:$B$56)),
Fuel_group1="Electricity",INDEX(Electricity_LRVC_Range,MATCH($C26,LRVCs!$B$6:$B$56)),
Fuel_group1="Gaseous fuels",INDEX(Gas_LRVC_Range,MATCH($C26,LRVCs!$B$6:$B$56)),
Fuel_group1="Liquid fuels",INDEX(Oil_LRVC_Range,MATCH($C26,LRVCs!$B$6:$B$56)),
Fuel_group1="Solid fuels",INDEX(Coal_LRVC_Range,MATCH($C26,LRVCs!$B$6:$B$56)),
Fuel_group1="Other",Inputs!D$25*LRVC_Retail_Ratio),0)</f>
        <v>0</v>
      </c>
      <c r="L26" s="110" cm="1">
        <f t="array" ref="L26">_xlfn.IFNA(_xlfn.IFS(Fuel_group2="Biomass fuels",INDEX(Biomass_LRVC_Range,MATCH($C26,LRVCs!$B$6:$B$56)),
Fuel_group2="Biogas fuels",INDEX(Biomass_LRVC_Range,MATCH($C26,LRVCs!$B$6:$B$56)),
Fuel_group2="Electricity",INDEX(Electricity_LRVC_Range,MATCH($C26,LRVCs!$B$6:$B$56)),
Fuel_group2="Gaseous fuels",INDEX(Gas_LRVC_Range,MATCH($C26,LRVCs!$B$6:$B$56)),
Fuel_group2="Liquid fuels",INDEX(Oil_LRVC_Range,MATCH($C26,LRVCs!$B$6:$B$56)),
Fuel_group2="Solid fuels",INDEX(Coal_LRVC_Range,MATCH($C26,LRVCs!$B$6:$B$56)),
Fuel_group2="Other",Inputs!E$25*LRVC_Retail_Ratio),0)</f>
        <v>0</v>
      </c>
      <c r="M26" s="110" cm="1">
        <f t="array" ref="M26">_xlfn.IFNA(_xlfn.IFS(Fuel_group3="Biomass fuels",INDEX(Biomass_LRVC_Range,MATCH($C26,LRVCs!$B$6:$B$56)),
Fuel_group3="Biogas fuels",INDEX(Biomass_LRVC_Range,MATCH($C26,LRVCs!$B$6:$B$56)),
Fuel_group3="Electricity",INDEX(Electricity_LRVC_Range,MATCH($C26,LRVCs!$B$6:$B$56)),
Fuel_group3="Gaseous fuels",INDEX(Gas_LRVC_Range,MATCH($C26,LRVCs!$B$6:$B$56)),
Fuel_group3="Liquid fuels",INDEX(Oil_LRVC_Range,MATCH($C26,LRVCs!$B$6:$B$56)),
Fuel_group3="Solid fuels",INDEX(Coal_LRVC_Range,MATCH($C26,LRVCs!$B$6:$B$56)),
Fuel_group3="Other",Inputs!F$25*LRVC_Retail_Ratio),0)</f>
        <v>0</v>
      </c>
      <c r="N26" s="110" cm="1">
        <f t="array" ref="N26">_xlfn.IFNA(_xlfn.IFS(Fuel_group4="Biomass fuels",INDEX(Biomass_LRVC_Range,MATCH($C26,LRVCs!$B$6:$B$56)),
Fuel_group4="Biogas fuels",INDEX(Biomass_LRVC_Range,MATCH($C26,LRVCs!$B$6:$B$56)),
Fuel_group4="Electricity",INDEX(Electricity_LRVC_Range,MATCH($C26,LRVCs!$B$6:$B$56)),
Fuel_group4="Gaseous fuels",INDEX(Gas_LRVC_Range,MATCH($C26,LRVCs!$B$6:$B$56)),
Fuel_group4="Liquid fuels",INDEX(Oil_LRVC_Range,MATCH($C26,LRVCs!$B$6:$B$56)),
Fuel_group4="Solid fuels",INDEX(Coal_LRVC_Range,MATCH($C26,LRVCs!$B$6:$B$56)),
Fuel_group4="Other",Inputs!G$25*LRVC_Retail_Ratio),0)</f>
        <v>0</v>
      </c>
      <c r="O26" s="111" cm="1">
        <f t="array" ref="O26">_xlfn.IFNA(_xlfn.IFS(Fuel_group5="Biomass fuels",INDEX(Biomass_LRVC_Range,MATCH($C26,LRVCs!$B$6:$B$56)),
Fuel_group5="Biogas fuels",INDEX(Biomass_LRVC_Range,MATCH($C26,LRVCs!$B$6:$B$56)),
Fuel_group5="Electricity",INDEX(Electricity_LRVC_Range,MATCH($C26,LRVCs!$B$6:$B$56)),
Fuel_group5="Gaseous fuels",INDEX(Gas_LRVC_Range,MATCH($C26,LRVCs!$B$6:$B$56)),
Fuel_group5="Liquid fuels",INDEX(Oil_LRVC_Range,MATCH($C26,LRVCs!$B$6:$B$56)),
Fuel_group5="Solid fuels",INDEX(Coal_LRVC_Range,MATCH($C26,LRVCs!$B$6:$B$56)),
Fuel_group5="Other",Inputs!H$25*LRVC_Retail_Ratio),0)</f>
        <v>0</v>
      </c>
      <c r="P26" s="112"/>
      <c r="Q26" s="100" t="e">
        <f t="shared" si="2"/>
        <v>#DIV/0!</v>
      </c>
      <c r="R26" s="101" t="e">
        <f t="shared" si="2"/>
        <v>#DIV/0!</v>
      </c>
      <c r="S26" s="101" t="e">
        <f t="shared" si="2"/>
        <v>#DIV/0!</v>
      </c>
      <c r="T26" s="101" t="e">
        <f t="shared" si="2"/>
        <v>#DIV/0!</v>
      </c>
      <c r="U26" s="102" t="e">
        <f t="shared" si="2"/>
        <v>#DIV/0!</v>
      </c>
      <c r="V26" s="103"/>
      <c r="W26" s="100" t="e">
        <f>Q26*INDEX(Discount_Index,MATCH($C26,'Inflation &amp; Discounting'!$E$8:$E$60))</f>
        <v>#DIV/0!</v>
      </c>
      <c r="X26" s="101" t="e">
        <f>R26*INDEX(Discount_Index,MATCH($C26,'Inflation &amp; Discounting'!$E$8:$E$60))</f>
        <v>#DIV/0!</v>
      </c>
      <c r="Y26" s="101" t="e">
        <f>S26*INDEX(Discount_Index,MATCH($C26,'Inflation &amp; Discounting'!$E$8:$E$60))</f>
        <v>#DIV/0!</v>
      </c>
      <c r="Z26" s="101" t="e">
        <f>T26*INDEX(Discount_Index,MATCH($C26,'Inflation &amp; Discounting'!$E$8:$E$60))</f>
        <v>#DIV/0!</v>
      </c>
      <c r="AA26" s="102" t="e">
        <f>U26*INDEX(Discount_Index,MATCH($C26,'Inflation &amp; Discounting'!$E$8:$E$60))</f>
        <v>#DIV/0!</v>
      </c>
    </row>
    <row r="27" spans="2:27" x14ac:dyDescent="0.25">
      <c r="B27" s="98">
        <f t="shared" si="0"/>
        <v>18</v>
      </c>
      <c r="C27" s="99">
        <v>2040</v>
      </c>
      <c r="E27" s="100" t="e">
        <f>'Energy Calculations'!AC27</f>
        <v>#DIV/0!</v>
      </c>
      <c r="F27" s="101" t="e">
        <f>'Energy Calculations'!AD27</f>
        <v>#DIV/0!</v>
      </c>
      <c r="G27" s="101" t="e">
        <f>'Energy Calculations'!AE27</f>
        <v>#DIV/0!</v>
      </c>
      <c r="H27" s="101" t="e">
        <f>'Energy Calculations'!AF27</f>
        <v>#DIV/0!</v>
      </c>
      <c r="I27" s="102" t="e">
        <f>'Energy Calculations'!AG27</f>
        <v>#DIV/0!</v>
      </c>
      <c r="J27" s="103"/>
      <c r="K27" s="109" cm="1">
        <f t="array" ref="K27">_xlfn.IFNA(_xlfn.IFS(Fuel_group1="Biomass fuels",INDEX(Biomass_LRVC_Range,MATCH($C27,LRVCs!$B$6:$B$56)),
Fuel_group1="Biogas fuels",INDEX(Biomass_LRVC_Range,MATCH($C27,LRVCs!$B$6:$B$56)),
Fuel_group1="Electricity",INDEX(Electricity_LRVC_Range,MATCH($C27,LRVCs!$B$6:$B$56)),
Fuel_group1="Gaseous fuels",INDEX(Gas_LRVC_Range,MATCH($C27,LRVCs!$B$6:$B$56)),
Fuel_group1="Liquid fuels",INDEX(Oil_LRVC_Range,MATCH($C27,LRVCs!$B$6:$B$56)),
Fuel_group1="Solid fuels",INDEX(Coal_LRVC_Range,MATCH($C27,LRVCs!$B$6:$B$56)),
Fuel_group1="Other",Inputs!D$25*LRVC_Retail_Ratio),0)</f>
        <v>0</v>
      </c>
      <c r="L27" s="110" cm="1">
        <f t="array" ref="L27">_xlfn.IFNA(_xlfn.IFS(Fuel_group2="Biomass fuels",INDEX(Biomass_LRVC_Range,MATCH($C27,LRVCs!$B$6:$B$56)),
Fuel_group2="Biogas fuels",INDEX(Biomass_LRVC_Range,MATCH($C27,LRVCs!$B$6:$B$56)),
Fuel_group2="Electricity",INDEX(Electricity_LRVC_Range,MATCH($C27,LRVCs!$B$6:$B$56)),
Fuel_group2="Gaseous fuels",INDEX(Gas_LRVC_Range,MATCH($C27,LRVCs!$B$6:$B$56)),
Fuel_group2="Liquid fuels",INDEX(Oil_LRVC_Range,MATCH($C27,LRVCs!$B$6:$B$56)),
Fuel_group2="Solid fuels",INDEX(Coal_LRVC_Range,MATCH($C27,LRVCs!$B$6:$B$56)),
Fuel_group2="Other",Inputs!E$25*LRVC_Retail_Ratio),0)</f>
        <v>0</v>
      </c>
      <c r="M27" s="110" cm="1">
        <f t="array" ref="M27">_xlfn.IFNA(_xlfn.IFS(Fuel_group3="Biomass fuels",INDEX(Biomass_LRVC_Range,MATCH($C27,LRVCs!$B$6:$B$56)),
Fuel_group3="Biogas fuels",INDEX(Biomass_LRVC_Range,MATCH($C27,LRVCs!$B$6:$B$56)),
Fuel_group3="Electricity",INDEX(Electricity_LRVC_Range,MATCH($C27,LRVCs!$B$6:$B$56)),
Fuel_group3="Gaseous fuels",INDEX(Gas_LRVC_Range,MATCH($C27,LRVCs!$B$6:$B$56)),
Fuel_group3="Liquid fuels",INDEX(Oil_LRVC_Range,MATCH($C27,LRVCs!$B$6:$B$56)),
Fuel_group3="Solid fuels",INDEX(Coal_LRVC_Range,MATCH($C27,LRVCs!$B$6:$B$56)),
Fuel_group3="Other",Inputs!F$25*LRVC_Retail_Ratio),0)</f>
        <v>0</v>
      </c>
      <c r="N27" s="110" cm="1">
        <f t="array" ref="N27">_xlfn.IFNA(_xlfn.IFS(Fuel_group4="Biomass fuels",INDEX(Biomass_LRVC_Range,MATCH($C27,LRVCs!$B$6:$B$56)),
Fuel_group4="Biogas fuels",INDEX(Biomass_LRVC_Range,MATCH($C27,LRVCs!$B$6:$B$56)),
Fuel_group4="Electricity",INDEX(Electricity_LRVC_Range,MATCH($C27,LRVCs!$B$6:$B$56)),
Fuel_group4="Gaseous fuels",INDEX(Gas_LRVC_Range,MATCH($C27,LRVCs!$B$6:$B$56)),
Fuel_group4="Liquid fuels",INDEX(Oil_LRVC_Range,MATCH($C27,LRVCs!$B$6:$B$56)),
Fuel_group4="Solid fuels",INDEX(Coal_LRVC_Range,MATCH($C27,LRVCs!$B$6:$B$56)),
Fuel_group4="Other",Inputs!G$25*LRVC_Retail_Ratio),0)</f>
        <v>0</v>
      </c>
      <c r="O27" s="111" cm="1">
        <f t="array" ref="O27">_xlfn.IFNA(_xlfn.IFS(Fuel_group5="Biomass fuels",INDEX(Biomass_LRVC_Range,MATCH($C27,LRVCs!$B$6:$B$56)),
Fuel_group5="Biogas fuels",INDEX(Biomass_LRVC_Range,MATCH($C27,LRVCs!$B$6:$B$56)),
Fuel_group5="Electricity",INDEX(Electricity_LRVC_Range,MATCH($C27,LRVCs!$B$6:$B$56)),
Fuel_group5="Gaseous fuels",INDEX(Gas_LRVC_Range,MATCH($C27,LRVCs!$B$6:$B$56)),
Fuel_group5="Liquid fuels",INDEX(Oil_LRVC_Range,MATCH($C27,LRVCs!$B$6:$B$56)),
Fuel_group5="Solid fuels",INDEX(Coal_LRVC_Range,MATCH($C27,LRVCs!$B$6:$B$56)),
Fuel_group5="Other",Inputs!H$25*LRVC_Retail_Ratio),0)</f>
        <v>0</v>
      </c>
      <c r="P27" s="112"/>
      <c r="Q27" s="100" t="e">
        <f t="shared" si="2"/>
        <v>#DIV/0!</v>
      </c>
      <c r="R27" s="101" t="e">
        <f t="shared" si="2"/>
        <v>#DIV/0!</v>
      </c>
      <c r="S27" s="101" t="e">
        <f t="shared" si="2"/>
        <v>#DIV/0!</v>
      </c>
      <c r="T27" s="101" t="e">
        <f t="shared" si="2"/>
        <v>#DIV/0!</v>
      </c>
      <c r="U27" s="102" t="e">
        <f t="shared" si="2"/>
        <v>#DIV/0!</v>
      </c>
      <c r="V27" s="103"/>
      <c r="W27" s="100" t="e">
        <f>Q27*INDEX(Discount_Index,MATCH($C27,'Inflation &amp; Discounting'!$E$8:$E$60))</f>
        <v>#DIV/0!</v>
      </c>
      <c r="X27" s="101" t="e">
        <f>R27*INDEX(Discount_Index,MATCH($C27,'Inflation &amp; Discounting'!$E$8:$E$60))</f>
        <v>#DIV/0!</v>
      </c>
      <c r="Y27" s="101" t="e">
        <f>S27*INDEX(Discount_Index,MATCH($C27,'Inflation &amp; Discounting'!$E$8:$E$60))</f>
        <v>#DIV/0!</v>
      </c>
      <c r="Z27" s="101" t="e">
        <f>T27*INDEX(Discount_Index,MATCH($C27,'Inflation &amp; Discounting'!$E$8:$E$60))</f>
        <v>#DIV/0!</v>
      </c>
      <c r="AA27" s="102" t="e">
        <f>U27*INDEX(Discount_Index,MATCH($C27,'Inflation &amp; Discounting'!$E$8:$E$60))</f>
        <v>#DIV/0!</v>
      </c>
    </row>
    <row r="28" spans="2:27" x14ac:dyDescent="0.25">
      <c r="B28" s="98">
        <f t="shared" si="0"/>
        <v>19</v>
      </c>
      <c r="C28" s="99">
        <v>2041</v>
      </c>
      <c r="E28" s="100" t="e">
        <f>'Energy Calculations'!AC28</f>
        <v>#DIV/0!</v>
      </c>
      <c r="F28" s="101" t="e">
        <f>'Energy Calculations'!AD28</f>
        <v>#DIV/0!</v>
      </c>
      <c r="G28" s="101" t="e">
        <f>'Energy Calculations'!AE28</f>
        <v>#DIV/0!</v>
      </c>
      <c r="H28" s="101" t="e">
        <f>'Energy Calculations'!AF28</f>
        <v>#DIV/0!</v>
      </c>
      <c r="I28" s="102" t="e">
        <f>'Energy Calculations'!AG28</f>
        <v>#DIV/0!</v>
      </c>
      <c r="J28" s="103"/>
      <c r="K28" s="109" cm="1">
        <f t="array" ref="K28">_xlfn.IFNA(_xlfn.IFS(Fuel_group1="Biomass fuels",INDEX(Biomass_LRVC_Range,MATCH($C28,LRVCs!$B$6:$B$56)),
Fuel_group1="Biogas fuels",INDEX(Biomass_LRVC_Range,MATCH($C28,LRVCs!$B$6:$B$56)),
Fuel_group1="Electricity",INDEX(Electricity_LRVC_Range,MATCH($C28,LRVCs!$B$6:$B$56)),
Fuel_group1="Gaseous fuels",INDEX(Gas_LRVC_Range,MATCH($C28,LRVCs!$B$6:$B$56)),
Fuel_group1="Liquid fuels",INDEX(Oil_LRVC_Range,MATCH($C28,LRVCs!$B$6:$B$56)),
Fuel_group1="Solid fuels",INDEX(Coal_LRVC_Range,MATCH($C28,LRVCs!$B$6:$B$56)),
Fuel_group1="Other",Inputs!D$25*LRVC_Retail_Ratio),0)</f>
        <v>0</v>
      </c>
      <c r="L28" s="110" cm="1">
        <f t="array" ref="L28">_xlfn.IFNA(_xlfn.IFS(Fuel_group2="Biomass fuels",INDEX(Biomass_LRVC_Range,MATCH($C28,LRVCs!$B$6:$B$56)),
Fuel_group2="Biogas fuels",INDEX(Biomass_LRVC_Range,MATCH($C28,LRVCs!$B$6:$B$56)),
Fuel_group2="Electricity",INDEX(Electricity_LRVC_Range,MATCH($C28,LRVCs!$B$6:$B$56)),
Fuel_group2="Gaseous fuels",INDEX(Gas_LRVC_Range,MATCH($C28,LRVCs!$B$6:$B$56)),
Fuel_group2="Liquid fuels",INDEX(Oil_LRVC_Range,MATCH($C28,LRVCs!$B$6:$B$56)),
Fuel_group2="Solid fuels",INDEX(Coal_LRVC_Range,MATCH($C28,LRVCs!$B$6:$B$56)),
Fuel_group2="Other",Inputs!E$25*LRVC_Retail_Ratio),0)</f>
        <v>0</v>
      </c>
      <c r="M28" s="110" cm="1">
        <f t="array" ref="M28">_xlfn.IFNA(_xlfn.IFS(Fuel_group3="Biomass fuels",INDEX(Biomass_LRVC_Range,MATCH($C28,LRVCs!$B$6:$B$56)),
Fuel_group3="Biogas fuels",INDEX(Biomass_LRVC_Range,MATCH($C28,LRVCs!$B$6:$B$56)),
Fuel_group3="Electricity",INDEX(Electricity_LRVC_Range,MATCH($C28,LRVCs!$B$6:$B$56)),
Fuel_group3="Gaseous fuels",INDEX(Gas_LRVC_Range,MATCH($C28,LRVCs!$B$6:$B$56)),
Fuel_group3="Liquid fuels",INDEX(Oil_LRVC_Range,MATCH($C28,LRVCs!$B$6:$B$56)),
Fuel_group3="Solid fuels",INDEX(Coal_LRVC_Range,MATCH($C28,LRVCs!$B$6:$B$56)),
Fuel_group3="Other",Inputs!F$25*LRVC_Retail_Ratio),0)</f>
        <v>0</v>
      </c>
      <c r="N28" s="110" cm="1">
        <f t="array" ref="N28">_xlfn.IFNA(_xlfn.IFS(Fuel_group4="Biomass fuels",INDEX(Biomass_LRVC_Range,MATCH($C28,LRVCs!$B$6:$B$56)),
Fuel_group4="Biogas fuels",INDEX(Biomass_LRVC_Range,MATCH($C28,LRVCs!$B$6:$B$56)),
Fuel_group4="Electricity",INDEX(Electricity_LRVC_Range,MATCH($C28,LRVCs!$B$6:$B$56)),
Fuel_group4="Gaseous fuels",INDEX(Gas_LRVC_Range,MATCH($C28,LRVCs!$B$6:$B$56)),
Fuel_group4="Liquid fuels",INDEX(Oil_LRVC_Range,MATCH($C28,LRVCs!$B$6:$B$56)),
Fuel_group4="Solid fuels",INDEX(Coal_LRVC_Range,MATCH($C28,LRVCs!$B$6:$B$56)),
Fuel_group4="Other",Inputs!G$25*LRVC_Retail_Ratio),0)</f>
        <v>0</v>
      </c>
      <c r="O28" s="111" cm="1">
        <f t="array" ref="O28">_xlfn.IFNA(_xlfn.IFS(Fuel_group5="Biomass fuels",INDEX(Biomass_LRVC_Range,MATCH($C28,LRVCs!$B$6:$B$56)),
Fuel_group5="Biogas fuels",INDEX(Biomass_LRVC_Range,MATCH($C28,LRVCs!$B$6:$B$56)),
Fuel_group5="Electricity",INDEX(Electricity_LRVC_Range,MATCH($C28,LRVCs!$B$6:$B$56)),
Fuel_group5="Gaseous fuels",INDEX(Gas_LRVC_Range,MATCH($C28,LRVCs!$B$6:$B$56)),
Fuel_group5="Liquid fuels",INDEX(Oil_LRVC_Range,MATCH($C28,LRVCs!$B$6:$B$56)),
Fuel_group5="Solid fuels",INDEX(Coal_LRVC_Range,MATCH($C28,LRVCs!$B$6:$B$56)),
Fuel_group5="Other",Inputs!H$25*LRVC_Retail_Ratio),0)</f>
        <v>0</v>
      </c>
      <c r="P28" s="112"/>
      <c r="Q28" s="100" t="e">
        <f t="shared" si="2"/>
        <v>#DIV/0!</v>
      </c>
      <c r="R28" s="101" t="e">
        <f t="shared" si="2"/>
        <v>#DIV/0!</v>
      </c>
      <c r="S28" s="101" t="e">
        <f t="shared" si="2"/>
        <v>#DIV/0!</v>
      </c>
      <c r="T28" s="101" t="e">
        <f t="shared" si="2"/>
        <v>#DIV/0!</v>
      </c>
      <c r="U28" s="102" t="e">
        <f t="shared" si="2"/>
        <v>#DIV/0!</v>
      </c>
      <c r="V28" s="103"/>
      <c r="W28" s="100" t="e">
        <f>Q28*INDEX(Discount_Index,MATCH($C28,'Inflation &amp; Discounting'!$E$8:$E$60))</f>
        <v>#DIV/0!</v>
      </c>
      <c r="X28" s="101" t="e">
        <f>R28*INDEX(Discount_Index,MATCH($C28,'Inflation &amp; Discounting'!$E$8:$E$60))</f>
        <v>#DIV/0!</v>
      </c>
      <c r="Y28" s="101" t="e">
        <f>S28*INDEX(Discount_Index,MATCH($C28,'Inflation &amp; Discounting'!$E$8:$E$60))</f>
        <v>#DIV/0!</v>
      </c>
      <c r="Z28" s="101" t="e">
        <f>T28*INDEX(Discount_Index,MATCH($C28,'Inflation &amp; Discounting'!$E$8:$E$60))</f>
        <v>#DIV/0!</v>
      </c>
      <c r="AA28" s="102" t="e">
        <f>U28*INDEX(Discount_Index,MATCH($C28,'Inflation &amp; Discounting'!$E$8:$E$60))</f>
        <v>#DIV/0!</v>
      </c>
    </row>
    <row r="29" spans="2:27" x14ac:dyDescent="0.25">
      <c r="B29" s="98">
        <f t="shared" si="0"/>
        <v>20</v>
      </c>
      <c r="C29" s="99">
        <v>2042</v>
      </c>
      <c r="E29" s="100" t="e">
        <f>'Energy Calculations'!AC29</f>
        <v>#DIV/0!</v>
      </c>
      <c r="F29" s="101" t="e">
        <f>'Energy Calculations'!AD29</f>
        <v>#DIV/0!</v>
      </c>
      <c r="G29" s="101" t="e">
        <f>'Energy Calculations'!AE29</f>
        <v>#DIV/0!</v>
      </c>
      <c r="H29" s="101" t="e">
        <f>'Energy Calculations'!AF29</f>
        <v>#DIV/0!</v>
      </c>
      <c r="I29" s="102" t="e">
        <f>'Energy Calculations'!AG29</f>
        <v>#DIV/0!</v>
      </c>
      <c r="J29" s="103"/>
      <c r="K29" s="109" cm="1">
        <f t="array" ref="K29">_xlfn.IFNA(_xlfn.IFS(Fuel_group1="Biomass fuels",INDEX(Biomass_LRVC_Range,MATCH($C29,LRVCs!$B$6:$B$56)),
Fuel_group1="Biogas fuels",INDEX(Biomass_LRVC_Range,MATCH($C29,LRVCs!$B$6:$B$56)),
Fuel_group1="Electricity",INDEX(Electricity_LRVC_Range,MATCH($C29,LRVCs!$B$6:$B$56)),
Fuel_group1="Gaseous fuels",INDEX(Gas_LRVC_Range,MATCH($C29,LRVCs!$B$6:$B$56)),
Fuel_group1="Liquid fuels",INDEX(Oil_LRVC_Range,MATCH($C29,LRVCs!$B$6:$B$56)),
Fuel_group1="Solid fuels",INDEX(Coal_LRVC_Range,MATCH($C29,LRVCs!$B$6:$B$56)),
Fuel_group1="Other",Inputs!D$25*LRVC_Retail_Ratio),0)</f>
        <v>0</v>
      </c>
      <c r="L29" s="110" cm="1">
        <f t="array" ref="L29">_xlfn.IFNA(_xlfn.IFS(Fuel_group2="Biomass fuels",INDEX(Biomass_LRVC_Range,MATCH($C29,LRVCs!$B$6:$B$56)),
Fuel_group2="Biogas fuels",INDEX(Biomass_LRVC_Range,MATCH($C29,LRVCs!$B$6:$B$56)),
Fuel_group2="Electricity",INDEX(Electricity_LRVC_Range,MATCH($C29,LRVCs!$B$6:$B$56)),
Fuel_group2="Gaseous fuels",INDEX(Gas_LRVC_Range,MATCH($C29,LRVCs!$B$6:$B$56)),
Fuel_group2="Liquid fuels",INDEX(Oil_LRVC_Range,MATCH($C29,LRVCs!$B$6:$B$56)),
Fuel_group2="Solid fuels",INDEX(Coal_LRVC_Range,MATCH($C29,LRVCs!$B$6:$B$56)),
Fuel_group2="Other",Inputs!E$25*LRVC_Retail_Ratio),0)</f>
        <v>0</v>
      </c>
      <c r="M29" s="110" cm="1">
        <f t="array" ref="M29">_xlfn.IFNA(_xlfn.IFS(Fuel_group3="Biomass fuels",INDEX(Biomass_LRVC_Range,MATCH($C29,LRVCs!$B$6:$B$56)),
Fuel_group3="Biogas fuels",INDEX(Biomass_LRVC_Range,MATCH($C29,LRVCs!$B$6:$B$56)),
Fuel_group3="Electricity",INDEX(Electricity_LRVC_Range,MATCH($C29,LRVCs!$B$6:$B$56)),
Fuel_group3="Gaseous fuels",INDEX(Gas_LRVC_Range,MATCH($C29,LRVCs!$B$6:$B$56)),
Fuel_group3="Liquid fuels",INDEX(Oil_LRVC_Range,MATCH($C29,LRVCs!$B$6:$B$56)),
Fuel_group3="Solid fuels",INDEX(Coal_LRVC_Range,MATCH($C29,LRVCs!$B$6:$B$56)),
Fuel_group3="Other",Inputs!F$25*LRVC_Retail_Ratio),0)</f>
        <v>0</v>
      </c>
      <c r="N29" s="110" cm="1">
        <f t="array" ref="N29">_xlfn.IFNA(_xlfn.IFS(Fuel_group4="Biomass fuels",INDEX(Biomass_LRVC_Range,MATCH($C29,LRVCs!$B$6:$B$56)),
Fuel_group4="Biogas fuels",INDEX(Biomass_LRVC_Range,MATCH($C29,LRVCs!$B$6:$B$56)),
Fuel_group4="Electricity",INDEX(Electricity_LRVC_Range,MATCH($C29,LRVCs!$B$6:$B$56)),
Fuel_group4="Gaseous fuels",INDEX(Gas_LRVC_Range,MATCH($C29,LRVCs!$B$6:$B$56)),
Fuel_group4="Liquid fuels",INDEX(Oil_LRVC_Range,MATCH($C29,LRVCs!$B$6:$B$56)),
Fuel_group4="Solid fuels",INDEX(Coal_LRVC_Range,MATCH($C29,LRVCs!$B$6:$B$56)),
Fuel_group4="Other",Inputs!G$25*LRVC_Retail_Ratio),0)</f>
        <v>0</v>
      </c>
      <c r="O29" s="111" cm="1">
        <f t="array" ref="O29">_xlfn.IFNA(_xlfn.IFS(Fuel_group5="Biomass fuels",INDEX(Biomass_LRVC_Range,MATCH($C29,LRVCs!$B$6:$B$56)),
Fuel_group5="Biogas fuels",INDEX(Biomass_LRVC_Range,MATCH($C29,LRVCs!$B$6:$B$56)),
Fuel_group5="Electricity",INDEX(Electricity_LRVC_Range,MATCH($C29,LRVCs!$B$6:$B$56)),
Fuel_group5="Gaseous fuels",INDEX(Gas_LRVC_Range,MATCH($C29,LRVCs!$B$6:$B$56)),
Fuel_group5="Liquid fuels",INDEX(Oil_LRVC_Range,MATCH($C29,LRVCs!$B$6:$B$56)),
Fuel_group5="Solid fuels",INDEX(Coal_LRVC_Range,MATCH($C29,LRVCs!$B$6:$B$56)),
Fuel_group5="Other",Inputs!H$25*LRVC_Retail_Ratio),0)</f>
        <v>0</v>
      </c>
      <c r="P29" s="112"/>
      <c r="Q29" s="100" t="e">
        <f t="shared" si="2"/>
        <v>#DIV/0!</v>
      </c>
      <c r="R29" s="101" t="e">
        <f t="shared" si="2"/>
        <v>#DIV/0!</v>
      </c>
      <c r="S29" s="101" t="e">
        <f t="shared" si="2"/>
        <v>#DIV/0!</v>
      </c>
      <c r="T29" s="101" t="e">
        <f t="shared" si="2"/>
        <v>#DIV/0!</v>
      </c>
      <c r="U29" s="102" t="e">
        <f t="shared" si="2"/>
        <v>#DIV/0!</v>
      </c>
      <c r="V29" s="103"/>
      <c r="W29" s="100" t="e">
        <f>Q29*INDEX(Discount_Index,MATCH($C29,'Inflation &amp; Discounting'!$E$8:$E$60))</f>
        <v>#DIV/0!</v>
      </c>
      <c r="X29" s="101" t="e">
        <f>R29*INDEX(Discount_Index,MATCH($C29,'Inflation &amp; Discounting'!$E$8:$E$60))</f>
        <v>#DIV/0!</v>
      </c>
      <c r="Y29" s="101" t="e">
        <f>S29*INDEX(Discount_Index,MATCH($C29,'Inflation &amp; Discounting'!$E$8:$E$60))</f>
        <v>#DIV/0!</v>
      </c>
      <c r="Z29" s="101" t="e">
        <f>T29*INDEX(Discount_Index,MATCH($C29,'Inflation &amp; Discounting'!$E$8:$E$60))</f>
        <v>#DIV/0!</v>
      </c>
      <c r="AA29" s="102" t="e">
        <f>U29*INDEX(Discount_Index,MATCH($C29,'Inflation &amp; Discounting'!$E$8:$E$60))</f>
        <v>#DIV/0!</v>
      </c>
    </row>
    <row r="30" spans="2:27" x14ac:dyDescent="0.25">
      <c r="B30" s="98">
        <f t="shared" si="0"/>
        <v>21</v>
      </c>
      <c r="C30" s="99">
        <v>2043</v>
      </c>
      <c r="E30" s="100" t="e">
        <f>'Energy Calculations'!AC30</f>
        <v>#DIV/0!</v>
      </c>
      <c r="F30" s="101" t="e">
        <f>'Energy Calculations'!AD30</f>
        <v>#DIV/0!</v>
      </c>
      <c r="G30" s="101" t="e">
        <f>'Energy Calculations'!AE30</f>
        <v>#DIV/0!</v>
      </c>
      <c r="H30" s="101" t="e">
        <f>'Energy Calculations'!AF30</f>
        <v>#DIV/0!</v>
      </c>
      <c r="I30" s="102" t="e">
        <f>'Energy Calculations'!AG30</f>
        <v>#DIV/0!</v>
      </c>
      <c r="J30" s="103"/>
      <c r="K30" s="109" cm="1">
        <f t="array" ref="K30">_xlfn.IFNA(_xlfn.IFS(Fuel_group1="Biomass fuels",INDEX(Biomass_LRVC_Range,MATCH($C30,LRVCs!$B$6:$B$56)),
Fuel_group1="Biogas fuels",INDEX(Biomass_LRVC_Range,MATCH($C30,LRVCs!$B$6:$B$56)),
Fuel_group1="Electricity",INDEX(Electricity_LRVC_Range,MATCH($C30,LRVCs!$B$6:$B$56)),
Fuel_group1="Gaseous fuels",INDEX(Gas_LRVC_Range,MATCH($C30,LRVCs!$B$6:$B$56)),
Fuel_group1="Liquid fuels",INDEX(Oil_LRVC_Range,MATCH($C30,LRVCs!$B$6:$B$56)),
Fuel_group1="Solid fuels",INDEX(Coal_LRVC_Range,MATCH($C30,LRVCs!$B$6:$B$56)),
Fuel_group1="Other",Inputs!D$25*LRVC_Retail_Ratio),0)</f>
        <v>0</v>
      </c>
      <c r="L30" s="110" cm="1">
        <f t="array" ref="L30">_xlfn.IFNA(_xlfn.IFS(Fuel_group2="Biomass fuels",INDEX(Biomass_LRVC_Range,MATCH($C30,LRVCs!$B$6:$B$56)),
Fuel_group2="Biogas fuels",INDEX(Biomass_LRVC_Range,MATCH($C30,LRVCs!$B$6:$B$56)),
Fuel_group2="Electricity",INDEX(Electricity_LRVC_Range,MATCH($C30,LRVCs!$B$6:$B$56)),
Fuel_group2="Gaseous fuels",INDEX(Gas_LRVC_Range,MATCH($C30,LRVCs!$B$6:$B$56)),
Fuel_group2="Liquid fuels",INDEX(Oil_LRVC_Range,MATCH($C30,LRVCs!$B$6:$B$56)),
Fuel_group2="Solid fuels",INDEX(Coal_LRVC_Range,MATCH($C30,LRVCs!$B$6:$B$56)),
Fuel_group2="Other",Inputs!E$25*LRVC_Retail_Ratio),0)</f>
        <v>0</v>
      </c>
      <c r="M30" s="110" cm="1">
        <f t="array" ref="M30">_xlfn.IFNA(_xlfn.IFS(Fuel_group3="Biomass fuels",INDEX(Biomass_LRVC_Range,MATCH($C30,LRVCs!$B$6:$B$56)),
Fuel_group3="Biogas fuels",INDEX(Biomass_LRVC_Range,MATCH($C30,LRVCs!$B$6:$B$56)),
Fuel_group3="Electricity",INDEX(Electricity_LRVC_Range,MATCH($C30,LRVCs!$B$6:$B$56)),
Fuel_group3="Gaseous fuels",INDEX(Gas_LRVC_Range,MATCH($C30,LRVCs!$B$6:$B$56)),
Fuel_group3="Liquid fuels",INDEX(Oil_LRVC_Range,MATCH($C30,LRVCs!$B$6:$B$56)),
Fuel_group3="Solid fuels",INDEX(Coal_LRVC_Range,MATCH($C30,LRVCs!$B$6:$B$56)),
Fuel_group3="Other",Inputs!F$25*LRVC_Retail_Ratio),0)</f>
        <v>0</v>
      </c>
      <c r="N30" s="110" cm="1">
        <f t="array" ref="N30">_xlfn.IFNA(_xlfn.IFS(Fuel_group4="Biomass fuels",INDEX(Biomass_LRVC_Range,MATCH($C30,LRVCs!$B$6:$B$56)),
Fuel_group4="Biogas fuels",INDEX(Biomass_LRVC_Range,MATCH($C30,LRVCs!$B$6:$B$56)),
Fuel_group4="Electricity",INDEX(Electricity_LRVC_Range,MATCH($C30,LRVCs!$B$6:$B$56)),
Fuel_group4="Gaseous fuels",INDEX(Gas_LRVC_Range,MATCH($C30,LRVCs!$B$6:$B$56)),
Fuel_group4="Liquid fuels",INDEX(Oil_LRVC_Range,MATCH($C30,LRVCs!$B$6:$B$56)),
Fuel_group4="Solid fuels",INDEX(Coal_LRVC_Range,MATCH($C30,LRVCs!$B$6:$B$56)),
Fuel_group4="Other",Inputs!G$25*LRVC_Retail_Ratio),0)</f>
        <v>0</v>
      </c>
      <c r="O30" s="111" cm="1">
        <f t="array" ref="O30">_xlfn.IFNA(_xlfn.IFS(Fuel_group5="Biomass fuels",INDEX(Biomass_LRVC_Range,MATCH($C30,LRVCs!$B$6:$B$56)),
Fuel_group5="Biogas fuels",INDEX(Biomass_LRVC_Range,MATCH($C30,LRVCs!$B$6:$B$56)),
Fuel_group5="Electricity",INDEX(Electricity_LRVC_Range,MATCH($C30,LRVCs!$B$6:$B$56)),
Fuel_group5="Gaseous fuels",INDEX(Gas_LRVC_Range,MATCH($C30,LRVCs!$B$6:$B$56)),
Fuel_group5="Liquid fuels",INDEX(Oil_LRVC_Range,MATCH($C30,LRVCs!$B$6:$B$56)),
Fuel_group5="Solid fuels",INDEX(Coal_LRVC_Range,MATCH($C30,LRVCs!$B$6:$B$56)),
Fuel_group5="Other",Inputs!H$25*LRVC_Retail_Ratio),0)</f>
        <v>0</v>
      </c>
      <c r="P30" s="112"/>
      <c r="Q30" s="100" t="e">
        <f t="shared" si="2"/>
        <v>#DIV/0!</v>
      </c>
      <c r="R30" s="101" t="e">
        <f t="shared" si="2"/>
        <v>#DIV/0!</v>
      </c>
      <c r="S30" s="101" t="e">
        <f t="shared" si="2"/>
        <v>#DIV/0!</v>
      </c>
      <c r="T30" s="101" t="e">
        <f t="shared" si="2"/>
        <v>#DIV/0!</v>
      </c>
      <c r="U30" s="102" t="e">
        <f t="shared" si="2"/>
        <v>#DIV/0!</v>
      </c>
      <c r="V30" s="103"/>
      <c r="W30" s="100" t="e">
        <f>Q30*INDEX(Discount_Index,MATCH($C30,'Inflation &amp; Discounting'!$E$8:$E$60))</f>
        <v>#DIV/0!</v>
      </c>
      <c r="X30" s="101" t="e">
        <f>R30*INDEX(Discount_Index,MATCH($C30,'Inflation &amp; Discounting'!$E$8:$E$60))</f>
        <v>#DIV/0!</v>
      </c>
      <c r="Y30" s="101" t="e">
        <f>S30*INDEX(Discount_Index,MATCH($C30,'Inflation &amp; Discounting'!$E$8:$E$60))</f>
        <v>#DIV/0!</v>
      </c>
      <c r="Z30" s="101" t="e">
        <f>T30*INDEX(Discount_Index,MATCH($C30,'Inflation &amp; Discounting'!$E$8:$E$60))</f>
        <v>#DIV/0!</v>
      </c>
      <c r="AA30" s="102" t="e">
        <f>U30*INDEX(Discount_Index,MATCH($C30,'Inflation &amp; Discounting'!$E$8:$E$60))</f>
        <v>#DIV/0!</v>
      </c>
    </row>
    <row r="31" spans="2:27" x14ac:dyDescent="0.25">
      <c r="B31" s="98">
        <f t="shared" si="0"/>
        <v>22</v>
      </c>
      <c r="C31" s="99">
        <v>2044</v>
      </c>
      <c r="E31" s="100" t="e">
        <f>'Energy Calculations'!AC31</f>
        <v>#DIV/0!</v>
      </c>
      <c r="F31" s="101" t="e">
        <f>'Energy Calculations'!AD31</f>
        <v>#DIV/0!</v>
      </c>
      <c r="G31" s="101" t="e">
        <f>'Energy Calculations'!AE31</f>
        <v>#DIV/0!</v>
      </c>
      <c r="H31" s="101" t="e">
        <f>'Energy Calculations'!AF31</f>
        <v>#DIV/0!</v>
      </c>
      <c r="I31" s="102" t="e">
        <f>'Energy Calculations'!AG31</f>
        <v>#DIV/0!</v>
      </c>
      <c r="J31" s="103"/>
      <c r="K31" s="109" cm="1">
        <f t="array" ref="K31">_xlfn.IFNA(_xlfn.IFS(Fuel_group1="Biomass fuels",INDEX(Biomass_LRVC_Range,MATCH($C31,LRVCs!$B$6:$B$56)),
Fuel_group1="Biogas fuels",INDEX(Biomass_LRVC_Range,MATCH($C31,LRVCs!$B$6:$B$56)),
Fuel_group1="Electricity",INDEX(Electricity_LRVC_Range,MATCH($C31,LRVCs!$B$6:$B$56)),
Fuel_group1="Gaseous fuels",INDEX(Gas_LRVC_Range,MATCH($C31,LRVCs!$B$6:$B$56)),
Fuel_group1="Liquid fuels",INDEX(Oil_LRVC_Range,MATCH($C31,LRVCs!$B$6:$B$56)),
Fuel_group1="Solid fuels",INDEX(Coal_LRVC_Range,MATCH($C31,LRVCs!$B$6:$B$56)),
Fuel_group1="Other",Inputs!D$25*LRVC_Retail_Ratio),0)</f>
        <v>0</v>
      </c>
      <c r="L31" s="110" cm="1">
        <f t="array" ref="L31">_xlfn.IFNA(_xlfn.IFS(Fuel_group2="Biomass fuels",INDEX(Biomass_LRVC_Range,MATCH($C31,LRVCs!$B$6:$B$56)),
Fuel_group2="Biogas fuels",INDEX(Biomass_LRVC_Range,MATCH($C31,LRVCs!$B$6:$B$56)),
Fuel_group2="Electricity",INDEX(Electricity_LRVC_Range,MATCH($C31,LRVCs!$B$6:$B$56)),
Fuel_group2="Gaseous fuels",INDEX(Gas_LRVC_Range,MATCH($C31,LRVCs!$B$6:$B$56)),
Fuel_group2="Liquid fuels",INDEX(Oil_LRVC_Range,MATCH($C31,LRVCs!$B$6:$B$56)),
Fuel_group2="Solid fuels",INDEX(Coal_LRVC_Range,MATCH($C31,LRVCs!$B$6:$B$56)),
Fuel_group2="Other",Inputs!E$25*LRVC_Retail_Ratio),0)</f>
        <v>0</v>
      </c>
      <c r="M31" s="110" cm="1">
        <f t="array" ref="M31">_xlfn.IFNA(_xlfn.IFS(Fuel_group3="Biomass fuels",INDEX(Biomass_LRVC_Range,MATCH($C31,LRVCs!$B$6:$B$56)),
Fuel_group3="Biogas fuels",INDEX(Biomass_LRVC_Range,MATCH($C31,LRVCs!$B$6:$B$56)),
Fuel_group3="Electricity",INDEX(Electricity_LRVC_Range,MATCH($C31,LRVCs!$B$6:$B$56)),
Fuel_group3="Gaseous fuels",INDEX(Gas_LRVC_Range,MATCH($C31,LRVCs!$B$6:$B$56)),
Fuel_group3="Liquid fuels",INDEX(Oil_LRVC_Range,MATCH($C31,LRVCs!$B$6:$B$56)),
Fuel_group3="Solid fuels",INDEX(Coal_LRVC_Range,MATCH($C31,LRVCs!$B$6:$B$56)),
Fuel_group3="Other",Inputs!F$25*LRVC_Retail_Ratio),0)</f>
        <v>0</v>
      </c>
      <c r="N31" s="110" cm="1">
        <f t="array" ref="N31">_xlfn.IFNA(_xlfn.IFS(Fuel_group4="Biomass fuels",INDEX(Biomass_LRVC_Range,MATCH($C31,LRVCs!$B$6:$B$56)),
Fuel_group4="Biogas fuels",INDEX(Biomass_LRVC_Range,MATCH($C31,LRVCs!$B$6:$B$56)),
Fuel_group4="Electricity",INDEX(Electricity_LRVC_Range,MATCH($C31,LRVCs!$B$6:$B$56)),
Fuel_group4="Gaseous fuels",INDEX(Gas_LRVC_Range,MATCH($C31,LRVCs!$B$6:$B$56)),
Fuel_group4="Liquid fuels",INDEX(Oil_LRVC_Range,MATCH($C31,LRVCs!$B$6:$B$56)),
Fuel_group4="Solid fuels",INDEX(Coal_LRVC_Range,MATCH($C31,LRVCs!$B$6:$B$56)),
Fuel_group4="Other",Inputs!G$25*LRVC_Retail_Ratio),0)</f>
        <v>0</v>
      </c>
      <c r="O31" s="111" cm="1">
        <f t="array" ref="O31">_xlfn.IFNA(_xlfn.IFS(Fuel_group5="Biomass fuels",INDEX(Biomass_LRVC_Range,MATCH($C31,LRVCs!$B$6:$B$56)),
Fuel_group5="Biogas fuels",INDEX(Biomass_LRVC_Range,MATCH($C31,LRVCs!$B$6:$B$56)),
Fuel_group5="Electricity",INDEX(Electricity_LRVC_Range,MATCH($C31,LRVCs!$B$6:$B$56)),
Fuel_group5="Gaseous fuels",INDEX(Gas_LRVC_Range,MATCH($C31,LRVCs!$B$6:$B$56)),
Fuel_group5="Liquid fuels",INDEX(Oil_LRVC_Range,MATCH($C31,LRVCs!$B$6:$B$56)),
Fuel_group5="Solid fuels",INDEX(Coal_LRVC_Range,MATCH($C31,LRVCs!$B$6:$B$56)),
Fuel_group5="Other",Inputs!H$25*LRVC_Retail_Ratio),0)</f>
        <v>0</v>
      </c>
      <c r="P31" s="112"/>
      <c r="Q31" s="100" t="e">
        <f t="shared" si="2"/>
        <v>#DIV/0!</v>
      </c>
      <c r="R31" s="101" t="e">
        <f t="shared" si="2"/>
        <v>#DIV/0!</v>
      </c>
      <c r="S31" s="101" t="e">
        <f t="shared" si="2"/>
        <v>#DIV/0!</v>
      </c>
      <c r="T31" s="101" t="e">
        <f t="shared" si="2"/>
        <v>#DIV/0!</v>
      </c>
      <c r="U31" s="102" t="e">
        <f t="shared" si="2"/>
        <v>#DIV/0!</v>
      </c>
      <c r="V31" s="103"/>
      <c r="W31" s="100" t="e">
        <f>Q31*INDEX(Discount_Index,MATCH($C31,'Inflation &amp; Discounting'!$E$8:$E$60))</f>
        <v>#DIV/0!</v>
      </c>
      <c r="X31" s="101" t="e">
        <f>R31*INDEX(Discount_Index,MATCH($C31,'Inflation &amp; Discounting'!$E$8:$E$60))</f>
        <v>#DIV/0!</v>
      </c>
      <c r="Y31" s="101" t="e">
        <f>S31*INDEX(Discount_Index,MATCH($C31,'Inflation &amp; Discounting'!$E$8:$E$60))</f>
        <v>#DIV/0!</v>
      </c>
      <c r="Z31" s="101" t="e">
        <f>T31*INDEX(Discount_Index,MATCH($C31,'Inflation &amp; Discounting'!$E$8:$E$60))</f>
        <v>#DIV/0!</v>
      </c>
      <c r="AA31" s="102" t="e">
        <f>U31*INDEX(Discount_Index,MATCH($C31,'Inflation &amp; Discounting'!$E$8:$E$60))</f>
        <v>#DIV/0!</v>
      </c>
    </row>
    <row r="32" spans="2:27" x14ac:dyDescent="0.25">
      <c r="B32" s="98">
        <f t="shared" si="0"/>
        <v>23</v>
      </c>
      <c r="C32" s="99">
        <v>2045</v>
      </c>
      <c r="E32" s="100" t="e">
        <f>'Energy Calculations'!AC32</f>
        <v>#DIV/0!</v>
      </c>
      <c r="F32" s="101" t="e">
        <f>'Energy Calculations'!AD32</f>
        <v>#DIV/0!</v>
      </c>
      <c r="G32" s="101" t="e">
        <f>'Energy Calculations'!AE32</f>
        <v>#DIV/0!</v>
      </c>
      <c r="H32" s="101" t="e">
        <f>'Energy Calculations'!AF32</f>
        <v>#DIV/0!</v>
      </c>
      <c r="I32" s="102" t="e">
        <f>'Energy Calculations'!AG32</f>
        <v>#DIV/0!</v>
      </c>
      <c r="J32" s="103"/>
      <c r="K32" s="109" cm="1">
        <f t="array" ref="K32">_xlfn.IFNA(_xlfn.IFS(Fuel_group1="Biomass fuels",INDEX(Biomass_LRVC_Range,MATCH($C32,LRVCs!$B$6:$B$56)),
Fuel_group1="Biogas fuels",INDEX(Biomass_LRVC_Range,MATCH($C32,LRVCs!$B$6:$B$56)),
Fuel_group1="Electricity",INDEX(Electricity_LRVC_Range,MATCH($C32,LRVCs!$B$6:$B$56)),
Fuel_group1="Gaseous fuels",INDEX(Gas_LRVC_Range,MATCH($C32,LRVCs!$B$6:$B$56)),
Fuel_group1="Liquid fuels",INDEX(Oil_LRVC_Range,MATCH($C32,LRVCs!$B$6:$B$56)),
Fuel_group1="Solid fuels",INDEX(Coal_LRVC_Range,MATCH($C32,LRVCs!$B$6:$B$56)),
Fuel_group1="Other",Inputs!D$25*LRVC_Retail_Ratio),0)</f>
        <v>0</v>
      </c>
      <c r="L32" s="110" cm="1">
        <f t="array" ref="L32">_xlfn.IFNA(_xlfn.IFS(Fuel_group2="Biomass fuels",INDEX(Biomass_LRVC_Range,MATCH($C32,LRVCs!$B$6:$B$56)),
Fuel_group2="Biogas fuels",INDEX(Biomass_LRVC_Range,MATCH($C32,LRVCs!$B$6:$B$56)),
Fuel_group2="Electricity",INDEX(Electricity_LRVC_Range,MATCH($C32,LRVCs!$B$6:$B$56)),
Fuel_group2="Gaseous fuels",INDEX(Gas_LRVC_Range,MATCH($C32,LRVCs!$B$6:$B$56)),
Fuel_group2="Liquid fuels",INDEX(Oil_LRVC_Range,MATCH($C32,LRVCs!$B$6:$B$56)),
Fuel_group2="Solid fuels",INDEX(Coal_LRVC_Range,MATCH($C32,LRVCs!$B$6:$B$56)),
Fuel_group2="Other",Inputs!E$25*LRVC_Retail_Ratio),0)</f>
        <v>0</v>
      </c>
      <c r="M32" s="110" cm="1">
        <f t="array" ref="M32">_xlfn.IFNA(_xlfn.IFS(Fuel_group3="Biomass fuels",INDEX(Biomass_LRVC_Range,MATCH($C32,LRVCs!$B$6:$B$56)),
Fuel_group3="Biogas fuels",INDEX(Biomass_LRVC_Range,MATCH($C32,LRVCs!$B$6:$B$56)),
Fuel_group3="Electricity",INDEX(Electricity_LRVC_Range,MATCH($C32,LRVCs!$B$6:$B$56)),
Fuel_group3="Gaseous fuels",INDEX(Gas_LRVC_Range,MATCH($C32,LRVCs!$B$6:$B$56)),
Fuel_group3="Liquid fuels",INDEX(Oil_LRVC_Range,MATCH($C32,LRVCs!$B$6:$B$56)),
Fuel_group3="Solid fuels",INDEX(Coal_LRVC_Range,MATCH($C32,LRVCs!$B$6:$B$56)),
Fuel_group3="Other",Inputs!F$25*LRVC_Retail_Ratio),0)</f>
        <v>0</v>
      </c>
      <c r="N32" s="110" cm="1">
        <f t="array" ref="N32">_xlfn.IFNA(_xlfn.IFS(Fuel_group4="Biomass fuels",INDEX(Biomass_LRVC_Range,MATCH($C32,LRVCs!$B$6:$B$56)),
Fuel_group4="Biogas fuels",INDEX(Biomass_LRVC_Range,MATCH($C32,LRVCs!$B$6:$B$56)),
Fuel_group4="Electricity",INDEX(Electricity_LRVC_Range,MATCH($C32,LRVCs!$B$6:$B$56)),
Fuel_group4="Gaseous fuels",INDEX(Gas_LRVC_Range,MATCH($C32,LRVCs!$B$6:$B$56)),
Fuel_group4="Liquid fuels",INDEX(Oil_LRVC_Range,MATCH($C32,LRVCs!$B$6:$B$56)),
Fuel_group4="Solid fuels",INDEX(Coal_LRVC_Range,MATCH($C32,LRVCs!$B$6:$B$56)),
Fuel_group4="Other",Inputs!G$25*LRVC_Retail_Ratio),0)</f>
        <v>0</v>
      </c>
      <c r="O32" s="111" cm="1">
        <f t="array" ref="O32">_xlfn.IFNA(_xlfn.IFS(Fuel_group5="Biomass fuels",INDEX(Biomass_LRVC_Range,MATCH($C32,LRVCs!$B$6:$B$56)),
Fuel_group5="Biogas fuels",INDEX(Biomass_LRVC_Range,MATCH($C32,LRVCs!$B$6:$B$56)),
Fuel_group5="Electricity",INDEX(Electricity_LRVC_Range,MATCH($C32,LRVCs!$B$6:$B$56)),
Fuel_group5="Gaseous fuels",INDEX(Gas_LRVC_Range,MATCH($C32,LRVCs!$B$6:$B$56)),
Fuel_group5="Liquid fuels",INDEX(Oil_LRVC_Range,MATCH($C32,LRVCs!$B$6:$B$56)),
Fuel_group5="Solid fuels",INDEX(Coal_LRVC_Range,MATCH($C32,LRVCs!$B$6:$B$56)),
Fuel_group5="Other",Inputs!H$25*LRVC_Retail_Ratio),0)</f>
        <v>0</v>
      </c>
      <c r="P32" s="112"/>
      <c r="Q32" s="100" t="e">
        <f t="shared" si="2"/>
        <v>#DIV/0!</v>
      </c>
      <c r="R32" s="101" t="e">
        <f t="shared" si="2"/>
        <v>#DIV/0!</v>
      </c>
      <c r="S32" s="101" t="e">
        <f t="shared" si="2"/>
        <v>#DIV/0!</v>
      </c>
      <c r="T32" s="101" t="e">
        <f t="shared" si="2"/>
        <v>#DIV/0!</v>
      </c>
      <c r="U32" s="102" t="e">
        <f t="shared" si="2"/>
        <v>#DIV/0!</v>
      </c>
      <c r="V32" s="103"/>
      <c r="W32" s="100" t="e">
        <f>Q32*INDEX(Discount_Index,MATCH($C32,'Inflation &amp; Discounting'!$E$8:$E$60))</f>
        <v>#DIV/0!</v>
      </c>
      <c r="X32" s="101" t="e">
        <f>R32*INDEX(Discount_Index,MATCH($C32,'Inflation &amp; Discounting'!$E$8:$E$60))</f>
        <v>#DIV/0!</v>
      </c>
      <c r="Y32" s="101" t="e">
        <f>S32*INDEX(Discount_Index,MATCH($C32,'Inflation &amp; Discounting'!$E$8:$E$60))</f>
        <v>#DIV/0!</v>
      </c>
      <c r="Z32" s="101" t="e">
        <f>T32*INDEX(Discount_Index,MATCH($C32,'Inflation &amp; Discounting'!$E$8:$E$60))</f>
        <v>#DIV/0!</v>
      </c>
      <c r="AA32" s="102" t="e">
        <f>U32*INDEX(Discount_Index,MATCH($C32,'Inflation &amp; Discounting'!$E$8:$E$60))</f>
        <v>#DIV/0!</v>
      </c>
    </row>
    <row r="33" spans="2:27" x14ac:dyDescent="0.25">
      <c r="B33" s="98">
        <f t="shared" si="0"/>
        <v>24</v>
      </c>
      <c r="C33" s="99">
        <v>2046</v>
      </c>
      <c r="E33" s="100" t="e">
        <f>'Energy Calculations'!AC33</f>
        <v>#DIV/0!</v>
      </c>
      <c r="F33" s="101" t="e">
        <f>'Energy Calculations'!AD33</f>
        <v>#DIV/0!</v>
      </c>
      <c r="G33" s="101" t="e">
        <f>'Energy Calculations'!AE33</f>
        <v>#DIV/0!</v>
      </c>
      <c r="H33" s="101" t="e">
        <f>'Energy Calculations'!AF33</f>
        <v>#DIV/0!</v>
      </c>
      <c r="I33" s="102" t="e">
        <f>'Energy Calculations'!AG33</f>
        <v>#DIV/0!</v>
      </c>
      <c r="J33" s="103"/>
      <c r="K33" s="109" cm="1">
        <f t="array" ref="K33">_xlfn.IFNA(_xlfn.IFS(Fuel_group1="Biomass fuels",INDEX(Biomass_LRVC_Range,MATCH($C33,LRVCs!$B$6:$B$56)),
Fuel_group1="Biogas fuels",INDEX(Biomass_LRVC_Range,MATCH($C33,LRVCs!$B$6:$B$56)),
Fuel_group1="Electricity",INDEX(Electricity_LRVC_Range,MATCH($C33,LRVCs!$B$6:$B$56)),
Fuel_group1="Gaseous fuels",INDEX(Gas_LRVC_Range,MATCH($C33,LRVCs!$B$6:$B$56)),
Fuel_group1="Liquid fuels",INDEX(Oil_LRVC_Range,MATCH($C33,LRVCs!$B$6:$B$56)),
Fuel_group1="Solid fuels",INDEX(Coal_LRVC_Range,MATCH($C33,LRVCs!$B$6:$B$56)),
Fuel_group1="Other",Inputs!D$25*LRVC_Retail_Ratio),0)</f>
        <v>0</v>
      </c>
      <c r="L33" s="110" cm="1">
        <f t="array" ref="L33">_xlfn.IFNA(_xlfn.IFS(Fuel_group2="Biomass fuels",INDEX(Biomass_LRVC_Range,MATCH($C33,LRVCs!$B$6:$B$56)),
Fuel_group2="Biogas fuels",INDEX(Biomass_LRVC_Range,MATCH($C33,LRVCs!$B$6:$B$56)),
Fuel_group2="Electricity",INDEX(Electricity_LRVC_Range,MATCH($C33,LRVCs!$B$6:$B$56)),
Fuel_group2="Gaseous fuels",INDEX(Gas_LRVC_Range,MATCH($C33,LRVCs!$B$6:$B$56)),
Fuel_group2="Liquid fuels",INDEX(Oil_LRVC_Range,MATCH($C33,LRVCs!$B$6:$B$56)),
Fuel_group2="Solid fuels",INDEX(Coal_LRVC_Range,MATCH($C33,LRVCs!$B$6:$B$56)),
Fuel_group2="Other",Inputs!E$25*LRVC_Retail_Ratio),0)</f>
        <v>0</v>
      </c>
      <c r="M33" s="110" cm="1">
        <f t="array" ref="M33">_xlfn.IFNA(_xlfn.IFS(Fuel_group3="Biomass fuels",INDEX(Biomass_LRVC_Range,MATCH($C33,LRVCs!$B$6:$B$56)),
Fuel_group3="Biogas fuels",INDEX(Biomass_LRVC_Range,MATCH($C33,LRVCs!$B$6:$B$56)),
Fuel_group3="Electricity",INDEX(Electricity_LRVC_Range,MATCH($C33,LRVCs!$B$6:$B$56)),
Fuel_group3="Gaseous fuels",INDEX(Gas_LRVC_Range,MATCH($C33,LRVCs!$B$6:$B$56)),
Fuel_group3="Liquid fuels",INDEX(Oil_LRVC_Range,MATCH($C33,LRVCs!$B$6:$B$56)),
Fuel_group3="Solid fuels",INDEX(Coal_LRVC_Range,MATCH($C33,LRVCs!$B$6:$B$56)),
Fuel_group3="Other",Inputs!F$25*LRVC_Retail_Ratio),0)</f>
        <v>0</v>
      </c>
      <c r="N33" s="110" cm="1">
        <f t="array" ref="N33">_xlfn.IFNA(_xlfn.IFS(Fuel_group4="Biomass fuels",INDEX(Biomass_LRVC_Range,MATCH($C33,LRVCs!$B$6:$B$56)),
Fuel_group4="Biogas fuels",INDEX(Biomass_LRVC_Range,MATCH($C33,LRVCs!$B$6:$B$56)),
Fuel_group4="Electricity",INDEX(Electricity_LRVC_Range,MATCH($C33,LRVCs!$B$6:$B$56)),
Fuel_group4="Gaseous fuels",INDEX(Gas_LRVC_Range,MATCH($C33,LRVCs!$B$6:$B$56)),
Fuel_group4="Liquid fuels",INDEX(Oil_LRVC_Range,MATCH($C33,LRVCs!$B$6:$B$56)),
Fuel_group4="Solid fuels",INDEX(Coal_LRVC_Range,MATCH($C33,LRVCs!$B$6:$B$56)),
Fuel_group4="Other",Inputs!G$25*LRVC_Retail_Ratio),0)</f>
        <v>0</v>
      </c>
      <c r="O33" s="111" cm="1">
        <f t="array" ref="O33">_xlfn.IFNA(_xlfn.IFS(Fuel_group5="Biomass fuels",INDEX(Biomass_LRVC_Range,MATCH($C33,LRVCs!$B$6:$B$56)),
Fuel_group5="Biogas fuels",INDEX(Biomass_LRVC_Range,MATCH($C33,LRVCs!$B$6:$B$56)),
Fuel_group5="Electricity",INDEX(Electricity_LRVC_Range,MATCH($C33,LRVCs!$B$6:$B$56)),
Fuel_group5="Gaseous fuels",INDEX(Gas_LRVC_Range,MATCH($C33,LRVCs!$B$6:$B$56)),
Fuel_group5="Liquid fuels",INDEX(Oil_LRVC_Range,MATCH($C33,LRVCs!$B$6:$B$56)),
Fuel_group5="Solid fuels",INDEX(Coal_LRVC_Range,MATCH($C33,LRVCs!$B$6:$B$56)),
Fuel_group5="Other",Inputs!H$25*LRVC_Retail_Ratio),0)</f>
        <v>0</v>
      </c>
      <c r="P33" s="112"/>
      <c r="Q33" s="100" t="e">
        <f t="shared" si="2"/>
        <v>#DIV/0!</v>
      </c>
      <c r="R33" s="101" t="e">
        <f t="shared" si="2"/>
        <v>#DIV/0!</v>
      </c>
      <c r="S33" s="101" t="e">
        <f t="shared" si="2"/>
        <v>#DIV/0!</v>
      </c>
      <c r="T33" s="101" t="e">
        <f t="shared" si="2"/>
        <v>#DIV/0!</v>
      </c>
      <c r="U33" s="102" t="e">
        <f t="shared" si="2"/>
        <v>#DIV/0!</v>
      </c>
      <c r="V33" s="103"/>
      <c r="W33" s="100" t="e">
        <f>Q33*INDEX(Discount_Index,MATCH($C33,'Inflation &amp; Discounting'!$E$8:$E$60))</f>
        <v>#DIV/0!</v>
      </c>
      <c r="X33" s="101" t="e">
        <f>R33*INDEX(Discount_Index,MATCH($C33,'Inflation &amp; Discounting'!$E$8:$E$60))</f>
        <v>#DIV/0!</v>
      </c>
      <c r="Y33" s="101" t="e">
        <f>S33*INDEX(Discount_Index,MATCH($C33,'Inflation &amp; Discounting'!$E$8:$E$60))</f>
        <v>#DIV/0!</v>
      </c>
      <c r="Z33" s="101" t="e">
        <f>T33*INDEX(Discount_Index,MATCH($C33,'Inflation &amp; Discounting'!$E$8:$E$60))</f>
        <v>#DIV/0!</v>
      </c>
      <c r="AA33" s="102" t="e">
        <f>U33*INDEX(Discount_Index,MATCH($C33,'Inflation &amp; Discounting'!$E$8:$E$60))</f>
        <v>#DIV/0!</v>
      </c>
    </row>
    <row r="34" spans="2:27" x14ac:dyDescent="0.25">
      <c r="B34" s="98">
        <f t="shared" si="0"/>
        <v>25</v>
      </c>
      <c r="C34" s="99">
        <v>2047</v>
      </c>
      <c r="E34" s="100" t="e">
        <f>'Energy Calculations'!AC34</f>
        <v>#DIV/0!</v>
      </c>
      <c r="F34" s="101" t="e">
        <f>'Energy Calculations'!AD34</f>
        <v>#DIV/0!</v>
      </c>
      <c r="G34" s="101" t="e">
        <f>'Energy Calculations'!AE34</f>
        <v>#DIV/0!</v>
      </c>
      <c r="H34" s="101" t="e">
        <f>'Energy Calculations'!AF34</f>
        <v>#DIV/0!</v>
      </c>
      <c r="I34" s="102" t="e">
        <f>'Energy Calculations'!AG34</f>
        <v>#DIV/0!</v>
      </c>
      <c r="J34" s="103"/>
      <c r="K34" s="109" cm="1">
        <f t="array" ref="K34">_xlfn.IFNA(_xlfn.IFS(Fuel_group1="Biomass fuels",INDEX(Biomass_LRVC_Range,MATCH($C34,LRVCs!$B$6:$B$56)),
Fuel_group1="Biogas fuels",INDEX(Biomass_LRVC_Range,MATCH($C34,LRVCs!$B$6:$B$56)),
Fuel_group1="Electricity",INDEX(Electricity_LRVC_Range,MATCH($C34,LRVCs!$B$6:$B$56)),
Fuel_group1="Gaseous fuels",INDEX(Gas_LRVC_Range,MATCH($C34,LRVCs!$B$6:$B$56)),
Fuel_group1="Liquid fuels",INDEX(Oil_LRVC_Range,MATCH($C34,LRVCs!$B$6:$B$56)),
Fuel_group1="Solid fuels",INDEX(Coal_LRVC_Range,MATCH($C34,LRVCs!$B$6:$B$56)),
Fuel_group1="Other",Inputs!D$25*LRVC_Retail_Ratio),0)</f>
        <v>0</v>
      </c>
      <c r="L34" s="110" cm="1">
        <f t="array" ref="L34">_xlfn.IFNA(_xlfn.IFS(Fuel_group2="Biomass fuels",INDEX(Biomass_LRVC_Range,MATCH($C34,LRVCs!$B$6:$B$56)),
Fuel_group2="Biogas fuels",INDEX(Biomass_LRVC_Range,MATCH($C34,LRVCs!$B$6:$B$56)),
Fuel_group2="Electricity",INDEX(Electricity_LRVC_Range,MATCH($C34,LRVCs!$B$6:$B$56)),
Fuel_group2="Gaseous fuels",INDEX(Gas_LRVC_Range,MATCH($C34,LRVCs!$B$6:$B$56)),
Fuel_group2="Liquid fuels",INDEX(Oil_LRVC_Range,MATCH($C34,LRVCs!$B$6:$B$56)),
Fuel_group2="Solid fuels",INDEX(Coal_LRVC_Range,MATCH($C34,LRVCs!$B$6:$B$56)),
Fuel_group2="Other",Inputs!E$25*LRVC_Retail_Ratio),0)</f>
        <v>0</v>
      </c>
      <c r="M34" s="110" cm="1">
        <f t="array" ref="M34">_xlfn.IFNA(_xlfn.IFS(Fuel_group3="Biomass fuels",INDEX(Biomass_LRVC_Range,MATCH($C34,LRVCs!$B$6:$B$56)),
Fuel_group3="Biogas fuels",INDEX(Biomass_LRVC_Range,MATCH($C34,LRVCs!$B$6:$B$56)),
Fuel_group3="Electricity",INDEX(Electricity_LRVC_Range,MATCH($C34,LRVCs!$B$6:$B$56)),
Fuel_group3="Gaseous fuels",INDEX(Gas_LRVC_Range,MATCH($C34,LRVCs!$B$6:$B$56)),
Fuel_group3="Liquid fuels",INDEX(Oil_LRVC_Range,MATCH($C34,LRVCs!$B$6:$B$56)),
Fuel_group3="Solid fuels",INDEX(Coal_LRVC_Range,MATCH($C34,LRVCs!$B$6:$B$56)),
Fuel_group3="Other",Inputs!F$25*LRVC_Retail_Ratio),0)</f>
        <v>0</v>
      </c>
      <c r="N34" s="110" cm="1">
        <f t="array" ref="N34">_xlfn.IFNA(_xlfn.IFS(Fuel_group4="Biomass fuels",INDEX(Biomass_LRVC_Range,MATCH($C34,LRVCs!$B$6:$B$56)),
Fuel_group4="Biogas fuels",INDEX(Biomass_LRVC_Range,MATCH($C34,LRVCs!$B$6:$B$56)),
Fuel_group4="Electricity",INDEX(Electricity_LRVC_Range,MATCH($C34,LRVCs!$B$6:$B$56)),
Fuel_group4="Gaseous fuels",INDEX(Gas_LRVC_Range,MATCH($C34,LRVCs!$B$6:$B$56)),
Fuel_group4="Liquid fuels",INDEX(Oil_LRVC_Range,MATCH($C34,LRVCs!$B$6:$B$56)),
Fuel_group4="Solid fuels",INDEX(Coal_LRVC_Range,MATCH($C34,LRVCs!$B$6:$B$56)),
Fuel_group4="Other",Inputs!G$25*LRVC_Retail_Ratio),0)</f>
        <v>0</v>
      </c>
      <c r="O34" s="111" cm="1">
        <f t="array" ref="O34">_xlfn.IFNA(_xlfn.IFS(Fuel_group5="Biomass fuels",INDEX(Biomass_LRVC_Range,MATCH($C34,LRVCs!$B$6:$B$56)),
Fuel_group5="Biogas fuels",INDEX(Biomass_LRVC_Range,MATCH($C34,LRVCs!$B$6:$B$56)),
Fuel_group5="Electricity",INDEX(Electricity_LRVC_Range,MATCH($C34,LRVCs!$B$6:$B$56)),
Fuel_group5="Gaseous fuels",INDEX(Gas_LRVC_Range,MATCH($C34,LRVCs!$B$6:$B$56)),
Fuel_group5="Liquid fuels",INDEX(Oil_LRVC_Range,MATCH($C34,LRVCs!$B$6:$B$56)),
Fuel_group5="Solid fuels",INDEX(Coal_LRVC_Range,MATCH($C34,LRVCs!$B$6:$B$56)),
Fuel_group5="Other",Inputs!H$25*LRVC_Retail_Ratio),0)</f>
        <v>0</v>
      </c>
      <c r="P34" s="112"/>
      <c r="Q34" s="100" t="e">
        <f t="shared" si="2"/>
        <v>#DIV/0!</v>
      </c>
      <c r="R34" s="101" t="e">
        <f t="shared" si="2"/>
        <v>#DIV/0!</v>
      </c>
      <c r="S34" s="101" t="e">
        <f t="shared" si="2"/>
        <v>#DIV/0!</v>
      </c>
      <c r="T34" s="101" t="e">
        <f t="shared" si="2"/>
        <v>#DIV/0!</v>
      </c>
      <c r="U34" s="102" t="e">
        <f t="shared" si="2"/>
        <v>#DIV/0!</v>
      </c>
      <c r="V34" s="103"/>
      <c r="W34" s="100" t="e">
        <f>Q34*INDEX(Discount_Index,MATCH($C34,'Inflation &amp; Discounting'!$E$8:$E$60))</f>
        <v>#DIV/0!</v>
      </c>
      <c r="X34" s="101" t="e">
        <f>R34*INDEX(Discount_Index,MATCH($C34,'Inflation &amp; Discounting'!$E$8:$E$60))</f>
        <v>#DIV/0!</v>
      </c>
      <c r="Y34" s="101" t="e">
        <f>S34*INDEX(Discount_Index,MATCH($C34,'Inflation &amp; Discounting'!$E$8:$E$60))</f>
        <v>#DIV/0!</v>
      </c>
      <c r="Z34" s="101" t="e">
        <f>T34*INDEX(Discount_Index,MATCH($C34,'Inflation &amp; Discounting'!$E$8:$E$60))</f>
        <v>#DIV/0!</v>
      </c>
      <c r="AA34" s="102" t="e">
        <f>U34*INDEX(Discount_Index,MATCH($C34,'Inflation &amp; Discounting'!$E$8:$E$60))</f>
        <v>#DIV/0!</v>
      </c>
    </row>
    <row r="35" spans="2:27" x14ac:dyDescent="0.25">
      <c r="B35" s="98">
        <f t="shared" si="0"/>
        <v>26</v>
      </c>
      <c r="C35" s="99">
        <v>2048</v>
      </c>
      <c r="E35" s="100" t="e">
        <f>'Energy Calculations'!AC35</f>
        <v>#DIV/0!</v>
      </c>
      <c r="F35" s="101" t="e">
        <f>'Energy Calculations'!AD35</f>
        <v>#DIV/0!</v>
      </c>
      <c r="G35" s="101" t="e">
        <f>'Energy Calculations'!AE35</f>
        <v>#DIV/0!</v>
      </c>
      <c r="H35" s="101" t="e">
        <f>'Energy Calculations'!AF35</f>
        <v>#DIV/0!</v>
      </c>
      <c r="I35" s="102" t="e">
        <f>'Energy Calculations'!AG35</f>
        <v>#DIV/0!</v>
      </c>
      <c r="J35" s="103"/>
      <c r="K35" s="109" cm="1">
        <f t="array" ref="K35">_xlfn.IFNA(_xlfn.IFS(Fuel_group1="Biomass fuels",INDEX(Biomass_LRVC_Range,MATCH($C35,LRVCs!$B$6:$B$56)),
Fuel_group1="Biogas fuels",INDEX(Biomass_LRVC_Range,MATCH($C35,LRVCs!$B$6:$B$56)),
Fuel_group1="Electricity",INDEX(Electricity_LRVC_Range,MATCH($C35,LRVCs!$B$6:$B$56)),
Fuel_group1="Gaseous fuels",INDEX(Gas_LRVC_Range,MATCH($C35,LRVCs!$B$6:$B$56)),
Fuel_group1="Liquid fuels",INDEX(Oil_LRVC_Range,MATCH($C35,LRVCs!$B$6:$B$56)),
Fuel_group1="Solid fuels",INDEX(Coal_LRVC_Range,MATCH($C35,LRVCs!$B$6:$B$56)),
Fuel_group1="Other",Inputs!D$25*LRVC_Retail_Ratio),0)</f>
        <v>0</v>
      </c>
      <c r="L35" s="110" cm="1">
        <f t="array" ref="L35">_xlfn.IFNA(_xlfn.IFS(Fuel_group2="Biomass fuels",INDEX(Biomass_LRVC_Range,MATCH($C35,LRVCs!$B$6:$B$56)),
Fuel_group2="Biogas fuels",INDEX(Biomass_LRVC_Range,MATCH($C35,LRVCs!$B$6:$B$56)),
Fuel_group2="Electricity",INDEX(Electricity_LRVC_Range,MATCH($C35,LRVCs!$B$6:$B$56)),
Fuel_group2="Gaseous fuels",INDEX(Gas_LRVC_Range,MATCH($C35,LRVCs!$B$6:$B$56)),
Fuel_group2="Liquid fuels",INDEX(Oil_LRVC_Range,MATCH($C35,LRVCs!$B$6:$B$56)),
Fuel_group2="Solid fuels",INDEX(Coal_LRVC_Range,MATCH($C35,LRVCs!$B$6:$B$56)),
Fuel_group2="Other",Inputs!E$25*LRVC_Retail_Ratio),0)</f>
        <v>0</v>
      </c>
      <c r="M35" s="110" cm="1">
        <f t="array" ref="M35">_xlfn.IFNA(_xlfn.IFS(Fuel_group3="Biomass fuels",INDEX(Biomass_LRVC_Range,MATCH($C35,LRVCs!$B$6:$B$56)),
Fuel_group3="Biogas fuels",INDEX(Biomass_LRVC_Range,MATCH($C35,LRVCs!$B$6:$B$56)),
Fuel_group3="Electricity",INDEX(Electricity_LRVC_Range,MATCH($C35,LRVCs!$B$6:$B$56)),
Fuel_group3="Gaseous fuels",INDEX(Gas_LRVC_Range,MATCH($C35,LRVCs!$B$6:$B$56)),
Fuel_group3="Liquid fuels",INDEX(Oil_LRVC_Range,MATCH($C35,LRVCs!$B$6:$B$56)),
Fuel_group3="Solid fuels",INDEX(Coal_LRVC_Range,MATCH($C35,LRVCs!$B$6:$B$56)),
Fuel_group3="Other",Inputs!F$25*LRVC_Retail_Ratio),0)</f>
        <v>0</v>
      </c>
      <c r="N35" s="110" cm="1">
        <f t="array" ref="N35">_xlfn.IFNA(_xlfn.IFS(Fuel_group4="Biomass fuels",INDEX(Biomass_LRVC_Range,MATCH($C35,LRVCs!$B$6:$B$56)),
Fuel_group4="Biogas fuels",INDEX(Biomass_LRVC_Range,MATCH($C35,LRVCs!$B$6:$B$56)),
Fuel_group4="Electricity",INDEX(Electricity_LRVC_Range,MATCH($C35,LRVCs!$B$6:$B$56)),
Fuel_group4="Gaseous fuels",INDEX(Gas_LRVC_Range,MATCH($C35,LRVCs!$B$6:$B$56)),
Fuel_group4="Liquid fuels",INDEX(Oil_LRVC_Range,MATCH($C35,LRVCs!$B$6:$B$56)),
Fuel_group4="Solid fuels",INDEX(Coal_LRVC_Range,MATCH($C35,LRVCs!$B$6:$B$56)),
Fuel_group4="Other",Inputs!G$25*LRVC_Retail_Ratio),0)</f>
        <v>0</v>
      </c>
      <c r="O35" s="111" cm="1">
        <f t="array" ref="O35">_xlfn.IFNA(_xlfn.IFS(Fuel_group5="Biomass fuels",INDEX(Biomass_LRVC_Range,MATCH($C35,LRVCs!$B$6:$B$56)),
Fuel_group5="Biogas fuels",INDEX(Biomass_LRVC_Range,MATCH($C35,LRVCs!$B$6:$B$56)),
Fuel_group5="Electricity",INDEX(Electricity_LRVC_Range,MATCH($C35,LRVCs!$B$6:$B$56)),
Fuel_group5="Gaseous fuels",INDEX(Gas_LRVC_Range,MATCH($C35,LRVCs!$B$6:$B$56)),
Fuel_group5="Liquid fuels",INDEX(Oil_LRVC_Range,MATCH($C35,LRVCs!$B$6:$B$56)),
Fuel_group5="Solid fuels",INDEX(Coal_LRVC_Range,MATCH($C35,LRVCs!$B$6:$B$56)),
Fuel_group5="Other",Inputs!H$25*LRVC_Retail_Ratio),0)</f>
        <v>0</v>
      </c>
      <c r="P35" s="112"/>
      <c r="Q35" s="100" t="e">
        <f t="shared" si="2"/>
        <v>#DIV/0!</v>
      </c>
      <c r="R35" s="101" t="e">
        <f t="shared" si="2"/>
        <v>#DIV/0!</v>
      </c>
      <c r="S35" s="101" t="e">
        <f t="shared" si="2"/>
        <v>#DIV/0!</v>
      </c>
      <c r="T35" s="101" t="e">
        <f t="shared" si="2"/>
        <v>#DIV/0!</v>
      </c>
      <c r="U35" s="102" t="e">
        <f t="shared" si="2"/>
        <v>#DIV/0!</v>
      </c>
      <c r="V35" s="103"/>
      <c r="W35" s="100" t="e">
        <f>Q35*INDEX(Discount_Index,MATCH($C35,'Inflation &amp; Discounting'!$E$8:$E$60))</f>
        <v>#DIV/0!</v>
      </c>
      <c r="X35" s="101" t="e">
        <f>R35*INDEX(Discount_Index,MATCH($C35,'Inflation &amp; Discounting'!$E$8:$E$60))</f>
        <v>#DIV/0!</v>
      </c>
      <c r="Y35" s="101" t="e">
        <f>S35*INDEX(Discount_Index,MATCH($C35,'Inflation &amp; Discounting'!$E$8:$E$60))</f>
        <v>#DIV/0!</v>
      </c>
      <c r="Z35" s="101" t="e">
        <f>T35*INDEX(Discount_Index,MATCH($C35,'Inflation &amp; Discounting'!$E$8:$E$60))</f>
        <v>#DIV/0!</v>
      </c>
      <c r="AA35" s="102" t="e">
        <f>U35*INDEX(Discount_Index,MATCH($C35,'Inflation &amp; Discounting'!$E$8:$E$60))</f>
        <v>#DIV/0!</v>
      </c>
    </row>
    <row r="36" spans="2:27" x14ac:dyDescent="0.25">
      <c r="B36" s="98">
        <f t="shared" si="0"/>
        <v>27</v>
      </c>
      <c r="C36" s="99">
        <v>2049</v>
      </c>
      <c r="E36" s="100" t="e">
        <f>'Energy Calculations'!AC36</f>
        <v>#DIV/0!</v>
      </c>
      <c r="F36" s="101" t="e">
        <f>'Energy Calculations'!AD36</f>
        <v>#DIV/0!</v>
      </c>
      <c r="G36" s="101" t="e">
        <f>'Energy Calculations'!AE36</f>
        <v>#DIV/0!</v>
      </c>
      <c r="H36" s="101" t="e">
        <f>'Energy Calculations'!AF36</f>
        <v>#DIV/0!</v>
      </c>
      <c r="I36" s="102" t="e">
        <f>'Energy Calculations'!AG36</f>
        <v>#DIV/0!</v>
      </c>
      <c r="J36" s="103"/>
      <c r="K36" s="109" cm="1">
        <f t="array" ref="K36">_xlfn.IFNA(_xlfn.IFS(Fuel_group1="Biomass fuels",INDEX(Biomass_LRVC_Range,MATCH($C36,LRVCs!$B$6:$B$56)),
Fuel_group1="Biogas fuels",INDEX(Biomass_LRVC_Range,MATCH($C36,LRVCs!$B$6:$B$56)),
Fuel_group1="Electricity",INDEX(Electricity_LRVC_Range,MATCH($C36,LRVCs!$B$6:$B$56)),
Fuel_group1="Gaseous fuels",INDEX(Gas_LRVC_Range,MATCH($C36,LRVCs!$B$6:$B$56)),
Fuel_group1="Liquid fuels",INDEX(Oil_LRVC_Range,MATCH($C36,LRVCs!$B$6:$B$56)),
Fuel_group1="Solid fuels",INDEX(Coal_LRVC_Range,MATCH($C36,LRVCs!$B$6:$B$56)),
Fuel_group1="Other",Inputs!D$25*LRVC_Retail_Ratio),0)</f>
        <v>0</v>
      </c>
      <c r="L36" s="110" cm="1">
        <f t="array" ref="L36">_xlfn.IFNA(_xlfn.IFS(Fuel_group2="Biomass fuels",INDEX(Biomass_LRVC_Range,MATCH($C36,LRVCs!$B$6:$B$56)),
Fuel_group2="Biogas fuels",INDEX(Biomass_LRVC_Range,MATCH($C36,LRVCs!$B$6:$B$56)),
Fuel_group2="Electricity",INDEX(Electricity_LRVC_Range,MATCH($C36,LRVCs!$B$6:$B$56)),
Fuel_group2="Gaseous fuels",INDEX(Gas_LRVC_Range,MATCH($C36,LRVCs!$B$6:$B$56)),
Fuel_group2="Liquid fuels",INDEX(Oil_LRVC_Range,MATCH($C36,LRVCs!$B$6:$B$56)),
Fuel_group2="Solid fuels",INDEX(Coal_LRVC_Range,MATCH($C36,LRVCs!$B$6:$B$56)),
Fuel_group2="Other",Inputs!E$25*LRVC_Retail_Ratio),0)</f>
        <v>0</v>
      </c>
      <c r="M36" s="110" cm="1">
        <f t="array" ref="M36">_xlfn.IFNA(_xlfn.IFS(Fuel_group3="Biomass fuels",INDEX(Biomass_LRVC_Range,MATCH($C36,LRVCs!$B$6:$B$56)),
Fuel_group3="Biogas fuels",INDEX(Biomass_LRVC_Range,MATCH($C36,LRVCs!$B$6:$B$56)),
Fuel_group3="Electricity",INDEX(Electricity_LRVC_Range,MATCH($C36,LRVCs!$B$6:$B$56)),
Fuel_group3="Gaseous fuels",INDEX(Gas_LRVC_Range,MATCH($C36,LRVCs!$B$6:$B$56)),
Fuel_group3="Liquid fuels",INDEX(Oil_LRVC_Range,MATCH($C36,LRVCs!$B$6:$B$56)),
Fuel_group3="Solid fuels",INDEX(Coal_LRVC_Range,MATCH($C36,LRVCs!$B$6:$B$56)),
Fuel_group3="Other",Inputs!F$25*LRVC_Retail_Ratio),0)</f>
        <v>0</v>
      </c>
      <c r="N36" s="110" cm="1">
        <f t="array" ref="N36">_xlfn.IFNA(_xlfn.IFS(Fuel_group4="Biomass fuels",INDEX(Biomass_LRVC_Range,MATCH($C36,LRVCs!$B$6:$B$56)),
Fuel_group4="Biogas fuels",INDEX(Biomass_LRVC_Range,MATCH($C36,LRVCs!$B$6:$B$56)),
Fuel_group4="Electricity",INDEX(Electricity_LRVC_Range,MATCH($C36,LRVCs!$B$6:$B$56)),
Fuel_group4="Gaseous fuels",INDEX(Gas_LRVC_Range,MATCH($C36,LRVCs!$B$6:$B$56)),
Fuel_group4="Liquid fuels",INDEX(Oil_LRVC_Range,MATCH($C36,LRVCs!$B$6:$B$56)),
Fuel_group4="Solid fuels",INDEX(Coal_LRVC_Range,MATCH($C36,LRVCs!$B$6:$B$56)),
Fuel_group4="Other",Inputs!G$25*LRVC_Retail_Ratio),0)</f>
        <v>0</v>
      </c>
      <c r="O36" s="111" cm="1">
        <f t="array" ref="O36">_xlfn.IFNA(_xlfn.IFS(Fuel_group5="Biomass fuels",INDEX(Biomass_LRVC_Range,MATCH($C36,LRVCs!$B$6:$B$56)),
Fuel_group5="Biogas fuels",INDEX(Biomass_LRVC_Range,MATCH($C36,LRVCs!$B$6:$B$56)),
Fuel_group5="Electricity",INDEX(Electricity_LRVC_Range,MATCH($C36,LRVCs!$B$6:$B$56)),
Fuel_group5="Gaseous fuels",INDEX(Gas_LRVC_Range,MATCH($C36,LRVCs!$B$6:$B$56)),
Fuel_group5="Liquid fuels",INDEX(Oil_LRVC_Range,MATCH($C36,LRVCs!$B$6:$B$56)),
Fuel_group5="Solid fuels",INDEX(Coal_LRVC_Range,MATCH($C36,LRVCs!$B$6:$B$56)),
Fuel_group5="Other",Inputs!H$25*LRVC_Retail_Ratio),0)</f>
        <v>0</v>
      </c>
      <c r="P36" s="112"/>
      <c r="Q36" s="100" t="e">
        <f t="shared" si="2"/>
        <v>#DIV/0!</v>
      </c>
      <c r="R36" s="101" t="e">
        <f t="shared" si="2"/>
        <v>#DIV/0!</v>
      </c>
      <c r="S36" s="101" t="e">
        <f t="shared" si="2"/>
        <v>#DIV/0!</v>
      </c>
      <c r="T36" s="101" t="e">
        <f t="shared" si="2"/>
        <v>#DIV/0!</v>
      </c>
      <c r="U36" s="102" t="e">
        <f t="shared" si="2"/>
        <v>#DIV/0!</v>
      </c>
      <c r="V36" s="103"/>
      <c r="W36" s="100" t="e">
        <f>Q36*INDEX(Discount_Index,MATCH($C36,'Inflation &amp; Discounting'!$E$8:$E$60))</f>
        <v>#DIV/0!</v>
      </c>
      <c r="X36" s="101" t="e">
        <f>R36*INDEX(Discount_Index,MATCH($C36,'Inflation &amp; Discounting'!$E$8:$E$60))</f>
        <v>#DIV/0!</v>
      </c>
      <c r="Y36" s="101" t="e">
        <f>S36*INDEX(Discount_Index,MATCH($C36,'Inflation &amp; Discounting'!$E$8:$E$60))</f>
        <v>#DIV/0!</v>
      </c>
      <c r="Z36" s="101" t="e">
        <f>T36*INDEX(Discount_Index,MATCH($C36,'Inflation &amp; Discounting'!$E$8:$E$60))</f>
        <v>#DIV/0!</v>
      </c>
      <c r="AA36" s="102" t="e">
        <f>U36*INDEX(Discount_Index,MATCH($C36,'Inflation &amp; Discounting'!$E$8:$E$60))</f>
        <v>#DIV/0!</v>
      </c>
    </row>
    <row r="37" spans="2:27" x14ac:dyDescent="0.25">
      <c r="B37" s="98">
        <f t="shared" si="0"/>
        <v>28</v>
      </c>
      <c r="C37" s="99">
        <v>2050</v>
      </c>
      <c r="E37" s="100" t="e">
        <f>'Energy Calculations'!AC37</f>
        <v>#DIV/0!</v>
      </c>
      <c r="F37" s="101" t="e">
        <f>'Energy Calculations'!AD37</f>
        <v>#DIV/0!</v>
      </c>
      <c r="G37" s="101" t="e">
        <f>'Energy Calculations'!AE37</f>
        <v>#DIV/0!</v>
      </c>
      <c r="H37" s="101" t="e">
        <f>'Energy Calculations'!AF37</f>
        <v>#DIV/0!</v>
      </c>
      <c r="I37" s="102" t="e">
        <f>'Energy Calculations'!AG37</f>
        <v>#DIV/0!</v>
      </c>
      <c r="J37" s="103"/>
      <c r="K37" s="109" cm="1">
        <f t="array" ref="K37">_xlfn.IFNA(_xlfn.IFS(Fuel_group1="Biomass fuels",INDEX(Biomass_LRVC_Range,MATCH($C37,LRVCs!$B$6:$B$56)),
Fuel_group1="Biogas fuels",INDEX(Biomass_LRVC_Range,MATCH($C37,LRVCs!$B$6:$B$56)),
Fuel_group1="Electricity",INDEX(Electricity_LRVC_Range,MATCH($C37,LRVCs!$B$6:$B$56)),
Fuel_group1="Gaseous fuels",INDEX(Gas_LRVC_Range,MATCH($C37,LRVCs!$B$6:$B$56)),
Fuel_group1="Liquid fuels",INDEX(Oil_LRVC_Range,MATCH($C37,LRVCs!$B$6:$B$56)),
Fuel_group1="Solid fuels",INDEX(Coal_LRVC_Range,MATCH($C37,LRVCs!$B$6:$B$56)),
Fuel_group1="Other",Inputs!D$25*LRVC_Retail_Ratio),0)</f>
        <v>0</v>
      </c>
      <c r="L37" s="110" cm="1">
        <f t="array" ref="L37">_xlfn.IFNA(_xlfn.IFS(Fuel_group2="Biomass fuels",INDEX(Biomass_LRVC_Range,MATCH($C37,LRVCs!$B$6:$B$56)),
Fuel_group2="Biogas fuels",INDEX(Biomass_LRVC_Range,MATCH($C37,LRVCs!$B$6:$B$56)),
Fuel_group2="Electricity",INDEX(Electricity_LRVC_Range,MATCH($C37,LRVCs!$B$6:$B$56)),
Fuel_group2="Gaseous fuels",INDEX(Gas_LRVC_Range,MATCH($C37,LRVCs!$B$6:$B$56)),
Fuel_group2="Liquid fuels",INDEX(Oil_LRVC_Range,MATCH($C37,LRVCs!$B$6:$B$56)),
Fuel_group2="Solid fuels",INDEX(Coal_LRVC_Range,MATCH($C37,LRVCs!$B$6:$B$56)),
Fuel_group2="Other",Inputs!E$25*LRVC_Retail_Ratio),0)</f>
        <v>0</v>
      </c>
      <c r="M37" s="110" cm="1">
        <f t="array" ref="M37">_xlfn.IFNA(_xlfn.IFS(Fuel_group3="Biomass fuels",INDEX(Biomass_LRVC_Range,MATCH($C37,LRVCs!$B$6:$B$56)),
Fuel_group3="Biogas fuels",INDEX(Biomass_LRVC_Range,MATCH($C37,LRVCs!$B$6:$B$56)),
Fuel_group3="Electricity",INDEX(Electricity_LRVC_Range,MATCH($C37,LRVCs!$B$6:$B$56)),
Fuel_group3="Gaseous fuels",INDEX(Gas_LRVC_Range,MATCH($C37,LRVCs!$B$6:$B$56)),
Fuel_group3="Liquid fuels",INDEX(Oil_LRVC_Range,MATCH($C37,LRVCs!$B$6:$B$56)),
Fuel_group3="Solid fuels",INDEX(Coal_LRVC_Range,MATCH($C37,LRVCs!$B$6:$B$56)),
Fuel_group3="Other",Inputs!F$25*LRVC_Retail_Ratio),0)</f>
        <v>0</v>
      </c>
      <c r="N37" s="110" cm="1">
        <f t="array" ref="N37">_xlfn.IFNA(_xlfn.IFS(Fuel_group4="Biomass fuels",INDEX(Biomass_LRVC_Range,MATCH($C37,LRVCs!$B$6:$B$56)),
Fuel_group4="Biogas fuels",INDEX(Biomass_LRVC_Range,MATCH($C37,LRVCs!$B$6:$B$56)),
Fuel_group4="Electricity",INDEX(Electricity_LRVC_Range,MATCH($C37,LRVCs!$B$6:$B$56)),
Fuel_group4="Gaseous fuels",INDEX(Gas_LRVC_Range,MATCH($C37,LRVCs!$B$6:$B$56)),
Fuel_group4="Liquid fuels",INDEX(Oil_LRVC_Range,MATCH($C37,LRVCs!$B$6:$B$56)),
Fuel_group4="Solid fuels",INDEX(Coal_LRVC_Range,MATCH($C37,LRVCs!$B$6:$B$56)),
Fuel_group4="Other",Inputs!G$25*LRVC_Retail_Ratio),0)</f>
        <v>0</v>
      </c>
      <c r="O37" s="111" cm="1">
        <f t="array" ref="O37">_xlfn.IFNA(_xlfn.IFS(Fuel_group5="Biomass fuels",INDEX(Biomass_LRVC_Range,MATCH($C37,LRVCs!$B$6:$B$56)),
Fuel_group5="Biogas fuels",INDEX(Biomass_LRVC_Range,MATCH($C37,LRVCs!$B$6:$B$56)),
Fuel_group5="Electricity",INDEX(Electricity_LRVC_Range,MATCH($C37,LRVCs!$B$6:$B$56)),
Fuel_group5="Gaseous fuels",INDEX(Gas_LRVC_Range,MATCH($C37,LRVCs!$B$6:$B$56)),
Fuel_group5="Liquid fuels",INDEX(Oil_LRVC_Range,MATCH($C37,LRVCs!$B$6:$B$56)),
Fuel_group5="Solid fuels",INDEX(Coal_LRVC_Range,MATCH($C37,LRVCs!$B$6:$B$56)),
Fuel_group5="Other",Inputs!H$25*LRVC_Retail_Ratio),0)</f>
        <v>0</v>
      </c>
      <c r="P37" s="112"/>
      <c r="Q37" s="100" t="e">
        <f t="shared" si="2"/>
        <v>#DIV/0!</v>
      </c>
      <c r="R37" s="101" t="e">
        <f t="shared" si="2"/>
        <v>#DIV/0!</v>
      </c>
      <c r="S37" s="101" t="e">
        <f t="shared" si="2"/>
        <v>#DIV/0!</v>
      </c>
      <c r="T37" s="101" t="e">
        <f t="shared" si="2"/>
        <v>#DIV/0!</v>
      </c>
      <c r="U37" s="102" t="e">
        <f t="shared" si="2"/>
        <v>#DIV/0!</v>
      </c>
      <c r="V37" s="103"/>
      <c r="W37" s="100" t="e">
        <f>Q37*INDEX(Discount_Index,MATCH($C37,'Inflation &amp; Discounting'!$E$8:$E$60))</f>
        <v>#DIV/0!</v>
      </c>
      <c r="X37" s="101" t="e">
        <f>R37*INDEX(Discount_Index,MATCH($C37,'Inflation &amp; Discounting'!$E$8:$E$60))</f>
        <v>#DIV/0!</v>
      </c>
      <c r="Y37" s="101" t="e">
        <f>S37*INDEX(Discount_Index,MATCH($C37,'Inflation &amp; Discounting'!$E$8:$E$60))</f>
        <v>#DIV/0!</v>
      </c>
      <c r="Z37" s="101" t="e">
        <f>T37*INDEX(Discount_Index,MATCH($C37,'Inflation &amp; Discounting'!$E$8:$E$60))</f>
        <v>#DIV/0!</v>
      </c>
      <c r="AA37" s="102" t="e">
        <f>U37*INDEX(Discount_Index,MATCH($C37,'Inflation &amp; Discounting'!$E$8:$E$60))</f>
        <v>#DIV/0!</v>
      </c>
    </row>
    <row r="38" spans="2:27" x14ac:dyDescent="0.25">
      <c r="B38" s="98">
        <f t="shared" si="0"/>
        <v>29</v>
      </c>
      <c r="C38" s="99">
        <v>2051</v>
      </c>
      <c r="E38" s="100" t="e">
        <f>'Energy Calculations'!AC38</f>
        <v>#DIV/0!</v>
      </c>
      <c r="F38" s="101" t="e">
        <f>'Energy Calculations'!AD38</f>
        <v>#DIV/0!</v>
      </c>
      <c r="G38" s="101" t="e">
        <f>'Energy Calculations'!AE38</f>
        <v>#DIV/0!</v>
      </c>
      <c r="H38" s="101" t="e">
        <f>'Energy Calculations'!AF38</f>
        <v>#DIV/0!</v>
      </c>
      <c r="I38" s="102" t="e">
        <f>'Energy Calculations'!AG38</f>
        <v>#DIV/0!</v>
      </c>
      <c r="J38" s="103"/>
      <c r="K38" s="109" cm="1">
        <f t="array" ref="K38">_xlfn.IFNA(_xlfn.IFS(Fuel_group1="Biomass fuels",INDEX(Biomass_LRVC_Range,MATCH($C38,LRVCs!$B$6:$B$56)),
Fuel_group1="Biogas fuels",INDEX(Biomass_LRVC_Range,MATCH($C38,LRVCs!$B$6:$B$56)),
Fuel_group1="Electricity",INDEX(Electricity_LRVC_Range,MATCH($C38,LRVCs!$B$6:$B$56)),
Fuel_group1="Gaseous fuels",INDEX(Gas_LRVC_Range,MATCH($C38,LRVCs!$B$6:$B$56)),
Fuel_group1="Liquid fuels",INDEX(Oil_LRVC_Range,MATCH($C38,LRVCs!$B$6:$B$56)),
Fuel_group1="Solid fuels",INDEX(Coal_LRVC_Range,MATCH($C38,LRVCs!$B$6:$B$56)),
Fuel_group1="Other",Inputs!D$25*LRVC_Retail_Ratio),0)</f>
        <v>0</v>
      </c>
      <c r="L38" s="110" cm="1">
        <f t="array" ref="L38">_xlfn.IFNA(_xlfn.IFS(Fuel_group2="Biomass fuels",INDEX(Biomass_LRVC_Range,MATCH($C38,LRVCs!$B$6:$B$56)),
Fuel_group2="Biogas fuels",INDEX(Biomass_LRVC_Range,MATCH($C38,LRVCs!$B$6:$B$56)),
Fuel_group2="Electricity",INDEX(Electricity_LRVC_Range,MATCH($C38,LRVCs!$B$6:$B$56)),
Fuel_group2="Gaseous fuels",INDEX(Gas_LRVC_Range,MATCH($C38,LRVCs!$B$6:$B$56)),
Fuel_group2="Liquid fuels",INDEX(Oil_LRVC_Range,MATCH($C38,LRVCs!$B$6:$B$56)),
Fuel_group2="Solid fuels",INDEX(Coal_LRVC_Range,MATCH($C38,LRVCs!$B$6:$B$56)),
Fuel_group2="Other",Inputs!E$25*LRVC_Retail_Ratio),0)</f>
        <v>0</v>
      </c>
      <c r="M38" s="110" cm="1">
        <f t="array" ref="M38">_xlfn.IFNA(_xlfn.IFS(Fuel_group3="Biomass fuels",INDEX(Biomass_LRVC_Range,MATCH($C38,LRVCs!$B$6:$B$56)),
Fuel_group3="Biogas fuels",INDEX(Biomass_LRVC_Range,MATCH($C38,LRVCs!$B$6:$B$56)),
Fuel_group3="Electricity",INDEX(Electricity_LRVC_Range,MATCH($C38,LRVCs!$B$6:$B$56)),
Fuel_group3="Gaseous fuels",INDEX(Gas_LRVC_Range,MATCH($C38,LRVCs!$B$6:$B$56)),
Fuel_group3="Liquid fuels",INDEX(Oil_LRVC_Range,MATCH($C38,LRVCs!$B$6:$B$56)),
Fuel_group3="Solid fuels",INDEX(Coal_LRVC_Range,MATCH($C38,LRVCs!$B$6:$B$56)),
Fuel_group3="Other",Inputs!F$25*LRVC_Retail_Ratio),0)</f>
        <v>0</v>
      </c>
      <c r="N38" s="110" cm="1">
        <f t="array" ref="N38">_xlfn.IFNA(_xlfn.IFS(Fuel_group4="Biomass fuels",INDEX(Biomass_LRVC_Range,MATCH($C38,LRVCs!$B$6:$B$56)),
Fuel_group4="Biogas fuels",INDEX(Biomass_LRVC_Range,MATCH($C38,LRVCs!$B$6:$B$56)),
Fuel_group4="Electricity",INDEX(Electricity_LRVC_Range,MATCH($C38,LRVCs!$B$6:$B$56)),
Fuel_group4="Gaseous fuels",INDEX(Gas_LRVC_Range,MATCH($C38,LRVCs!$B$6:$B$56)),
Fuel_group4="Liquid fuels",INDEX(Oil_LRVC_Range,MATCH($C38,LRVCs!$B$6:$B$56)),
Fuel_group4="Solid fuels",INDEX(Coal_LRVC_Range,MATCH($C38,LRVCs!$B$6:$B$56)),
Fuel_group4="Other",Inputs!G$25*LRVC_Retail_Ratio),0)</f>
        <v>0</v>
      </c>
      <c r="O38" s="111" cm="1">
        <f t="array" ref="O38">_xlfn.IFNA(_xlfn.IFS(Fuel_group5="Biomass fuels",INDEX(Biomass_LRVC_Range,MATCH($C38,LRVCs!$B$6:$B$56)),
Fuel_group5="Biogas fuels",INDEX(Biomass_LRVC_Range,MATCH($C38,LRVCs!$B$6:$B$56)),
Fuel_group5="Electricity",INDEX(Electricity_LRVC_Range,MATCH($C38,LRVCs!$B$6:$B$56)),
Fuel_group5="Gaseous fuels",INDEX(Gas_LRVC_Range,MATCH($C38,LRVCs!$B$6:$B$56)),
Fuel_group5="Liquid fuels",INDEX(Oil_LRVC_Range,MATCH($C38,LRVCs!$B$6:$B$56)),
Fuel_group5="Solid fuels",INDEX(Coal_LRVC_Range,MATCH($C38,LRVCs!$B$6:$B$56)),
Fuel_group5="Other",Inputs!H$25*LRVC_Retail_Ratio),0)</f>
        <v>0</v>
      </c>
      <c r="P38" s="112"/>
      <c r="Q38" s="100" t="e">
        <f t="shared" si="2"/>
        <v>#DIV/0!</v>
      </c>
      <c r="R38" s="101" t="e">
        <f t="shared" si="2"/>
        <v>#DIV/0!</v>
      </c>
      <c r="S38" s="101" t="e">
        <f t="shared" si="2"/>
        <v>#DIV/0!</v>
      </c>
      <c r="T38" s="101" t="e">
        <f t="shared" si="2"/>
        <v>#DIV/0!</v>
      </c>
      <c r="U38" s="102" t="e">
        <f t="shared" si="2"/>
        <v>#DIV/0!</v>
      </c>
      <c r="V38" s="103"/>
      <c r="W38" s="100" t="e">
        <f>Q38*INDEX(Discount_Index,MATCH($C38,'Inflation &amp; Discounting'!$E$8:$E$60))</f>
        <v>#DIV/0!</v>
      </c>
      <c r="X38" s="101" t="e">
        <f>R38*INDEX(Discount_Index,MATCH($C38,'Inflation &amp; Discounting'!$E$8:$E$60))</f>
        <v>#DIV/0!</v>
      </c>
      <c r="Y38" s="101" t="e">
        <f>S38*INDEX(Discount_Index,MATCH($C38,'Inflation &amp; Discounting'!$E$8:$E$60))</f>
        <v>#DIV/0!</v>
      </c>
      <c r="Z38" s="101" t="e">
        <f>T38*INDEX(Discount_Index,MATCH($C38,'Inflation &amp; Discounting'!$E$8:$E$60))</f>
        <v>#DIV/0!</v>
      </c>
      <c r="AA38" s="102" t="e">
        <f>U38*INDEX(Discount_Index,MATCH($C38,'Inflation &amp; Discounting'!$E$8:$E$60))</f>
        <v>#DIV/0!</v>
      </c>
    </row>
    <row r="39" spans="2:27" x14ac:dyDescent="0.25">
      <c r="B39" s="98">
        <f t="shared" si="0"/>
        <v>30</v>
      </c>
      <c r="C39" s="99">
        <v>2052</v>
      </c>
      <c r="E39" s="100" t="e">
        <f>'Energy Calculations'!AC39</f>
        <v>#DIV/0!</v>
      </c>
      <c r="F39" s="101" t="e">
        <f>'Energy Calculations'!AD39</f>
        <v>#DIV/0!</v>
      </c>
      <c r="G39" s="101" t="e">
        <f>'Energy Calculations'!AE39</f>
        <v>#DIV/0!</v>
      </c>
      <c r="H39" s="101" t="e">
        <f>'Energy Calculations'!AF39</f>
        <v>#DIV/0!</v>
      </c>
      <c r="I39" s="102" t="e">
        <f>'Energy Calculations'!AG39</f>
        <v>#DIV/0!</v>
      </c>
      <c r="J39" s="103"/>
      <c r="K39" s="109" cm="1">
        <f t="array" ref="K39">_xlfn.IFNA(_xlfn.IFS(Fuel_group1="Biomass fuels",INDEX(Biomass_LRVC_Range,MATCH($C39,LRVCs!$B$6:$B$56)),
Fuel_group1="Biogas fuels",INDEX(Biomass_LRVC_Range,MATCH($C39,LRVCs!$B$6:$B$56)),
Fuel_group1="Electricity",INDEX(Electricity_LRVC_Range,MATCH($C39,LRVCs!$B$6:$B$56)),
Fuel_group1="Gaseous fuels",INDEX(Gas_LRVC_Range,MATCH($C39,LRVCs!$B$6:$B$56)),
Fuel_group1="Liquid fuels",INDEX(Oil_LRVC_Range,MATCH($C39,LRVCs!$B$6:$B$56)),
Fuel_group1="Solid fuels",INDEX(Coal_LRVC_Range,MATCH($C39,LRVCs!$B$6:$B$56)),
Fuel_group1="Other",Inputs!D$25*LRVC_Retail_Ratio),0)</f>
        <v>0</v>
      </c>
      <c r="L39" s="110" cm="1">
        <f t="array" ref="L39">_xlfn.IFNA(_xlfn.IFS(Fuel_group2="Biomass fuels",INDEX(Biomass_LRVC_Range,MATCH($C39,LRVCs!$B$6:$B$56)),
Fuel_group2="Biogas fuels",INDEX(Biomass_LRVC_Range,MATCH($C39,LRVCs!$B$6:$B$56)),
Fuel_group2="Electricity",INDEX(Electricity_LRVC_Range,MATCH($C39,LRVCs!$B$6:$B$56)),
Fuel_group2="Gaseous fuels",INDEX(Gas_LRVC_Range,MATCH($C39,LRVCs!$B$6:$B$56)),
Fuel_group2="Liquid fuels",INDEX(Oil_LRVC_Range,MATCH($C39,LRVCs!$B$6:$B$56)),
Fuel_group2="Solid fuels",INDEX(Coal_LRVC_Range,MATCH($C39,LRVCs!$B$6:$B$56)),
Fuel_group2="Other",Inputs!E$25*LRVC_Retail_Ratio),0)</f>
        <v>0</v>
      </c>
      <c r="M39" s="110" cm="1">
        <f t="array" ref="M39">_xlfn.IFNA(_xlfn.IFS(Fuel_group3="Biomass fuels",INDEX(Biomass_LRVC_Range,MATCH($C39,LRVCs!$B$6:$B$56)),
Fuel_group3="Biogas fuels",INDEX(Biomass_LRVC_Range,MATCH($C39,LRVCs!$B$6:$B$56)),
Fuel_group3="Electricity",INDEX(Electricity_LRVC_Range,MATCH($C39,LRVCs!$B$6:$B$56)),
Fuel_group3="Gaseous fuels",INDEX(Gas_LRVC_Range,MATCH($C39,LRVCs!$B$6:$B$56)),
Fuel_group3="Liquid fuels",INDEX(Oil_LRVC_Range,MATCH($C39,LRVCs!$B$6:$B$56)),
Fuel_group3="Solid fuels",INDEX(Coal_LRVC_Range,MATCH($C39,LRVCs!$B$6:$B$56)),
Fuel_group3="Other",Inputs!F$25*LRVC_Retail_Ratio),0)</f>
        <v>0</v>
      </c>
      <c r="N39" s="110" cm="1">
        <f t="array" ref="N39">_xlfn.IFNA(_xlfn.IFS(Fuel_group4="Biomass fuels",INDEX(Biomass_LRVC_Range,MATCH($C39,LRVCs!$B$6:$B$56)),
Fuel_group4="Biogas fuels",INDEX(Biomass_LRVC_Range,MATCH($C39,LRVCs!$B$6:$B$56)),
Fuel_group4="Electricity",INDEX(Electricity_LRVC_Range,MATCH($C39,LRVCs!$B$6:$B$56)),
Fuel_group4="Gaseous fuels",INDEX(Gas_LRVC_Range,MATCH($C39,LRVCs!$B$6:$B$56)),
Fuel_group4="Liquid fuels",INDEX(Oil_LRVC_Range,MATCH($C39,LRVCs!$B$6:$B$56)),
Fuel_group4="Solid fuels",INDEX(Coal_LRVC_Range,MATCH($C39,LRVCs!$B$6:$B$56)),
Fuel_group4="Other",Inputs!G$25*LRVC_Retail_Ratio),0)</f>
        <v>0</v>
      </c>
      <c r="O39" s="111" cm="1">
        <f t="array" ref="O39">_xlfn.IFNA(_xlfn.IFS(Fuel_group5="Biomass fuels",INDEX(Biomass_LRVC_Range,MATCH($C39,LRVCs!$B$6:$B$56)),
Fuel_group5="Biogas fuels",INDEX(Biomass_LRVC_Range,MATCH($C39,LRVCs!$B$6:$B$56)),
Fuel_group5="Electricity",INDEX(Electricity_LRVC_Range,MATCH($C39,LRVCs!$B$6:$B$56)),
Fuel_group5="Gaseous fuels",INDEX(Gas_LRVC_Range,MATCH($C39,LRVCs!$B$6:$B$56)),
Fuel_group5="Liquid fuels",INDEX(Oil_LRVC_Range,MATCH($C39,LRVCs!$B$6:$B$56)),
Fuel_group5="Solid fuels",INDEX(Coal_LRVC_Range,MATCH($C39,LRVCs!$B$6:$B$56)),
Fuel_group5="Other",Inputs!H$25*LRVC_Retail_Ratio),0)</f>
        <v>0</v>
      </c>
      <c r="P39" s="112"/>
      <c r="Q39" s="100" t="e">
        <f t="shared" si="2"/>
        <v>#DIV/0!</v>
      </c>
      <c r="R39" s="101" t="e">
        <f t="shared" si="2"/>
        <v>#DIV/0!</v>
      </c>
      <c r="S39" s="101" t="e">
        <f t="shared" si="2"/>
        <v>#DIV/0!</v>
      </c>
      <c r="T39" s="101" t="e">
        <f t="shared" si="2"/>
        <v>#DIV/0!</v>
      </c>
      <c r="U39" s="102" t="e">
        <f t="shared" si="2"/>
        <v>#DIV/0!</v>
      </c>
      <c r="V39" s="103"/>
      <c r="W39" s="100" t="e">
        <f>Q39*INDEX(Discount_Index,MATCH($C39,'Inflation &amp; Discounting'!$E$8:$E$60))</f>
        <v>#DIV/0!</v>
      </c>
      <c r="X39" s="101" t="e">
        <f>R39*INDEX(Discount_Index,MATCH($C39,'Inflation &amp; Discounting'!$E$8:$E$60))</f>
        <v>#DIV/0!</v>
      </c>
      <c r="Y39" s="101" t="e">
        <f>S39*INDEX(Discount_Index,MATCH($C39,'Inflation &amp; Discounting'!$E$8:$E$60))</f>
        <v>#DIV/0!</v>
      </c>
      <c r="Z39" s="101" t="e">
        <f>T39*INDEX(Discount_Index,MATCH($C39,'Inflation &amp; Discounting'!$E$8:$E$60))</f>
        <v>#DIV/0!</v>
      </c>
      <c r="AA39" s="102" t="e">
        <f>U39*INDEX(Discount_Index,MATCH($C39,'Inflation &amp; Discounting'!$E$8:$E$60))</f>
        <v>#DIV/0!</v>
      </c>
    </row>
    <row r="40" spans="2:27" x14ac:dyDescent="0.25">
      <c r="B40" s="98">
        <f t="shared" si="0"/>
        <v>31</v>
      </c>
      <c r="C40" s="99">
        <v>2053</v>
      </c>
      <c r="E40" s="100" t="e">
        <f>'Energy Calculations'!AC40</f>
        <v>#DIV/0!</v>
      </c>
      <c r="F40" s="101" t="e">
        <f>'Energy Calculations'!AD40</f>
        <v>#DIV/0!</v>
      </c>
      <c r="G40" s="101" t="e">
        <f>'Energy Calculations'!AE40</f>
        <v>#DIV/0!</v>
      </c>
      <c r="H40" s="101" t="e">
        <f>'Energy Calculations'!AF40</f>
        <v>#DIV/0!</v>
      </c>
      <c r="I40" s="102" t="e">
        <f>'Energy Calculations'!AG40</f>
        <v>#DIV/0!</v>
      </c>
      <c r="J40" s="103"/>
      <c r="K40" s="109" cm="1">
        <f t="array" ref="K40">_xlfn.IFNA(_xlfn.IFS(Fuel_group1="Biomass fuels",INDEX(Biomass_LRVC_Range,MATCH($C40,LRVCs!$B$6:$B$56)),
Fuel_group1="Biogas fuels",INDEX(Biomass_LRVC_Range,MATCH($C40,LRVCs!$B$6:$B$56)),
Fuel_group1="Electricity",INDEX(Electricity_LRVC_Range,MATCH($C40,LRVCs!$B$6:$B$56)),
Fuel_group1="Gaseous fuels",INDEX(Gas_LRVC_Range,MATCH($C40,LRVCs!$B$6:$B$56)),
Fuel_group1="Liquid fuels",INDEX(Oil_LRVC_Range,MATCH($C40,LRVCs!$B$6:$B$56)),
Fuel_group1="Solid fuels",INDEX(Coal_LRVC_Range,MATCH($C40,LRVCs!$B$6:$B$56)),
Fuel_group1="Other",Inputs!D$25*LRVC_Retail_Ratio),0)</f>
        <v>0</v>
      </c>
      <c r="L40" s="110" cm="1">
        <f t="array" ref="L40">_xlfn.IFNA(_xlfn.IFS(Fuel_group2="Biomass fuels",INDEX(Biomass_LRVC_Range,MATCH($C40,LRVCs!$B$6:$B$56)),
Fuel_group2="Biogas fuels",INDEX(Biomass_LRVC_Range,MATCH($C40,LRVCs!$B$6:$B$56)),
Fuel_group2="Electricity",INDEX(Electricity_LRVC_Range,MATCH($C40,LRVCs!$B$6:$B$56)),
Fuel_group2="Gaseous fuels",INDEX(Gas_LRVC_Range,MATCH($C40,LRVCs!$B$6:$B$56)),
Fuel_group2="Liquid fuels",INDEX(Oil_LRVC_Range,MATCH($C40,LRVCs!$B$6:$B$56)),
Fuel_group2="Solid fuels",INDEX(Coal_LRVC_Range,MATCH($C40,LRVCs!$B$6:$B$56)),
Fuel_group2="Other",Inputs!E$25*LRVC_Retail_Ratio),0)</f>
        <v>0</v>
      </c>
      <c r="M40" s="110" cm="1">
        <f t="array" ref="M40">_xlfn.IFNA(_xlfn.IFS(Fuel_group3="Biomass fuels",INDEX(Biomass_LRVC_Range,MATCH($C40,LRVCs!$B$6:$B$56)),
Fuel_group3="Biogas fuels",INDEX(Biomass_LRVC_Range,MATCH($C40,LRVCs!$B$6:$B$56)),
Fuel_group3="Electricity",INDEX(Electricity_LRVC_Range,MATCH($C40,LRVCs!$B$6:$B$56)),
Fuel_group3="Gaseous fuels",INDEX(Gas_LRVC_Range,MATCH($C40,LRVCs!$B$6:$B$56)),
Fuel_group3="Liquid fuels",INDEX(Oil_LRVC_Range,MATCH($C40,LRVCs!$B$6:$B$56)),
Fuel_group3="Solid fuels",INDEX(Coal_LRVC_Range,MATCH($C40,LRVCs!$B$6:$B$56)),
Fuel_group3="Other",Inputs!F$25*LRVC_Retail_Ratio),0)</f>
        <v>0</v>
      </c>
      <c r="N40" s="110" cm="1">
        <f t="array" ref="N40">_xlfn.IFNA(_xlfn.IFS(Fuel_group4="Biomass fuels",INDEX(Biomass_LRVC_Range,MATCH($C40,LRVCs!$B$6:$B$56)),
Fuel_group4="Biogas fuels",INDEX(Biomass_LRVC_Range,MATCH($C40,LRVCs!$B$6:$B$56)),
Fuel_group4="Electricity",INDEX(Electricity_LRVC_Range,MATCH($C40,LRVCs!$B$6:$B$56)),
Fuel_group4="Gaseous fuels",INDEX(Gas_LRVC_Range,MATCH($C40,LRVCs!$B$6:$B$56)),
Fuel_group4="Liquid fuels",INDEX(Oil_LRVC_Range,MATCH($C40,LRVCs!$B$6:$B$56)),
Fuel_group4="Solid fuels",INDEX(Coal_LRVC_Range,MATCH($C40,LRVCs!$B$6:$B$56)),
Fuel_group4="Other",Inputs!G$25*LRVC_Retail_Ratio),0)</f>
        <v>0</v>
      </c>
      <c r="O40" s="111" cm="1">
        <f t="array" ref="O40">_xlfn.IFNA(_xlfn.IFS(Fuel_group5="Biomass fuels",INDEX(Biomass_LRVC_Range,MATCH($C40,LRVCs!$B$6:$B$56)),
Fuel_group5="Biogas fuels",INDEX(Biomass_LRVC_Range,MATCH($C40,LRVCs!$B$6:$B$56)),
Fuel_group5="Electricity",INDEX(Electricity_LRVC_Range,MATCH($C40,LRVCs!$B$6:$B$56)),
Fuel_group5="Gaseous fuels",INDEX(Gas_LRVC_Range,MATCH($C40,LRVCs!$B$6:$B$56)),
Fuel_group5="Liquid fuels",INDEX(Oil_LRVC_Range,MATCH($C40,LRVCs!$B$6:$B$56)),
Fuel_group5="Solid fuels",INDEX(Coal_LRVC_Range,MATCH($C40,LRVCs!$B$6:$B$56)),
Fuel_group5="Other",Inputs!H$25*LRVC_Retail_Ratio),0)</f>
        <v>0</v>
      </c>
      <c r="P40" s="112"/>
      <c r="Q40" s="100" t="e">
        <f t="shared" si="2"/>
        <v>#DIV/0!</v>
      </c>
      <c r="R40" s="101" t="e">
        <f t="shared" si="2"/>
        <v>#DIV/0!</v>
      </c>
      <c r="S40" s="101" t="e">
        <f t="shared" si="2"/>
        <v>#DIV/0!</v>
      </c>
      <c r="T40" s="101" t="e">
        <f t="shared" si="2"/>
        <v>#DIV/0!</v>
      </c>
      <c r="U40" s="102" t="e">
        <f t="shared" si="2"/>
        <v>#DIV/0!</v>
      </c>
      <c r="V40" s="103"/>
      <c r="W40" s="100" t="e">
        <f>Q40*INDEX(Discount_Index,MATCH($C40,'Inflation &amp; Discounting'!$E$8:$E$60))</f>
        <v>#DIV/0!</v>
      </c>
      <c r="X40" s="101" t="e">
        <f>R40*INDEX(Discount_Index,MATCH($C40,'Inflation &amp; Discounting'!$E$8:$E$60))</f>
        <v>#DIV/0!</v>
      </c>
      <c r="Y40" s="101" t="e">
        <f>S40*INDEX(Discount_Index,MATCH($C40,'Inflation &amp; Discounting'!$E$8:$E$60))</f>
        <v>#DIV/0!</v>
      </c>
      <c r="Z40" s="101" t="e">
        <f>T40*INDEX(Discount_Index,MATCH($C40,'Inflation &amp; Discounting'!$E$8:$E$60))</f>
        <v>#DIV/0!</v>
      </c>
      <c r="AA40" s="102" t="e">
        <f>U40*INDEX(Discount_Index,MATCH($C40,'Inflation &amp; Discounting'!$E$8:$E$60))</f>
        <v>#DIV/0!</v>
      </c>
    </row>
    <row r="41" spans="2:27" x14ac:dyDescent="0.25">
      <c r="B41" s="98">
        <f t="shared" si="0"/>
        <v>32</v>
      </c>
      <c r="C41" s="99">
        <v>2054</v>
      </c>
      <c r="E41" s="100" t="e">
        <f>'Energy Calculations'!AC41</f>
        <v>#DIV/0!</v>
      </c>
      <c r="F41" s="101" t="e">
        <f>'Energy Calculations'!AD41</f>
        <v>#DIV/0!</v>
      </c>
      <c r="G41" s="101" t="e">
        <f>'Energy Calculations'!AE41</f>
        <v>#DIV/0!</v>
      </c>
      <c r="H41" s="101" t="e">
        <f>'Energy Calculations'!AF41</f>
        <v>#DIV/0!</v>
      </c>
      <c r="I41" s="102" t="e">
        <f>'Energy Calculations'!AG41</f>
        <v>#DIV/0!</v>
      </c>
      <c r="J41" s="103"/>
      <c r="K41" s="109" cm="1">
        <f t="array" ref="K41">_xlfn.IFNA(_xlfn.IFS(Fuel_group1="Biomass fuels",INDEX(Biomass_LRVC_Range,MATCH($C41,LRVCs!$B$6:$B$56)),
Fuel_group1="Biogas fuels",INDEX(Biomass_LRVC_Range,MATCH($C41,LRVCs!$B$6:$B$56)),
Fuel_group1="Electricity",INDEX(Electricity_LRVC_Range,MATCH($C41,LRVCs!$B$6:$B$56)),
Fuel_group1="Gaseous fuels",INDEX(Gas_LRVC_Range,MATCH($C41,LRVCs!$B$6:$B$56)),
Fuel_group1="Liquid fuels",INDEX(Oil_LRVC_Range,MATCH($C41,LRVCs!$B$6:$B$56)),
Fuel_group1="Solid fuels",INDEX(Coal_LRVC_Range,MATCH($C41,LRVCs!$B$6:$B$56)),
Fuel_group1="Other",Inputs!D$25*LRVC_Retail_Ratio),0)</f>
        <v>0</v>
      </c>
      <c r="L41" s="110" cm="1">
        <f t="array" ref="L41">_xlfn.IFNA(_xlfn.IFS(Fuel_group2="Biomass fuels",INDEX(Biomass_LRVC_Range,MATCH($C41,LRVCs!$B$6:$B$56)),
Fuel_group2="Biogas fuels",INDEX(Biomass_LRVC_Range,MATCH($C41,LRVCs!$B$6:$B$56)),
Fuel_group2="Electricity",INDEX(Electricity_LRVC_Range,MATCH($C41,LRVCs!$B$6:$B$56)),
Fuel_group2="Gaseous fuels",INDEX(Gas_LRVC_Range,MATCH($C41,LRVCs!$B$6:$B$56)),
Fuel_group2="Liquid fuels",INDEX(Oil_LRVC_Range,MATCH($C41,LRVCs!$B$6:$B$56)),
Fuel_group2="Solid fuels",INDEX(Coal_LRVC_Range,MATCH($C41,LRVCs!$B$6:$B$56)),
Fuel_group2="Other",Inputs!E$25*LRVC_Retail_Ratio),0)</f>
        <v>0</v>
      </c>
      <c r="M41" s="110" cm="1">
        <f t="array" ref="M41">_xlfn.IFNA(_xlfn.IFS(Fuel_group3="Biomass fuels",INDEX(Biomass_LRVC_Range,MATCH($C41,LRVCs!$B$6:$B$56)),
Fuel_group3="Biogas fuels",INDEX(Biomass_LRVC_Range,MATCH($C41,LRVCs!$B$6:$B$56)),
Fuel_group3="Electricity",INDEX(Electricity_LRVC_Range,MATCH($C41,LRVCs!$B$6:$B$56)),
Fuel_group3="Gaseous fuels",INDEX(Gas_LRVC_Range,MATCH($C41,LRVCs!$B$6:$B$56)),
Fuel_group3="Liquid fuels",INDEX(Oil_LRVC_Range,MATCH($C41,LRVCs!$B$6:$B$56)),
Fuel_group3="Solid fuels",INDEX(Coal_LRVC_Range,MATCH($C41,LRVCs!$B$6:$B$56)),
Fuel_group3="Other",Inputs!F$25*LRVC_Retail_Ratio),0)</f>
        <v>0</v>
      </c>
      <c r="N41" s="110" cm="1">
        <f t="array" ref="N41">_xlfn.IFNA(_xlfn.IFS(Fuel_group4="Biomass fuels",INDEX(Biomass_LRVC_Range,MATCH($C41,LRVCs!$B$6:$B$56)),
Fuel_group4="Biogas fuels",INDEX(Biomass_LRVC_Range,MATCH($C41,LRVCs!$B$6:$B$56)),
Fuel_group4="Electricity",INDEX(Electricity_LRVC_Range,MATCH($C41,LRVCs!$B$6:$B$56)),
Fuel_group4="Gaseous fuels",INDEX(Gas_LRVC_Range,MATCH($C41,LRVCs!$B$6:$B$56)),
Fuel_group4="Liquid fuels",INDEX(Oil_LRVC_Range,MATCH($C41,LRVCs!$B$6:$B$56)),
Fuel_group4="Solid fuels",INDEX(Coal_LRVC_Range,MATCH($C41,LRVCs!$B$6:$B$56)),
Fuel_group4="Other",Inputs!G$25*LRVC_Retail_Ratio),0)</f>
        <v>0</v>
      </c>
      <c r="O41" s="111" cm="1">
        <f t="array" ref="O41">_xlfn.IFNA(_xlfn.IFS(Fuel_group5="Biomass fuels",INDEX(Biomass_LRVC_Range,MATCH($C41,LRVCs!$B$6:$B$56)),
Fuel_group5="Biogas fuels",INDEX(Biomass_LRVC_Range,MATCH($C41,LRVCs!$B$6:$B$56)),
Fuel_group5="Electricity",INDEX(Electricity_LRVC_Range,MATCH($C41,LRVCs!$B$6:$B$56)),
Fuel_group5="Gaseous fuels",INDEX(Gas_LRVC_Range,MATCH($C41,LRVCs!$B$6:$B$56)),
Fuel_group5="Liquid fuels",INDEX(Oil_LRVC_Range,MATCH($C41,LRVCs!$B$6:$B$56)),
Fuel_group5="Solid fuels",INDEX(Coal_LRVC_Range,MATCH($C41,LRVCs!$B$6:$B$56)),
Fuel_group5="Other",Inputs!H$25*LRVC_Retail_Ratio),0)</f>
        <v>0</v>
      </c>
      <c r="P41" s="112"/>
      <c r="Q41" s="100" t="e">
        <f t="shared" si="2"/>
        <v>#DIV/0!</v>
      </c>
      <c r="R41" s="101" t="e">
        <f t="shared" si="2"/>
        <v>#DIV/0!</v>
      </c>
      <c r="S41" s="101" t="e">
        <f t="shared" si="2"/>
        <v>#DIV/0!</v>
      </c>
      <c r="T41" s="101" t="e">
        <f t="shared" si="2"/>
        <v>#DIV/0!</v>
      </c>
      <c r="U41" s="102" t="e">
        <f t="shared" si="2"/>
        <v>#DIV/0!</v>
      </c>
      <c r="V41" s="103"/>
      <c r="W41" s="100" t="e">
        <f>Q41*INDEX(Discount_Index,MATCH($C41,'Inflation &amp; Discounting'!$E$8:$E$60))</f>
        <v>#DIV/0!</v>
      </c>
      <c r="X41" s="101" t="e">
        <f>R41*INDEX(Discount_Index,MATCH($C41,'Inflation &amp; Discounting'!$E$8:$E$60))</f>
        <v>#DIV/0!</v>
      </c>
      <c r="Y41" s="101" t="e">
        <f>S41*INDEX(Discount_Index,MATCH($C41,'Inflation &amp; Discounting'!$E$8:$E$60))</f>
        <v>#DIV/0!</v>
      </c>
      <c r="Z41" s="101" t="e">
        <f>T41*INDEX(Discount_Index,MATCH($C41,'Inflation &amp; Discounting'!$E$8:$E$60))</f>
        <v>#DIV/0!</v>
      </c>
      <c r="AA41" s="102" t="e">
        <f>U41*INDEX(Discount_Index,MATCH($C41,'Inflation &amp; Discounting'!$E$8:$E$60))</f>
        <v>#DIV/0!</v>
      </c>
    </row>
    <row r="42" spans="2:27" x14ac:dyDescent="0.25">
      <c r="B42" s="98">
        <f t="shared" si="0"/>
        <v>33</v>
      </c>
      <c r="C42" s="99">
        <v>2055</v>
      </c>
      <c r="E42" s="100" t="e">
        <f>'Energy Calculations'!AC42</f>
        <v>#DIV/0!</v>
      </c>
      <c r="F42" s="101" t="e">
        <f>'Energy Calculations'!AD42</f>
        <v>#DIV/0!</v>
      </c>
      <c r="G42" s="101" t="e">
        <f>'Energy Calculations'!AE42</f>
        <v>#DIV/0!</v>
      </c>
      <c r="H42" s="101" t="e">
        <f>'Energy Calculations'!AF42</f>
        <v>#DIV/0!</v>
      </c>
      <c r="I42" s="102" t="e">
        <f>'Energy Calculations'!AG42</f>
        <v>#DIV/0!</v>
      </c>
      <c r="J42" s="103"/>
      <c r="K42" s="109" cm="1">
        <f t="array" ref="K42">_xlfn.IFNA(_xlfn.IFS(Fuel_group1="Biomass fuels",INDEX(Biomass_LRVC_Range,MATCH($C42,LRVCs!$B$6:$B$56)),
Fuel_group1="Biogas fuels",INDEX(Biomass_LRVC_Range,MATCH($C42,LRVCs!$B$6:$B$56)),
Fuel_group1="Electricity",INDEX(Electricity_LRVC_Range,MATCH($C42,LRVCs!$B$6:$B$56)),
Fuel_group1="Gaseous fuels",INDEX(Gas_LRVC_Range,MATCH($C42,LRVCs!$B$6:$B$56)),
Fuel_group1="Liquid fuels",INDEX(Oil_LRVC_Range,MATCH($C42,LRVCs!$B$6:$B$56)),
Fuel_group1="Solid fuels",INDEX(Coal_LRVC_Range,MATCH($C42,LRVCs!$B$6:$B$56)),
Fuel_group1="Other",Inputs!D$25*LRVC_Retail_Ratio),0)</f>
        <v>0</v>
      </c>
      <c r="L42" s="110" cm="1">
        <f t="array" ref="L42">_xlfn.IFNA(_xlfn.IFS(Fuel_group2="Biomass fuels",INDEX(Biomass_LRVC_Range,MATCH($C42,LRVCs!$B$6:$B$56)),
Fuel_group2="Biogas fuels",INDEX(Biomass_LRVC_Range,MATCH($C42,LRVCs!$B$6:$B$56)),
Fuel_group2="Electricity",INDEX(Electricity_LRVC_Range,MATCH($C42,LRVCs!$B$6:$B$56)),
Fuel_group2="Gaseous fuels",INDEX(Gas_LRVC_Range,MATCH($C42,LRVCs!$B$6:$B$56)),
Fuel_group2="Liquid fuels",INDEX(Oil_LRVC_Range,MATCH($C42,LRVCs!$B$6:$B$56)),
Fuel_group2="Solid fuels",INDEX(Coal_LRVC_Range,MATCH($C42,LRVCs!$B$6:$B$56)),
Fuel_group2="Other",Inputs!E$25*LRVC_Retail_Ratio),0)</f>
        <v>0</v>
      </c>
      <c r="M42" s="110" cm="1">
        <f t="array" ref="M42">_xlfn.IFNA(_xlfn.IFS(Fuel_group3="Biomass fuels",INDEX(Biomass_LRVC_Range,MATCH($C42,LRVCs!$B$6:$B$56)),
Fuel_group3="Biogas fuels",INDEX(Biomass_LRVC_Range,MATCH($C42,LRVCs!$B$6:$B$56)),
Fuel_group3="Electricity",INDEX(Electricity_LRVC_Range,MATCH($C42,LRVCs!$B$6:$B$56)),
Fuel_group3="Gaseous fuels",INDEX(Gas_LRVC_Range,MATCH($C42,LRVCs!$B$6:$B$56)),
Fuel_group3="Liquid fuels",INDEX(Oil_LRVC_Range,MATCH($C42,LRVCs!$B$6:$B$56)),
Fuel_group3="Solid fuels",INDEX(Coal_LRVC_Range,MATCH($C42,LRVCs!$B$6:$B$56)),
Fuel_group3="Other",Inputs!F$25*LRVC_Retail_Ratio),0)</f>
        <v>0</v>
      </c>
      <c r="N42" s="110" cm="1">
        <f t="array" ref="N42">_xlfn.IFNA(_xlfn.IFS(Fuel_group4="Biomass fuels",INDEX(Biomass_LRVC_Range,MATCH($C42,LRVCs!$B$6:$B$56)),
Fuel_group4="Biogas fuels",INDEX(Biomass_LRVC_Range,MATCH($C42,LRVCs!$B$6:$B$56)),
Fuel_group4="Electricity",INDEX(Electricity_LRVC_Range,MATCH($C42,LRVCs!$B$6:$B$56)),
Fuel_group4="Gaseous fuels",INDEX(Gas_LRVC_Range,MATCH($C42,LRVCs!$B$6:$B$56)),
Fuel_group4="Liquid fuels",INDEX(Oil_LRVC_Range,MATCH($C42,LRVCs!$B$6:$B$56)),
Fuel_group4="Solid fuels",INDEX(Coal_LRVC_Range,MATCH($C42,LRVCs!$B$6:$B$56)),
Fuel_group4="Other",Inputs!G$25*LRVC_Retail_Ratio),0)</f>
        <v>0</v>
      </c>
      <c r="O42" s="111" cm="1">
        <f t="array" ref="O42">_xlfn.IFNA(_xlfn.IFS(Fuel_group5="Biomass fuels",INDEX(Biomass_LRVC_Range,MATCH($C42,LRVCs!$B$6:$B$56)),
Fuel_group5="Biogas fuels",INDEX(Biomass_LRVC_Range,MATCH($C42,LRVCs!$B$6:$B$56)),
Fuel_group5="Electricity",INDEX(Electricity_LRVC_Range,MATCH($C42,LRVCs!$B$6:$B$56)),
Fuel_group5="Gaseous fuels",INDEX(Gas_LRVC_Range,MATCH($C42,LRVCs!$B$6:$B$56)),
Fuel_group5="Liquid fuels",INDEX(Oil_LRVC_Range,MATCH($C42,LRVCs!$B$6:$B$56)),
Fuel_group5="Solid fuels",INDEX(Coal_LRVC_Range,MATCH($C42,LRVCs!$B$6:$B$56)),
Fuel_group5="Other",Inputs!H$25*LRVC_Retail_Ratio),0)</f>
        <v>0</v>
      </c>
      <c r="P42" s="112"/>
      <c r="Q42" s="100" t="e">
        <f t="shared" si="2"/>
        <v>#DIV/0!</v>
      </c>
      <c r="R42" s="101" t="e">
        <f t="shared" si="2"/>
        <v>#DIV/0!</v>
      </c>
      <c r="S42" s="101" t="e">
        <f t="shared" si="2"/>
        <v>#DIV/0!</v>
      </c>
      <c r="T42" s="101" t="e">
        <f t="shared" si="2"/>
        <v>#DIV/0!</v>
      </c>
      <c r="U42" s="102" t="e">
        <f t="shared" si="2"/>
        <v>#DIV/0!</v>
      </c>
      <c r="V42" s="103"/>
      <c r="W42" s="100" t="e">
        <f>Q42*INDEX(Discount_Index,MATCH($C42,'Inflation &amp; Discounting'!$E$8:$E$60))</f>
        <v>#DIV/0!</v>
      </c>
      <c r="X42" s="101" t="e">
        <f>R42*INDEX(Discount_Index,MATCH($C42,'Inflation &amp; Discounting'!$E$8:$E$60))</f>
        <v>#DIV/0!</v>
      </c>
      <c r="Y42" s="101" t="e">
        <f>S42*INDEX(Discount_Index,MATCH($C42,'Inflation &amp; Discounting'!$E$8:$E$60))</f>
        <v>#DIV/0!</v>
      </c>
      <c r="Z42" s="101" t="e">
        <f>T42*INDEX(Discount_Index,MATCH($C42,'Inflation &amp; Discounting'!$E$8:$E$60))</f>
        <v>#DIV/0!</v>
      </c>
      <c r="AA42" s="102" t="e">
        <f>U42*INDEX(Discount_Index,MATCH($C42,'Inflation &amp; Discounting'!$E$8:$E$60))</f>
        <v>#DIV/0!</v>
      </c>
    </row>
    <row r="43" spans="2:27" x14ac:dyDescent="0.25">
      <c r="B43" s="98">
        <f t="shared" si="0"/>
        <v>34</v>
      </c>
      <c r="C43" s="99">
        <v>2056</v>
      </c>
      <c r="E43" s="100" t="e">
        <f>'Energy Calculations'!AC43</f>
        <v>#DIV/0!</v>
      </c>
      <c r="F43" s="101" t="e">
        <f>'Energy Calculations'!AD43</f>
        <v>#DIV/0!</v>
      </c>
      <c r="G43" s="101" t="e">
        <f>'Energy Calculations'!AE43</f>
        <v>#DIV/0!</v>
      </c>
      <c r="H43" s="101" t="e">
        <f>'Energy Calculations'!AF43</f>
        <v>#DIV/0!</v>
      </c>
      <c r="I43" s="102" t="e">
        <f>'Energy Calculations'!AG43</f>
        <v>#DIV/0!</v>
      </c>
      <c r="J43" s="103"/>
      <c r="K43" s="109" cm="1">
        <f t="array" ref="K43">_xlfn.IFNA(_xlfn.IFS(Fuel_group1="Biomass fuels",INDEX(Biomass_LRVC_Range,MATCH($C43,LRVCs!$B$6:$B$56)),
Fuel_group1="Biogas fuels",INDEX(Biomass_LRVC_Range,MATCH($C43,LRVCs!$B$6:$B$56)),
Fuel_group1="Electricity",INDEX(Electricity_LRVC_Range,MATCH($C43,LRVCs!$B$6:$B$56)),
Fuel_group1="Gaseous fuels",INDEX(Gas_LRVC_Range,MATCH($C43,LRVCs!$B$6:$B$56)),
Fuel_group1="Liquid fuels",INDEX(Oil_LRVC_Range,MATCH($C43,LRVCs!$B$6:$B$56)),
Fuel_group1="Solid fuels",INDEX(Coal_LRVC_Range,MATCH($C43,LRVCs!$B$6:$B$56)),
Fuel_group1="Other",Inputs!D$25*LRVC_Retail_Ratio),0)</f>
        <v>0</v>
      </c>
      <c r="L43" s="110" cm="1">
        <f t="array" ref="L43">_xlfn.IFNA(_xlfn.IFS(Fuel_group2="Biomass fuels",INDEX(Biomass_LRVC_Range,MATCH($C43,LRVCs!$B$6:$B$56)),
Fuel_group2="Biogas fuels",INDEX(Biomass_LRVC_Range,MATCH($C43,LRVCs!$B$6:$B$56)),
Fuel_group2="Electricity",INDEX(Electricity_LRVC_Range,MATCH($C43,LRVCs!$B$6:$B$56)),
Fuel_group2="Gaseous fuels",INDEX(Gas_LRVC_Range,MATCH($C43,LRVCs!$B$6:$B$56)),
Fuel_group2="Liquid fuels",INDEX(Oil_LRVC_Range,MATCH($C43,LRVCs!$B$6:$B$56)),
Fuel_group2="Solid fuels",INDEX(Coal_LRVC_Range,MATCH($C43,LRVCs!$B$6:$B$56)),
Fuel_group2="Other",Inputs!E$25*LRVC_Retail_Ratio),0)</f>
        <v>0</v>
      </c>
      <c r="M43" s="110" cm="1">
        <f t="array" ref="M43">_xlfn.IFNA(_xlfn.IFS(Fuel_group3="Biomass fuels",INDEX(Biomass_LRVC_Range,MATCH($C43,LRVCs!$B$6:$B$56)),
Fuel_group3="Biogas fuels",INDEX(Biomass_LRVC_Range,MATCH($C43,LRVCs!$B$6:$B$56)),
Fuel_group3="Electricity",INDEX(Electricity_LRVC_Range,MATCH($C43,LRVCs!$B$6:$B$56)),
Fuel_group3="Gaseous fuels",INDEX(Gas_LRVC_Range,MATCH($C43,LRVCs!$B$6:$B$56)),
Fuel_group3="Liquid fuels",INDEX(Oil_LRVC_Range,MATCH($C43,LRVCs!$B$6:$B$56)),
Fuel_group3="Solid fuels",INDEX(Coal_LRVC_Range,MATCH($C43,LRVCs!$B$6:$B$56)),
Fuel_group3="Other",Inputs!F$25*LRVC_Retail_Ratio),0)</f>
        <v>0</v>
      </c>
      <c r="N43" s="110" cm="1">
        <f t="array" ref="N43">_xlfn.IFNA(_xlfn.IFS(Fuel_group4="Biomass fuels",INDEX(Biomass_LRVC_Range,MATCH($C43,LRVCs!$B$6:$B$56)),
Fuel_group4="Biogas fuels",INDEX(Biomass_LRVC_Range,MATCH($C43,LRVCs!$B$6:$B$56)),
Fuel_group4="Electricity",INDEX(Electricity_LRVC_Range,MATCH($C43,LRVCs!$B$6:$B$56)),
Fuel_group4="Gaseous fuels",INDEX(Gas_LRVC_Range,MATCH($C43,LRVCs!$B$6:$B$56)),
Fuel_group4="Liquid fuels",INDEX(Oil_LRVC_Range,MATCH($C43,LRVCs!$B$6:$B$56)),
Fuel_group4="Solid fuels",INDEX(Coal_LRVC_Range,MATCH($C43,LRVCs!$B$6:$B$56)),
Fuel_group4="Other",Inputs!G$25*LRVC_Retail_Ratio),0)</f>
        <v>0</v>
      </c>
      <c r="O43" s="111" cm="1">
        <f t="array" ref="O43">_xlfn.IFNA(_xlfn.IFS(Fuel_group5="Biomass fuels",INDEX(Biomass_LRVC_Range,MATCH($C43,LRVCs!$B$6:$B$56)),
Fuel_group5="Biogas fuels",INDEX(Biomass_LRVC_Range,MATCH($C43,LRVCs!$B$6:$B$56)),
Fuel_group5="Electricity",INDEX(Electricity_LRVC_Range,MATCH($C43,LRVCs!$B$6:$B$56)),
Fuel_group5="Gaseous fuels",INDEX(Gas_LRVC_Range,MATCH($C43,LRVCs!$B$6:$B$56)),
Fuel_group5="Liquid fuels",INDEX(Oil_LRVC_Range,MATCH($C43,LRVCs!$B$6:$B$56)),
Fuel_group5="Solid fuels",INDEX(Coal_LRVC_Range,MATCH($C43,LRVCs!$B$6:$B$56)),
Fuel_group5="Other",Inputs!H$25*LRVC_Retail_Ratio),0)</f>
        <v>0</v>
      </c>
      <c r="P43" s="112"/>
      <c r="Q43" s="100" t="e">
        <f t="shared" si="2"/>
        <v>#DIV/0!</v>
      </c>
      <c r="R43" s="101" t="e">
        <f t="shared" si="2"/>
        <v>#DIV/0!</v>
      </c>
      <c r="S43" s="101" t="e">
        <f t="shared" si="2"/>
        <v>#DIV/0!</v>
      </c>
      <c r="T43" s="101" t="e">
        <f t="shared" si="2"/>
        <v>#DIV/0!</v>
      </c>
      <c r="U43" s="102" t="e">
        <f t="shared" si="2"/>
        <v>#DIV/0!</v>
      </c>
      <c r="V43" s="103"/>
      <c r="W43" s="100" t="e">
        <f>Q43*INDEX(Discount_Index,MATCH($C43,'Inflation &amp; Discounting'!$E$8:$E$60))</f>
        <v>#DIV/0!</v>
      </c>
      <c r="X43" s="101" t="e">
        <f>R43*INDEX(Discount_Index,MATCH($C43,'Inflation &amp; Discounting'!$E$8:$E$60))</f>
        <v>#DIV/0!</v>
      </c>
      <c r="Y43" s="101" t="e">
        <f>S43*INDEX(Discount_Index,MATCH($C43,'Inflation &amp; Discounting'!$E$8:$E$60))</f>
        <v>#DIV/0!</v>
      </c>
      <c r="Z43" s="101" t="e">
        <f>T43*INDEX(Discount_Index,MATCH($C43,'Inflation &amp; Discounting'!$E$8:$E$60))</f>
        <v>#DIV/0!</v>
      </c>
      <c r="AA43" s="102" t="e">
        <f>U43*INDEX(Discount_Index,MATCH($C43,'Inflation &amp; Discounting'!$E$8:$E$60))</f>
        <v>#DIV/0!</v>
      </c>
    </row>
    <row r="44" spans="2:27" x14ac:dyDescent="0.25">
      <c r="B44" s="98">
        <f t="shared" si="0"/>
        <v>35</v>
      </c>
      <c r="C44" s="99">
        <v>2057</v>
      </c>
      <c r="E44" s="100" t="e">
        <f>'Energy Calculations'!AC44</f>
        <v>#DIV/0!</v>
      </c>
      <c r="F44" s="101" t="e">
        <f>'Energy Calculations'!AD44</f>
        <v>#DIV/0!</v>
      </c>
      <c r="G44" s="101" t="e">
        <f>'Energy Calculations'!AE44</f>
        <v>#DIV/0!</v>
      </c>
      <c r="H44" s="101" t="e">
        <f>'Energy Calculations'!AF44</f>
        <v>#DIV/0!</v>
      </c>
      <c r="I44" s="102" t="e">
        <f>'Energy Calculations'!AG44</f>
        <v>#DIV/0!</v>
      </c>
      <c r="J44" s="103"/>
      <c r="K44" s="109" cm="1">
        <f t="array" ref="K44">_xlfn.IFNA(_xlfn.IFS(Fuel_group1="Biomass fuels",INDEX(Biomass_LRVC_Range,MATCH($C44,LRVCs!$B$6:$B$56)),
Fuel_group1="Biogas fuels",INDEX(Biomass_LRVC_Range,MATCH($C44,LRVCs!$B$6:$B$56)),
Fuel_group1="Electricity",INDEX(Electricity_LRVC_Range,MATCH($C44,LRVCs!$B$6:$B$56)),
Fuel_group1="Gaseous fuels",INDEX(Gas_LRVC_Range,MATCH($C44,LRVCs!$B$6:$B$56)),
Fuel_group1="Liquid fuels",INDEX(Oil_LRVC_Range,MATCH($C44,LRVCs!$B$6:$B$56)),
Fuel_group1="Solid fuels",INDEX(Coal_LRVC_Range,MATCH($C44,LRVCs!$B$6:$B$56)),
Fuel_group1="Other",Inputs!D$25*LRVC_Retail_Ratio),0)</f>
        <v>0</v>
      </c>
      <c r="L44" s="110" cm="1">
        <f t="array" ref="L44">_xlfn.IFNA(_xlfn.IFS(Fuel_group2="Biomass fuels",INDEX(Biomass_LRVC_Range,MATCH($C44,LRVCs!$B$6:$B$56)),
Fuel_group2="Biogas fuels",INDEX(Biomass_LRVC_Range,MATCH($C44,LRVCs!$B$6:$B$56)),
Fuel_group2="Electricity",INDEX(Electricity_LRVC_Range,MATCH($C44,LRVCs!$B$6:$B$56)),
Fuel_group2="Gaseous fuels",INDEX(Gas_LRVC_Range,MATCH($C44,LRVCs!$B$6:$B$56)),
Fuel_group2="Liquid fuels",INDEX(Oil_LRVC_Range,MATCH($C44,LRVCs!$B$6:$B$56)),
Fuel_group2="Solid fuels",INDEX(Coal_LRVC_Range,MATCH($C44,LRVCs!$B$6:$B$56)),
Fuel_group2="Other",Inputs!E$25*LRVC_Retail_Ratio),0)</f>
        <v>0</v>
      </c>
      <c r="M44" s="110" cm="1">
        <f t="array" ref="M44">_xlfn.IFNA(_xlfn.IFS(Fuel_group3="Biomass fuels",INDEX(Biomass_LRVC_Range,MATCH($C44,LRVCs!$B$6:$B$56)),
Fuel_group3="Biogas fuels",INDEX(Biomass_LRVC_Range,MATCH($C44,LRVCs!$B$6:$B$56)),
Fuel_group3="Electricity",INDEX(Electricity_LRVC_Range,MATCH($C44,LRVCs!$B$6:$B$56)),
Fuel_group3="Gaseous fuels",INDEX(Gas_LRVC_Range,MATCH($C44,LRVCs!$B$6:$B$56)),
Fuel_group3="Liquid fuels",INDEX(Oil_LRVC_Range,MATCH($C44,LRVCs!$B$6:$B$56)),
Fuel_group3="Solid fuels",INDEX(Coal_LRVC_Range,MATCH($C44,LRVCs!$B$6:$B$56)),
Fuel_group3="Other",Inputs!F$25*LRVC_Retail_Ratio),0)</f>
        <v>0</v>
      </c>
      <c r="N44" s="110" cm="1">
        <f t="array" ref="N44">_xlfn.IFNA(_xlfn.IFS(Fuel_group4="Biomass fuels",INDEX(Biomass_LRVC_Range,MATCH($C44,LRVCs!$B$6:$B$56)),
Fuel_group4="Biogas fuels",INDEX(Biomass_LRVC_Range,MATCH($C44,LRVCs!$B$6:$B$56)),
Fuel_group4="Electricity",INDEX(Electricity_LRVC_Range,MATCH($C44,LRVCs!$B$6:$B$56)),
Fuel_group4="Gaseous fuels",INDEX(Gas_LRVC_Range,MATCH($C44,LRVCs!$B$6:$B$56)),
Fuel_group4="Liquid fuels",INDEX(Oil_LRVC_Range,MATCH($C44,LRVCs!$B$6:$B$56)),
Fuel_group4="Solid fuels",INDEX(Coal_LRVC_Range,MATCH($C44,LRVCs!$B$6:$B$56)),
Fuel_group4="Other",Inputs!G$25*LRVC_Retail_Ratio),0)</f>
        <v>0</v>
      </c>
      <c r="O44" s="111" cm="1">
        <f t="array" ref="O44">_xlfn.IFNA(_xlfn.IFS(Fuel_group5="Biomass fuels",INDEX(Biomass_LRVC_Range,MATCH($C44,LRVCs!$B$6:$B$56)),
Fuel_group5="Biogas fuels",INDEX(Biomass_LRVC_Range,MATCH($C44,LRVCs!$B$6:$B$56)),
Fuel_group5="Electricity",INDEX(Electricity_LRVC_Range,MATCH($C44,LRVCs!$B$6:$B$56)),
Fuel_group5="Gaseous fuels",INDEX(Gas_LRVC_Range,MATCH($C44,LRVCs!$B$6:$B$56)),
Fuel_group5="Liquid fuels",INDEX(Oil_LRVC_Range,MATCH($C44,LRVCs!$B$6:$B$56)),
Fuel_group5="Solid fuels",INDEX(Coal_LRVC_Range,MATCH($C44,LRVCs!$B$6:$B$56)),
Fuel_group5="Other",Inputs!H$25*LRVC_Retail_Ratio),0)</f>
        <v>0</v>
      </c>
      <c r="P44" s="112"/>
      <c r="Q44" s="100" t="e">
        <f t="shared" si="2"/>
        <v>#DIV/0!</v>
      </c>
      <c r="R44" s="101" t="e">
        <f t="shared" si="2"/>
        <v>#DIV/0!</v>
      </c>
      <c r="S44" s="101" t="e">
        <f t="shared" si="2"/>
        <v>#DIV/0!</v>
      </c>
      <c r="T44" s="101" t="e">
        <f t="shared" si="2"/>
        <v>#DIV/0!</v>
      </c>
      <c r="U44" s="102" t="e">
        <f t="shared" si="2"/>
        <v>#DIV/0!</v>
      </c>
      <c r="V44" s="103"/>
      <c r="W44" s="100" t="e">
        <f>Q44*INDEX(Discount_Index,MATCH($C44,'Inflation &amp; Discounting'!$E$8:$E$60))</f>
        <v>#DIV/0!</v>
      </c>
      <c r="X44" s="101" t="e">
        <f>R44*INDEX(Discount_Index,MATCH($C44,'Inflation &amp; Discounting'!$E$8:$E$60))</f>
        <v>#DIV/0!</v>
      </c>
      <c r="Y44" s="101" t="e">
        <f>S44*INDEX(Discount_Index,MATCH($C44,'Inflation &amp; Discounting'!$E$8:$E$60))</f>
        <v>#DIV/0!</v>
      </c>
      <c r="Z44" s="101" t="e">
        <f>T44*INDEX(Discount_Index,MATCH($C44,'Inflation &amp; Discounting'!$E$8:$E$60))</f>
        <v>#DIV/0!</v>
      </c>
      <c r="AA44" s="102" t="e">
        <f>U44*INDEX(Discount_Index,MATCH($C44,'Inflation &amp; Discounting'!$E$8:$E$60))</f>
        <v>#DIV/0!</v>
      </c>
    </row>
    <row r="45" spans="2:27" x14ac:dyDescent="0.25">
      <c r="B45" s="98">
        <f t="shared" si="0"/>
        <v>36</v>
      </c>
      <c r="C45" s="99">
        <v>2058</v>
      </c>
      <c r="E45" s="100" t="e">
        <f>'Energy Calculations'!AC45</f>
        <v>#DIV/0!</v>
      </c>
      <c r="F45" s="101" t="e">
        <f>'Energy Calculations'!AD45</f>
        <v>#DIV/0!</v>
      </c>
      <c r="G45" s="101" t="e">
        <f>'Energy Calculations'!AE45</f>
        <v>#DIV/0!</v>
      </c>
      <c r="H45" s="101" t="e">
        <f>'Energy Calculations'!AF45</f>
        <v>#DIV/0!</v>
      </c>
      <c r="I45" s="102" t="e">
        <f>'Energy Calculations'!AG45</f>
        <v>#DIV/0!</v>
      </c>
      <c r="J45" s="103"/>
      <c r="K45" s="109" cm="1">
        <f t="array" ref="K45">_xlfn.IFNA(_xlfn.IFS(Fuel_group1="Biomass fuels",INDEX(Biomass_LRVC_Range,MATCH($C45,LRVCs!$B$6:$B$56)),
Fuel_group1="Biogas fuels",INDEX(Biomass_LRVC_Range,MATCH($C45,LRVCs!$B$6:$B$56)),
Fuel_group1="Electricity",INDEX(Electricity_LRVC_Range,MATCH($C45,LRVCs!$B$6:$B$56)),
Fuel_group1="Gaseous fuels",INDEX(Gas_LRVC_Range,MATCH($C45,LRVCs!$B$6:$B$56)),
Fuel_group1="Liquid fuels",INDEX(Oil_LRVC_Range,MATCH($C45,LRVCs!$B$6:$B$56)),
Fuel_group1="Solid fuels",INDEX(Coal_LRVC_Range,MATCH($C45,LRVCs!$B$6:$B$56)),
Fuel_group1="Other",Inputs!D$25*LRVC_Retail_Ratio),0)</f>
        <v>0</v>
      </c>
      <c r="L45" s="110" cm="1">
        <f t="array" ref="L45">_xlfn.IFNA(_xlfn.IFS(Fuel_group2="Biomass fuels",INDEX(Biomass_LRVC_Range,MATCH($C45,LRVCs!$B$6:$B$56)),
Fuel_group2="Biogas fuels",INDEX(Biomass_LRVC_Range,MATCH($C45,LRVCs!$B$6:$B$56)),
Fuel_group2="Electricity",INDEX(Electricity_LRVC_Range,MATCH($C45,LRVCs!$B$6:$B$56)),
Fuel_group2="Gaseous fuels",INDEX(Gas_LRVC_Range,MATCH($C45,LRVCs!$B$6:$B$56)),
Fuel_group2="Liquid fuels",INDEX(Oil_LRVC_Range,MATCH($C45,LRVCs!$B$6:$B$56)),
Fuel_group2="Solid fuels",INDEX(Coal_LRVC_Range,MATCH($C45,LRVCs!$B$6:$B$56)),
Fuel_group2="Other",Inputs!E$25*LRVC_Retail_Ratio),0)</f>
        <v>0</v>
      </c>
      <c r="M45" s="110" cm="1">
        <f t="array" ref="M45">_xlfn.IFNA(_xlfn.IFS(Fuel_group3="Biomass fuels",INDEX(Biomass_LRVC_Range,MATCH($C45,LRVCs!$B$6:$B$56)),
Fuel_group3="Biogas fuels",INDEX(Biomass_LRVC_Range,MATCH($C45,LRVCs!$B$6:$B$56)),
Fuel_group3="Electricity",INDEX(Electricity_LRVC_Range,MATCH($C45,LRVCs!$B$6:$B$56)),
Fuel_group3="Gaseous fuels",INDEX(Gas_LRVC_Range,MATCH($C45,LRVCs!$B$6:$B$56)),
Fuel_group3="Liquid fuels",INDEX(Oil_LRVC_Range,MATCH($C45,LRVCs!$B$6:$B$56)),
Fuel_group3="Solid fuels",INDEX(Coal_LRVC_Range,MATCH($C45,LRVCs!$B$6:$B$56)),
Fuel_group3="Other",Inputs!F$25*LRVC_Retail_Ratio),0)</f>
        <v>0</v>
      </c>
      <c r="N45" s="110" cm="1">
        <f t="array" ref="N45">_xlfn.IFNA(_xlfn.IFS(Fuel_group4="Biomass fuels",INDEX(Biomass_LRVC_Range,MATCH($C45,LRVCs!$B$6:$B$56)),
Fuel_group4="Biogas fuels",INDEX(Biomass_LRVC_Range,MATCH($C45,LRVCs!$B$6:$B$56)),
Fuel_group4="Electricity",INDEX(Electricity_LRVC_Range,MATCH($C45,LRVCs!$B$6:$B$56)),
Fuel_group4="Gaseous fuels",INDEX(Gas_LRVC_Range,MATCH($C45,LRVCs!$B$6:$B$56)),
Fuel_group4="Liquid fuels",INDEX(Oil_LRVC_Range,MATCH($C45,LRVCs!$B$6:$B$56)),
Fuel_group4="Solid fuels",INDEX(Coal_LRVC_Range,MATCH($C45,LRVCs!$B$6:$B$56)),
Fuel_group4="Other",Inputs!G$25*LRVC_Retail_Ratio),0)</f>
        <v>0</v>
      </c>
      <c r="O45" s="111" cm="1">
        <f t="array" ref="O45">_xlfn.IFNA(_xlfn.IFS(Fuel_group5="Biomass fuels",INDEX(Biomass_LRVC_Range,MATCH($C45,LRVCs!$B$6:$B$56)),
Fuel_group5="Biogas fuels",INDEX(Biomass_LRVC_Range,MATCH($C45,LRVCs!$B$6:$B$56)),
Fuel_group5="Electricity",INDEX(Electricity_LRVC_Range,MATCH($C45,LRVCs!$B$6:$B$56)),
Fuel_group5="Gaseous fuels",INDEX(Gas_LRVC_Range,MATCH($C45,LRVCs!$B$6:$B$56)),
Fuel_group5="Liquid fuels",INDEX(Oil_LRVC_Range,MATCH($C45,LRVCs!$B$6:$B$56)),
Fuel_group5="Solid fuels",INDEX(Coal_LRVC_Range,MATCH($C45,LRVCs!$B$6:$B$56)),
Fuel_group5="Other",Inputs!H$25*LRVC_Retail_Ratio),0)</f>
        <v>0</v>
      </c>
      <c r="P45" s="112"/>
      <c r="Q45" s="100" t="e">
        <f t="shared" si="2"/>
        <v>#DIV/0!</v>
      </c>
      <c r="R45" s="101" t="e">
        <f t="shared" si="2"/>
        <v>#DIV/0!</v>
      </c>
      <c r="S45" s="101" t="e">
        <f t="shared" si="2"/>
        <v>#DIV/0!</v>
      </c>
      <c r="T45" s="101" t="e">
        <f t="shared" si="2"/>
        <v>#DIV/0!</v>
      </c>
      <c r="U45" s="102" t="e">
        <f t="shared" si="2"/>
        <v>#DIV/0!</v>
      </c>
      <c r="V45" s="103"/>
      <c r="W45" s="100" t="e">
        <f>Q45*INDEX(Discount_Index,MATCH($C45,'Inflation &amp; Discounting'!$E$8:$E$60))</f>
        <v>#DIV/0!</v>
      </c>
      <c r="X45" s="101" t="e">
        <f>R45*INDEX(Discount_Index,MATCH($C45,'Inflation &amp; Discounting'!$E$8:$E$60))</f>
        <v>#DIV/0!</v>
      </c>
      <c r="Y45" s="101" t="e">
        <f>S45*INDEX(Discount_Index,MATCH($C45,'Inflation &amp; Discounting'!$E$8:$E$60))</f>
        <v>#DIV/0!</v>
      </c>
      <c r="Z45" s="101" t="e">
        <f>T45*INDEX(Discount_Index,MATCH($C45,'Inflation &amp; Discounting'!$E$8:$E$60))</f>
        <v>#DIV/0!</v>
      </c>
      <c r="AA45" s="102" t="e">
        <f>U45*INDEX(Discount_Index,MATCH($C45,'Inflation &amp; Discounting'!$E$8:$E$60))</f>
        <v>#DIV/0!</v>
      </c>
    </row>
    <row r="46" spans="2:27" x14ac:dyDescent="0.25">
      <c r="B46" s="98">
        <f t="shared" si="0"/>
        <v>37</v>
      </c>
      <c r="C46" s="99">
        <v>2059</v>
      </c>
      <c r="E46" s="100" t="e">
        <f>'Energy Calculations'!AC46</f>
        <v>#DIV/0!</v>
      </c>
      <c r="F46" s="101" t="e">
        <f>'Energy Calculations'!AD46</f>
        <v>#DIV/0!</v>
      </c>
      <c r="G46" s="101" t="e">
        <f>'Energy Calculations'!AE46</f>
        <v>#DIV/0!</v>
      </c>
      <c r="H46" s="101" t="e">
        <f>'Energy Calculations'!AF46</f>
        <v>#DIV/0!</v>
      </c>
      <c r="I46" s="102" t="e">
        <f>'Energy Calculations'!AG46</f>
        <v>#DIV/0!</v>
      </c>
      <c r="J46" s="103"/>
      <c r="K46" s="109" cm="1">
        <f t="array" ref="K46">_xlfn.IFNA(_xlfn.IFS(Fuel_group1="Biomass fuels",INDEX(Biomass_LRVC_Range,MATCH($C46,LRVCs!$B$6:$B$56)),
Fuel_group1="Biogas fuels",INDEX(Biomass_LRVC_Range,MATCH($C46,LRVCs!$B$6:$B$56)),
Fuel_group1="Electricity",INDEX(Electricity_LRVC_Range,MATCH($C46,LRVCs!$B$6:$B$56)),
Fuel_group1="Gaseous fuels",INDEX(Gas_LRVC_Range,MATCH($C46,LRVCs!$B$6:$B$56)),
Fuel_group1="Liquid fuels",INDEX(Oil_LRVC_Range,MATCH($C46,LRVCs!$B$6:$B$56)),
Fuel_group1="Solid fuels",INDEX(Coal_LRVC_Range,MATCH($C46,LRVCs!$B$6:$B$56)),
Fuel_group1="Other",Inputs!D$25*LRVC_Retail_Ratio),0)</f>
        <v>0</v>
      </c>
      <c r="L46" s="110" cm="1">
        <f t="array" ref="L46">_xlfn.IFNA(_xlfn.IFS(Fuel_group2="Biomass fuels",INDEX(Biomass_LRVC_Range,MATCH($C46,LRVCs!$B$6:$B$56)),
Fuel_group2="Biogas fuels",INDEX(Biomass_LRVC_Range,MATCH($C46,LRVCs!$B$6:$B$56)),
Fuel_group2="Electricity",INDEX(Electricity_LRVC_Range,MATCH($C46,LRVCs!$B$6:$B$56)),
Fuel_group2="Gaseous fuels",INDEX(Gas_LRVC_Range,MATCH($C46,LRVCs!$B$6:$B$56)),
Fuel_group2="Liquid fuels",INDEX(Oil_LRVC_Range,MATCH($C46,LRVCs!$B$6:$B$56)),
Fuel_group2="Solid fuels",INDEX(Coal_LRVC_Range,MATCH($C46,LRVCs!$B$6:$B$56)),
Fuel_group2="Other",Inputs!E$25*LRVC_Retail_Ratio),0)</f>
        <v>0</v>
      </c>
      <c r="M46" s="110" cm="1">
        <f t="array" ref="M46">_xlfn.IFNA(_xlfn.IFS(Fuel_group3="Biomass fuels",INDEX(Biomass_LRVC_Range,MATCH($C46,LRVCs!$B$6:$B$56)),
Fuel_group3="Biogas fuels",INDEX(Biomass_LRVC_Range,MATCH($C46,LRVCs!$B$6:$B$56)),
Fuel_group3="Electricity",INDEX(Electricity_LRVC_Range,MATCH($C46,LRVCs!$B$6:$B$56)),
Fuel_group3="Gaseous fuels",INDEX(Gas_LRVC_Range,MATCH($C46,LRVCs!$B$6:$B$56)),
Fuel_group3="Liquid fuels",INDEX(Oil_LRVC_Range,MATCH($C46,LRVCs!$B$6:$B$56)),
Fuel_group3="Solid fuels",INDEX(Coal_LRVC_Range,MATCH($C46,LRVCs!$B$6:$B$56)),
Fuel_group3="Other",Inputs!F$25*LRVC_Retail_Ratio),0)</f>
        <v>0</v>
      </c>
      <c r="N46" s="110" cm="1">
        <f t="array" ref="N46">_xlfn.IFNA(_xlfn.IFS(Fuel_group4="Biomass fuels",INDEX(Biomass_LRVC_Range,MATCH($C46,LRVCs!$B$6:$B$56)),
Fuel_group4="Biogas fuels",INDEX(Biomass_LRVC_Range,MATCH($C46,LRVCs!$B$6:$B$56)),
Fuel_group4="Electricity",INDEX(Electricity_LRVC_Range,MATCH($C46,LRVCs!$B$6:$B$56)),
Fuel_group4="Gaseous fuels",INDEX(Gas_LRVC_Range,MATCH($C46,LRVCs!$B$6:$B$56)),
Fuel_group4="Liquid fuels",INDEX(Oil_LRVC_Range,MATCH($C46,LRVCs!$B$6:$B$56)),
Fuel_group4="Solid fuels",INDEX(Coal_LRVC_Range,MATCH($C46,LRVCs!$B$6:$B$56)),
Fuel_group4="Other",Inputs!G$25*LRVC_Retail_Ratio),0)</f>
        <v>0</v>
      </c>
      <c r="O46" s="111" cm="1">
        <f t="array" ref="O46">_xlfn.IFNA(_xlfn.IFS(Fuel_group5="Biomass fuels",INDEX(Biomass_LRVC_Range,MATCH($C46,LRVCs!$B$6:$B$56)),
Fuel_group5="Biogas fuels",INDEX(Biomass_LRVC_Range,MATCH($C46,LRVCs!$B$6:$B$56)),
Fuel_group5="Electricity",INDEX(Electricity_LRVC_Range,MATCH($C46,LRVCs!$B$6:$B$56)),
Fuel_group5="Gaseous fuels",INDEX(Gas_LRVC_Range,MATCH($C46,LRVCs!$B$6:$B$56)),
Fuel_group5="Liquid fuels",INDEX(Oil_LRVC_Range,MATCH($C46,LRVCs!$B$6:$B$56)),
Fuel_group5="Solid fuels",INDEX(Coal_LRVC_Range,MATCH($C46,LRVCs!$B$6:$B$56)),
Fuel_group5="Other",Inputs!H$25*LRVC_Retail_Ratio),0)</f>
        <v>0</v>
      </c>
      <c r="P46" s="112"/>
      <c r="Q46" s="100" t="e">
        <f t="shared" si="2"/>
        <v>#DIV/0!</v>
      </c>
      <c r="R46" s="101" t="e">
        <f t="shared" si="2"/>
        <v>#DIV/0!</v>
      </c>
      <c r="S46" s="101" t="e">
        <f t="shared" si="2"/>
        <v>#DIV/0!</v>
      </c>
      <c r="T46" s="101" t="e">
        <f t="shared" si="2"/>
        <v>#DIV/0!</v>
      </c>
      <c r="U46" s="102" t="e">
        <f t="shared" si="2"/>
        <v>#DIV/0!</v>
      </c>
      <c r="V46" s="103"/>
      <c r="W46" s="100" t="e">
        <f>Q46*INDEX(Discount_Index,MATCH($C46,'Inflation &amp; Discounting'!$E$8:$E$60))</f>
        <v>#DIV/0!</v>
      </c>
      <c r="X46" s="101" t="e">
        <f>R46*INDEX(Discount_Index,MATCH($C46,'Inflation &amp; Discounting'!$E$8:$E$60))</f>
        <v>#DIV/0!</v>
      </c>
      <c r="Y46" s="101" t="e">
        <f>S46*INDEX(Discount_Index,MATCH($C46,'Inflation &amp; Discounting'!$E$8:$E$60))</f>
        <v>#DIV/0!</v>
      </c>
      <c r="Z46" s="101" t="e">
        <f>T46*INDEX(Discount_Index,MATCH($C46,'Inflation &amp; Discounting'!$E$8:$E$60))</f>
        <v>#DIV/0!</v>
      </c>
      <c r="AA46" s="102" t="e">
        <f>U46*INDEX(Discount_Index,MATCH($C46,'Inflation &amp; Discounting'!$E$8:$E$60))</f>
        <v>#DIV/0!</v>
      </c>
    </row>
    <row r="47" spans="2:27" x14ac:dyDescent="0.25">
      <c r="B47" s="98">
        <f t="shared" si="0"/>
        <v>38</v>
      </c>
      <c r="C47" s="99">
        <v>2060</v>
      </c>
      <c r="E47" s="100" t="e">
        <f>'Energy Calculations'!AC47</f>
        <v>#DIV/0!</v>
      </c>
      <c r="F47" s="101" t="e">
        <f>'Energy Calculations'!AD47</f>
        <v>#DIV/0!</v>
      </c>
      <c r="G47" s="101" t="e">
        <f>'Energy Calculations'!AE47</f>
        <v>#DIV/0!</v>
      </c>
      <c r="H47" s="101" t="e">
        <f>'Energy Calculations'!AF47</f>
        <v>#DIV/0!</v>
      </c>
      <c r="I47" s="102" t="e">
        <f>'Energy Calculations'!AG47</f>
        <v>#DIV/0!</v>
      </c>
      <c r="J47" s="103"/>
      <c r="K47" s="109" cm="1">
        <f t="array" ref="K47">_xlfn.IFNA(_xlfn.IFS(Fuel_group1="Biomass fuels",INDEX(Biomass_LRVC_Range,MATCH($C47,LRVCs!$B$6:$B$56)),
Fuel_group1="Biogas fuels",INDEX(Biomass_LRVC_Range,MATCH($C47,LRVCs!$B$6:$B$56)),
Fuel_group1="Electricity",INDEX(Electricity_LRVC_Range,MATCH($C47,LRVCs!$B$6:$B$56)),
Fuel_group1="Gaseous fuels",INDEX(Gas_LRVC_Range,MATCH($C47,LRVCs!$B$6:$B$56)),
Fuel_group1="Liquid fuels",INDEX(Oil_LRVC_Range,MATCH($C47,LRVCs!$B$6:$B$56)),
Fuel_group1="Solid fuels",INDEX(Coal_LRVC_Range,MATCH($C47,LRVCs!$B$6:$B$56)),
Fuel_group1="Other",Inputs!D$25*LRVC_Retail_Ratio),0)</f>
        <v>0</v>
      </c>
      <c r="L47" s="110" cm="1">
        <f t="array" ref="L47">_xlfn.IFNA(_xlfn.IFS(Fuel_group2="Biomass fuels",INDEX(Biomass_LRVC_Range,MATCH($C47,LRVCs!$B$6:$B$56)),
Fuel_group2="Biogas fuels",INDEX(Biomass_LRVC_Range,MATCH($C47,LRVCs!$B$6:$B$56)),
Fuel_group2="Electricity",INDEX(Electricity_LRVC_Range,MATCH($C47,LRVCs!$B$6:$B$56)),
Fuel_group2="Gaseous fuels",INDEX(Gas_LRVC_Range,MATCH($C47,LRVCs!$B$6:$B$56)),
Fuel_group2="Liquid fuels",INDEX(Oil_LRVC_Range,MATCH($C47,LRVCs!$B$6:$B$56)),
Fuel_group2="Solid fuels",INDEX(Coal_LRVC_Range,MATCH($C47,LRVCs!$B$6:$B$56)),
Fuel_group2="Other",Inputs!E$25*LRVC_Retail_Ratio),0)</f>
        <v>0</v>
      </c>
      <c r="M47" s="110" cm="1">
        <f t="array" ref="M47">_xlfn.IFNA(_xlfn.IFS(Fuel_group3="Biomass fuels",INDEX(Biomass_LRVC_Range,MATCH($C47,LRVCs!$B$6:$B$56)),
Fuel_group3="Biogas fuels",INDEX(Biomass_LRVC_Range,MATCH($C47,LRVCs!$B$6:$B$56)),
Fuel_group3="Electricity",INDEX(Electricity_LRVC_Range,MATCH($C47,LRVCs!$B$6:$B$56)),
Fuel_group3="Gaseous fuels",INDEX(Gas_LRVC_Range,MATCH($C47,LRVCs!$B$6:$B$56)),
Fuel_group3="Liquid fuels",INDEX(Oil_LRVC_Range,MATCH($C47,LRVCs!$B$6:$B$56)),
Fuel_group3="Solid fuels",INDEX(Coal_LRVC_Range,MATCH($C47,LRVCs!$B$6:$B$56)),
Fuel_group3="Other",Inputs!F$25*LRVC_Retail_Ratio),0)</f>
        <v>0</v>
      </c>
      <c r="N47" s="110" cm="1">
        <f t="array" ref="N47">_xlfn.IFNA(_xlfn.IFS(Fuel_group4="Biomass fuels",INDEX(Biomass_LRVC_Range,MATCH($C47,LRVCs!$B$6:$B$56)),
Fuel_group4="Biogas fuels",INDEX(Biomass_LRVC_Range,MATCH($C47,LRVCs!$B$6:$B$56)),
Fuel_group4="Electricity",INDEX(Electricity_LRVC_Range,MATCH($C47,LRVCs!$B$6:$B$56)),
Fuel_group4="Gaseous fuels",INDEX(Gas_LRVC_Range,MATCH($C47,LRVCs!$B$6:$B$56)),
Fuel_group4="Liquid fuels",INDEX(Oil_LRVC_Range,MATCH($C47,LRVCs!$B$6:$B$56)),
Fuel_group4="Solid fuels",INDEX(Coal_LRVC_Range,MATCH($C47,LRVCs!$B$6:$B$56)),
Fuel_group4="Other",Inputs!G$25*LRVC_Retail_Ratio),0)</f>
        <v>0</v>
      </c>
      <c r="O47" s="111" cm="1">
        <f t="array" ref="O47">_xlfn.IFNA(_xlfn.IFS(Fuel_group5="Biomass fuels",INDEX(Biomass_LRVC_Range,MATCH($C47,LRVCs!$B$6:$B$56)),
Fuel_group5="Biogas fuels",INDEX(Biomass_LRVC_Range,MATCH($C47,LRVCs!$B$6:$B$56)),
Fuel_group5="Electricity",INDEX(Electricity_LRVC_Range,MATCH($C47,LRVCs!$B$6:$B$56)),
Fuel_group5="Gaseous fuels",INDEX(Gas_LRVC_Range,MATCH($C47,LRVCs!$B$6:$B$56)),
Fuel_group5="Liquid fuels",INDEX(Oil_LRVC_Range,MATCH($C47,LRVCs!$B$6:$B$56)),
Fuel_group5="Solid fuels",INDEX(Coal_LRVC_Range,MATCH($C47,LRVCs!$B$6:$B$56)),
Fuel_group5="Other",Inputs!H$25*LRVC_Retail_Ratio),0)</f>
        <v>0</v>
      </c>
      <c r="P47" s="112"/>
      <c r="Q47" s="100" t="e">
        <f t="shared" si="2"/>
        <v>#DIV/0!</v>
      </c>
      <c r="R47" s="101" t="e">
        <f t="shared" si="2"/>
        <v>#DIV/0!</v>
      </c>
      <c r="S47" s="101" t="e">
        <f t="shared" si="2"/>
        <v>#DIV/0!</v>
      </c>
      <c r="T47" s="101" t="e">
        <f t="shared" si="2"/>
        <v>#DIV/0!</v>
      </c>
      <c r="U47" s="102" t="e">
        <f t="shared" si="2"/>
        <v>#DIV/0!</v>
      </c>
      <c r="V47" s="103"/>
      <c r="W47" s="100" t="e">
        <f>Q47*INDEX(Discount_Index,MATCH($C47,'Inflation &amp; Discounting'!$E$8:$E$60))</f>
        <v>#DIV/0!</v>
      </c>
      <c r="X47" s="101" t="e">
        <f>R47*INDEX(Discount_Index,MATCH($C47,'Inflation &amp; Discounting'!$E$8:$E$60))</f>
        <v>#DIV/0!</v>
      </c>
      <c r="Y47" s="101" t="e">
        <f>S47*INDEX(Discount_Index,MATCH($C47,'Inflation &amp; Discounting'!$E$8:$E$60))</f>
        <v>#DIV/0!</v>
      </c>
      <c r="Z47" s="101" t="e">
        <f>T47*INDEX(Discount_Index,MATCH($C47,'Inflation &amp; Discounting'!$E$8:$E$60))</f>
        <v>#DIV/0!</v>
      </c>
      <c r="AA47" s="102" t="e">
        <f>U47*INDEX(Discount_Index,MATCH($C47,'Inflation &amp; Discounting'!$E$8:$E$60))</f>
        <v>#DIV/0!</v>
      </c>
    </row>
    <row r="48" spans="2:27" x14ac:dyDescent="0.25">
      <c r="B48" s="98">
        <f t="shared" si="0"/>
        <v>39</v>
      </c>
      <c r="C48" s="99">
        <v>2061</v>
      </c>
      <c r="E48" s="100" t="e">
        <f>'Energy Calculations'!AC48</f>
        <v>#DIV/0!</v>
      </c>
      <c r="F48" s="101" t="e">
        <f>'Energy Calculations'!AD48</f>
        <v>#DIV/0!</v>
      </c>
      <c r="G48" s="101" t="e">
        <f>'Energy Calculations'!AE48</f>
        <v>#DIV/0!</v>
      </c>
      <c r="H48" s="101" t="e">
        <f>'Energy Calculations'!AF48</f>
        <v>#DIV/0!</v>
      </c>
      <c r="I48" s="102" t="e">
        <f>'Energy Calculations'!AG48</f>
        <v>#DIV/0!</v>
      </c>
      <c r="J48" s="103"/>
      <c r="K48" s="109" cm="1">
        <f t="array" ref="K48">_xlfn.IFNA(_xlfn.IFS(Fuel_group1="Biomass fuels",INDEX(Biomass_LRVC_Range,MATCH($C48,LRVCs!$B$6:$B$56)),
Fuel_group1="Biogas fuels",INDEX(Biomass_LRVC_Range,MATCH($C48,LRVCs!$B$6:$B$56)),
Fuel_group1="Electricity",INDEX(Electricity_LRVC_Range,MATCH($C48,LRVCs!$B$6:$B$56)),
Fuel_group1="Gaseous fuels",INDEX(Gas_LRVC_Range,MATCH($C48,LRVCs!$B$6:$B$56)),
Fuel_group1="Liquid fuels",INDEX(Oil_LRVC_Range,MATCH($C48,LRVCs!$B$6:$B$56)),
Fuel_group1="Solid fuels",INDEX(Coal_LRVC_Range,MATCH($C48,LRVCs!$B$6:$B$56)),
Fuel_group1="Other",Inputs!D$25*LRVC_Retail_Ratio),0)</f>
        <v>0</v>
      </c>
      <c r="L48" s="110" cm="1">
        <f t="array" ref="L48">_xlfn.IFNA(_xlfn.IFS(Fuel_group2="Biomass fuels",INDEX(Biomass_LRVC_Range,MATCH($C48,LRVCs!$B$6:$B$56)),
Fuel_group2="Biogas fuels",INDEX(Biomass_LRVC_Range,MATCH($C48,LRVCs!$B$6:$B$56)),
Fuel_group2="Electricity",INDEX(Electricity_LRVC_Range,MATCH($C48,LRVCs!$B$6:$B$56)),
Fuel_group2="Gaseous fuels",INDEX(Gas_LRVC_Range,MATCH($C48,LRVCs!$B$6:$B$56)),
Fuel_group2="Liquid fuels",INDEX(Oil_LRVC_Range,MATCH($C48,LRVCs!$B$6:$B$56)),
Fuel_group2="Solid fuels",INDEX(Coal_LRVC_Range,MATCH($C48,LRVCs!$B$6:$B$56)),
Fuel_group2="Other",Inputs!E$25*LRVC_Retail_Ratio),0)</f>
        <v>0</v>
      </c>
      <c r="M48" s="110" cm="1">
        <f t="array" ref="M48">_xlfn.IFNA(_xlfn.IFS(Fuel_group3="Biomass fuels",INDEX(Biomass_LRVC_Range,MATCH($C48,LRVCs!$B$6:$B$56)),
Fuel_group3="Biogas fuels",INDEX(Biomass_LRVC_Range,MATCH($C48,LRVCs!$B$6:$B$56)),
Fuel_group3="Electricity",INDEX(Electricity_LRVC_Range,MATCH($C48,LRVCs!$B$6:$B$56)),
Fuel_group3="Gaseous fuels",INDEX(Gas_LRVC_Range,MATCH($C48,LRVCs!$B$6:$B$56)),
Fuel_group3="Liquid fuels",INDEX(Oil_LRVC_Range,MATCH($C48,LRVCs!$B$6:$B$56)),
Fuel_group3="Solid fuels",INDEX(Coal_LRVC_Range,MATCH($C48,LRVCs!$B$6:$B$56)),
Fuel_group3="Other",Inputs!F$25*LRVC_Retail_Ratio),0)</f>
        <v>0</v>
      </c>
      <c r="N48" s="110" cm="1">
        <f t="array" ref="N48">_xlfn.IFNA(_xlfn.IFS(Fuel_group4="Biomass fuels",INDEX(Biomass_LRVC_Range,MATCH($C48,LRVCs!$B$6:$B$56)),
Fuel_group4="Biogas fuels",INDEX(Biomass_LRVC_Range,MATCH($C48,LRVCs!$B$6:$B$56)),
Fuel_group4="Electricity",INDEX(Electricity_LRVC_Range,MATCH($C48,LRVCs!$B$6:$B$56)),
Fuel_group4="Gaseous fuels",INDEX(Gas_LRVC_Range,MATCH($C48,LRVCs!$B$6:$B$56)),
Fuel_group4="Liquid fuels",INDEX(Oil_LRVC_Range,MATCH($C48,LRVCs!$B$6:$B$56)),
Fuel_group4="Solid fuels",INDEX(Coal_LRVC_Range,MATCH($C48,LRVCs!$B$6:$B$56)),
Fuel_group4="Other",Inputs!G$25*LRVC_Retail_Ratio),0)</f>
        <v>0</v>
      </c>
      <c r="O48" s="111" cm="1">
        <f t="array" ref="O48">_xlfn.IFNA(_xlfn.IFS(Fuel_group5="Biomass fuels",INDEX(Biomass_LRVC_Range,MATCH($C48,LRVCs!$B$6:$B$56)),
Fuel_group5="Biogas fuels",INDEX(Biomass_LRVC_Range,MATCH($C48,LRVCs!$B$6:$B$56)),
Fuel_group5="Electricity",INDEX(Electricity_LRVC_Range,MATCH($C48,LRVCs!$B$6:$B$56)),
Fuel_group5="Gaseous fuels",INDEX(Gas_LRVC_Range,MATCH($C48,LRVCs!$B$6:$B$56)),
Fuel_group5="Liquid fuels",INDEX(Oil_LRVC_Range,MATCH($C48,LRVCs!$B$6:$B$56)),
Fuel_group5="Solid fuels",INDEX(Coal_LRVC_Range,MATCH($C48,LRVCs!$B$6:$B$56)),
Fuel_group5="Other",Inputs!H$25*LRVC_Retail_Ratio),0)</f>
        <v>0</v>
      </c>
      <c r="P48" s="112"/>
      <c r="Q48" s="100" t="e">
        <f t="shared" si="2"/>
        <v>#DIV/0!</v>
      </c>
      <c r="R48" s="101" t="e">
        <f t="shared" si="2"/>
        <v>#DIV/0!</v>
      </c>
      <c r="S48" s="101" t="e">
        <f t="shared" si="2"/>
        <v>#DIV/0!</v>
      </c>
      <c r="T48" s="101" t="e">
        <f t="shared" si="2"/>
        <v>#DIV/0!</v>
      </c>
      <c r="U48" s="102" t="e">
        <f t="shared" si="2"/>
        <v>#DIV/0!</v>
      </c>
      <c r="V48" s="103"/>
      <c r="W48" s="100" t="e">
        <f>Q48*INDEX(Discount_Index,MATCH($C48,'Inflation &amp; Discounting'!$E$8:$E$60))</f>
        <v>#DIV/0!</v>
      </c>
      <c r="X48" s="101" t="e">
        <f>R48*INDEX(Discount_Index,MATCH($C48,'Inflation &amp; Discounting'!$E$8:$E$60))</f>
        <v>#DIV/0!</v>
      </c>
      <c r="Y48" s="101" t="e">
        <f>S48*INDEX(Discount_Index,MATCH($C48,'Inflation &amp; Discounting'!$E$8:$E$60))</f>
        <v>#DIV/0!</v>
      </c>
      <c r="Z48" s="101" t="e">
        <f>T48*INDEX(Discount_Index,MATCH($C48,'Inflation &amp; Discounting'!$E$8:$E$60))</f>
        <v>#DIV/0!</v>
      </c>
      <c r="AA48" s="102" t="e">
        <f>U48*INDEX(Discount_Index,MATCH($C48,'Inflation &amp; Discounting'!$E$8:$E$60))</f>
        <v>#DIV/0!</v>
      </c>
    </row>
    <row r="49" spans="2:27" x14ac:dyDescent="0.25">
      <c r="B49" s="98">
        <f t="shared" si="0"/>
        <v>40</v>
      </c>
      <c r="C49" s="99">
        <v>2062</v>
      </c>
      <c r="E49" s="100" t="e">
        <f>'Energy Calculations'!AC49</f>
        <v>#DIV/0!</v>
      </c>
      <c r="F49" s="101" t="e">
        <f>'Energy Calculations'!AD49</f>
        <v>#DIV/0!</v>
      </c>
      <c r="G49" s="101" t="e">
        <f>'Energy Calculations'!AE49</f>
        <v>#DIV/0!</v>
      </c>
      <c r="H49" s="101" t="e">
        <f>'Energy Calculations'!AF49</f>
        <v>#DIV/0!</v>
      </c>
      <c r="I49" s="102" t="e">
        <f>'Energy Calculations'!AG49</f>
        <v>#DIV/0!</v>
      </c>
      <c r="J49" s="103"/>
      <c r="K49" s="109" cm="1">
        <f t="array" ref="K49">_xlfn.IFNA(_xlfn.IFS(Fuel_group1="Biomass fuels",INDEX(Biomass_LRVC_Range,MATCH($C49,LRVCs!$B$6:$B$56)),
Fuel_group1="Biogas fuels",INDEX(Biomass_LRVC_Range,MATCH($C49,LRVCs!$B$6:$B$56)),
Fuel_group1="Electricity",INDEX(Electricity_LRVC_Range,MATCH($C49,LRVCs!$B$6:$B$56)),
Fuel_group1="Gaseous fuels",INDEX(Gas_LRVC_Range,MATCH($C49,LRVCs!$B$6:$B$56)),
Fuel_group1="Liquid fuels",INDEX(Oil_LRVC_Range,MATCH($C49,LRVCs!$B$6:$B$56)),
Fuel_group1="Solid fuels",INDEX(Coal_LRVC_Range,MATCH($C49,LRVCs!$B$6:$B$56)),
Fuel_group1="Other",Inputs!D$25*LRVC_Retail_Ratio),0)</f>
        <v>0</v>
      </c>
      <c r="L49" s="110" cm="1">
        <f t="array" ref="L49">_xlfn.IFNA(_xlfn.IFS(Fuel_group2="Biomass fuels",INDEX(Biomass_LRVC_Range,MATCH($C49,LRVCs!$B$6:$B$56)),
Fuel_group2="Biogas fuels",INDEX(Biomass_LRVC_Range,MATCH($C49,LRVCs!$B$6:$B$56)),
Fuel_group2="Electricity",INDEX(Electricity_LRVC_Range,MATCH($C49,LRVCs!$B$6:$B$56)),
Fuel_group2="Gaseous fuels",INDEX(Gas_LRVC_Range,MATCH($C49,LRVCs!$B$6:$B$56)),
Fuel_group2="Liquid fuels",INDEX(Oil_LRVC_Range,MATCH($C49,LRVCs!$B$6:$B$56)),
Fuel_group2="Solid fuels",INDEX(Coal_LRVC_Range,MATCH($C49,LRVCs!$B$6:$B$56)),
Fuel_group2="Other",Inputs!E$25*LRVC_Retail_Ratio),0)</f>
        <v>0</v>
      </c>
      <c r="M49" s="110" cm="1">
        <f t="array" ref="M49">_xlfn.IFNA(_xlfn.IFS(Fuel_group3="Biomass fuels",INDEX(Biomass_LRVC_Range,MATCH($C49,LRVCs!$B$6:$B$56)),
Fuel_group3="Biogas fuels",INDEX(Biomass_LRVC_Range,MATCH($C49,LRVCs!$B$6:$B$56)),
Fuel_group3="Electricity",INDEX(Electricity_LRVC_Range,MATCH($C49,LRVCs!$B$6:$B$56)),
Fuel_group3="Gaseous fuels",INDEX(Gas_LRVC_Range,MATCH($C49,LRVCs!$B$6:$B$56)),
Fuel_group3="Liquid fuels",INDEX(Oil_LRVC_Range,MATCH($C49,LRVCs!$B$6:$B$56)),
Fuel_group3="Solid fuels",INDEX(Coal_LRVC_Range,MATCH($C49,LRVCs!$B$6:$B$56)),
Fuel_group3="Other",Inputs!F$25*LRVC_Retail_Ratio),0)</f>
        <v>0</v>
      </c>
      <c r="N49" s="110" cm="1">
        <f t="array" ref="N49">_xlfn.IFNA(_xlfn.IFS(Fuel_group4="Biomass fuels",INDEX(Biomass_LRVC_Range,MATCH($C49,LRVCs!$B$6:$B$56)),
Fuel_group4="Biogas fuels",INDEX(Biomass_LRVC_Range,MATCH($C49,LRVCs!$B$6:$B$56)),
Fuel_group4="Electricity",INDEX(Electricity_LRVC_Range,MATCH($C49,LRVCs!$B$6:$B$56)),
Fuel_group4="Gaseous fuels",INDEX(Gas_LRVC_Range,MATCH($C49,LRVCs!$B$6:$B$56)),
Fuel_group4="Liquid fuels",INDEX(Oil_LRVC_Range,MATCH($C49,LRVCs!$B$6:$B$56)),
Fuel_group4="Solid fuels",INDEX(Coal_LRVC_Range,MATCH($C49,LRVCs!$B$6:$B$56)),
Fuel_group4="Other",Inputs!G$25*LRVC_Retail_Ratio),0)</f>
        <v>0</v>
      </c>
      <c r="O49" s="111" cm="1">
        <f t="array" ref="O49">_xlfn.IFNA(_xlfn.IFS(Fuel_group5="Biomass fuels",INDEX(Biomass_LRVC_Range,MATCH($C49,LRVCs!$B$6:$B$56)),
Fuel_group5="Biogas fuels",INDEX(Biomass_LRVC_Range,MATCH($C49,LRVCs!$B$6:$B$56)),
Fuel_group5="Electricity",INDEX(Electricity_LRVC_Range,MATCH($C49,LRVCs!$B$6:$B$56)),
Fuel_group5="Gaseous fuels",INDEX(Gas_LRVC_Range,MATCH($C49,LRVCs!$B$6:$B$56)),
Fuel_group5="Liquid fuels",INDEX(Oil_LRVC_Range,MATCH($C49,LRVCs!$B$6:$B$56)),
Fuel_group5="Solid fuels",INDEX(Coal_LRVC_Range,MATCH($C49,LRVCs!$B$6:$B$56)),
Fuel_group5="Other",Inputs!H$25*LRVC_Retail_Ratio),0)</f>
        <v>0</v>
      </c>
      <c r="P49" s="112"/>
      <c r="Q49" s="100" t="e">
        <f t="shared" si="2"/>
        <v>#DIV/0!</v>
      </c>
      <c r="R49" s="101" t="e">
        <f t="shared" si="2"/>
        <v>#DIV/0!</v>
      </c>
      <c r="S49" s="101" t="e">
        <f t="shared" si="2"/>
        <v>#DIV/0!</v>
      </c>
      <c r="T49" s="101" t="e">
        <f t="shared" si="2"/>
        <v>#DIV/0!</v>
      </c>
      <c r="U49" s="102" t="e">
        <f t="shared" si="2"/>
        <v>#DIV/0!</v>
      </c>
      <c r="V49" s="103"/>
      <c r="W49" s="100" t="e">
        <f>Q49*INDEX(Discount_Index,MATCH($C49,'Inflation &amp; Discounting'!$E$8:$E$60))</f>
        <v>#DIV/0!</v>
      </c>
      <c r="X49" s="101" t="e">
        <f>R49*INDEX(Discount_Index,MATCH($C49,'Inflation &amp; Discounting'!$E$8:$E$60))</f>
        <v>#DIV/0!</v>
      </c>
      <c r="Y49" s="101" t="e">
        <f>S49*INDEX(Discount_Index,MATCH($C49,'Inflation &amp; Discounting'!$E$8:$E$60))</f>
        <v>#DIV/0!</v>
      </c>
      <c r="Z49" s="101" t="e">
        <f>T49*INDEX(Discount_Index,MATCH($C49,'Inflation &amp; Discounting'!$E$8:$E$60))</f>
        <v>#DIV/0!</v>
      </c>
      <c r="AA49" s="102" t="e">
        <f>U49*INDEX(Discount_Index,MATCH($C49,'Inflation &amp; Discounting'!$E$8:$E$60))</f>
        <v>#DIV/0!</v>
      </c>
    </row>
    <row r="50" spans="2:27" x14ac:dyDescent="0.25">
      <c r="B50" s="98">
        <f t="shared" si="0"/>
        <v>41</v>
      </c>
      <c r="C50" s="99">
        <v>2063</v>
      </c>
      <c r="E50" s="100" t="e">
        <f>'Energy Calculations'!AC50</f>
        <v>#DIV/0!</v>
      </c>
      <c r="F50" s="101" t="e">
        <f>'Energy Calculations'!AD50</f>
        <v>#DIV/0!</v>
      </c>
      <c r="G50" s="101" t="e">
        <f>'Energy Calculations'!AE50</f>
        <v>#DIV/0!</v>
      </c>
      <c r="H50" s="101" t="e">
        <f>'Energy Calculations'!AF50</f>
        <v>#DIV/0!</v>
      </c>
      <c r="I50" s="102" t="e">
        <f>'Energy Calculations'!AG50</f>
        <v>#DIV/0!</v>
      </c>
      <c r="J50" s="103"/>
      <c r="K50" s="109" cm="1">
        <f t="array" ref="K50">_xlfn.IFNA(_xlfn.IFS(Fuel_group1="Biomass fuels",INDEX(Biomass_LRVC_Range,MATCH($C50,LRVCs!$B$6:$B$56)),
Fuel_group1="Biogas fuels",INDEX(Biomass_LRVC_Range,MATCH($C50,LRVCs!$B$6:$B$56)),
Fuel_group1="Electricity",INDEX(Electricity_LRVC_Range,MATCH($C50,LRVCs!$B$6:$B$56)),
Fuel_group1="Gaseous fuels",INDEX(Gas_LRVC_Range,MATCH($C50,LRVCs!$B$6:$B$56)),
Fuel_group1="Liquid fuels",INDEX(Oil_LRVC_Range,MATCH($C50,LRVCs!$B$6:$B$56)),
Fuel_group1="Solid fuels",INDEX(Coal_LRVC_Range,MATCH($C50,LRVCs!$B$6:$B$56)),
Fuel_group1="Other",Inputs!D$25*LRVC_Retail_Ratio),0)</f>
        <v>0</v>
      </c>
      <c r="L50" s="110" cm="1">
        <f t="array" ref="L50">_xlfn.IFNA(_xlfn.IFS(Fuel_group2="Biomass fuels",INDEX(Biomass_LRVC_Range,MATCH($C50,LRVCs!$B$6:$B$56)),
Fuel_group2="Biogas fuels",INDEX(Biomass_LRVC_Range,MATCH($C50,LRVCs!$B$6:$B$56)),
Fuel_group2="Electricity",INDEX(Electricity_LRVC_Range,MATCH($C50,LRVCs!$B$6:$B$56)),
Fuel_group2="Gaseous fuels",INDEX(Gas_LRVC_Range,MATCH($C50,LRVCs!$B$6:$B$56)),
Fuel_group2="Liquid fuels",INDEX(Oil_LRVC_Range,MATCH($C50,LRVCs!$B$6:$B$56)),
Fuel_group2="Solid fuels",INDEX(Coal_LRVC_Range,MATCH($C50,LRVCs!$B$6:$B$56)),
Fuel_group2="Other",Inputs!E$25*LRVC_Retail_Ratio),0)</f>
        <v>0</v>
      </c>
      <c r="M50" s="110" cm="1">
        <f t="array" ref="M50">_xlfn.IFNA(_xlfn.IFS(Fuel_group3="Biomass fuels",INDEX(Biomass_LRVC_Range,MATCH($C50,LRVCs!$B$6:$B$56)),
Fuel_group3="Biogas fuels",INDEX(Biomass_LRVC_Range,MATCH($C50,LRVCs!$B$6:$B$56)),
Fuel_group3="Electricity",INDEX(Electricity_LRVC_Range,MATCH($C50,LRVCs!$B$6:$B$56)),
Fuel_group3="Gaseous fuels",INDEX(Gas_LRVC_Range,MATCH($C50,LRVCs!$B$6:$B$56)),
Fuel_group3="Liquid fuels",INDEX(Oil_LRVC_Range,MATCH($C50,LRVCs!$B$6:$B$56)),
Fuel_group3="Solid fuels",INDEX(Coal_LRVC_Range,MATCH($C50,LRVCs!$B$6:$B$56)),
Fuel_group3="Other",Inputs!F$25*LRVC_Retail_Ratio),0)</f>
        <v>0</v>
      </c>
      <c r="N50" s="110" cm="1">
        <f t="array" ref="N50">_xlfn.IFNA(_xlfn.IFS(Fuel_group4="Biomass fuels",INDEX(Biomass_LRVC_Range,MATCH($C50,LRVCs!$B$6:$B$56)),
Fuel_group4="Biogas fuels",INDEX(Biomass_LRVC_Range,MATCH($C50,LRVCs!$B$6:$B$56)),
Fuel_group4="Electricity",INDEX(Electricity_LRVC_Range,MATCH($C50,LRVCs!$B$6:$B$56)),
Fuel_group4="Gaseous fuels",INDEX(Gas_LRVC_Range,MATCH($C50,LRVCs!$B$6:$B$56)),
Fuel_group4="Liquid fuels",INDEX(Oil_LRVC_Range,MATCH($C50,LRVCs!$B$6:$B$56)),
Fuel_group4="Solid fuels",INDEX(Coal_LRVC_Range,MATCH($C50,LRVCs!$B$6:$B$56)),
Fuel_group4="Other",Inputs!G$25*LRVC_Retail_Ratio),0)</f>
        <v>0</v>
      </c>
      <c r="O50" s="111" cm="1">
        <f t="array" ref="O50">_xlfn.IFNA(_xlfn.IFS(Fuel_group5="Biomass fuels",INDEX(Biomass_LRVC_Range,MATCH($C50,LRVCs!$B$6:$B$56)),
Fuel_group5="Biogas fuels",INDEX(Biomass_LRVC_Range,MATCH($C50,LRVCs!$B$6:$B$56)),
Fuel_group5="Electricity",INDEX(Electricity_LRVC_Range,MATCH($C50,LRVCs!$B$6:$B$56)),
Fuel_group5="Gaseous fuels",INDEX(Gas_LRVC_Range,MATCH($C50,LRVCs!$B$6:$B$56)),
Fuel_group5="Liquid fuels",INDEX(Oil_LRVC_Range,MATCH($C50,LRVCs!$B$6:$B$56)),
Fuel_group5="Solid fuels",INDEX(Coal_LRVC_Range,MATCH($C50,LRVCs!$B$6:$B$56)),
Fuel_group5="Other",Inputs!H$25*LRVC_Retail_Ratio),0)</f>
        <v>0</v>
      </c>
      <c r="P50" s="112"/>
      <c r="Q50" s="100" t="e">
        <f t="shared" si="2"/>
        <v>#DIV/0!</v>
      </c>
      <c r="R50" s="101" t="e">
        <f t="shared" si="2"/>
        <v>#DIV/0!</v>
      </c>
      <c r="S50" s="101" t="e">
        <f t="shared" si="2"/>
        <v>#DIV/0!</v>
      </c>
      <c r="T50" s="101" t="e">
        <f t="shared" si="2"/>
        <v>#DIV/0!</v>
      </c>
      <c r="U50" s="102" t="e">
        <f t="shared" si="2"/>
        <v>#DIV/0!</v>
      </c>
      <c r="V50" s="103"/>
      <c r="W50" s="100" t="e">
        <f>Q50*INDEX(Discount_Index,MATCH($C50,'Inflation &amp; Discounting'!$E$8:$E$60))</f>
        <v>#DIV/0!</v>
      </c>
      <c r="X50" s="101" t="e">
        <f>R50*INDEX(Discount_Index,MATCH($C50,'Inflation &amp; Discounting'!$E$8:$E$60))</f>
        <v>#DIV/0!</v>
      </c>
      <c r="Y50" s="101" t="e">
        <f>S50*INDEX(Discount_Index,MATCH($C50,'Inflation &amp; Discounting'!$E$8:$E$60))</f>
        <v>#DIV/0!</v>
      </c>
      <c r="Z50" s="101" t="e">
        <f>T50*INDEX(Discount_Index,MATCH($C50,'Inflation &amp; Discounting'!$E$8:$E$60))</f>
        <v>#DIV/0!</v>
      </c>
      <c r="AA50" s="102" t="e">
        <f>U50*INDEX(Discount_Index,MATCH($C50,'Inflation &amp; Discounting'!$E$8:$E$60))</f>
        <v>#DIV/0!</v>
      </c>
    </row>
    <row r="51" spans="2:27" x14ac:dyDescent="0.25">
      <c r="B51" s="98">
        <f t="shared" si="0"/>
        <v>42</v>
      </c>
      <c r="C51" s="99">
        <v>2064</v>
      </c>
      <c r="E51" s="100" t="e">
        <f>'Energy Calculations'!AC51</f>
        <v>#DIV/0!</v>
      </c>
      <c r="F51" s="101" t="e">
        <f>'Energy Calculations'!AD51</f>
        <v>#DIV/0!</v>
      </c>
      <c r="G51" s="101" t="e">
        <f>'Energy Calculations'!AE51</f>
        <v>#DIV/0!</v>
      </c>
      <c r="H51" s="101" t="e">
        <f>'Energy Calculations'!AF51</f>
        <v>#DIV/0!</v>
      </c>
      <c r="I51" s="102" t="e">
        <f>'Energy Calculations'!AG51</f>
        <v>#DIV/0!</v>
      </c>
      <c r="J51" s="103"/>
      <c r="K51" s="109" cm="1">
        <f t="array" ref="K51">_xlfn.IFNA(_xlfn.IFS(Fuel_group1="Biomass fuels",INDEX(Biomass_LRVC_Range,MATCH($C51,LRVCs!$B$6:$B$56)),
Fuel_group1="Biogas fuels",INDEX(Biomass_LRVC_Range,MATCH($C51,LRVCs!$B$6:$B$56)),
Fuel_group1="Electricity",INDEX(Electricity_LRVC_Range,MATCH($C51,LRVCs!$B$6:$B$56)),
Fuel_group1="Gaseous fuels",INDEX(Gas_LRVC_Range,MATCH($C51,LRVCs!$B$6:$B$56)),
Fuel_group1="Liquid fuels",INDEX(Oil_LRVC_Range,MATCH($C51,LRVCs!$B$6:$B$56)),
Fuel_group1="Solid fuels",INDEX(Coal_LRVC_Range,MATCH($C51,LRVCs!$B$6:$B$56)),
Fuel_group1="Other",Inputs!D$25*LRVC_Retail_Ratio),0)</f>
        <v>0</v>
      </c>
      <c r="L51" s="110" cm="1">
        <f t="array" ref="L51">_xlfn.IFNA(_xlfn.IFS(Fuel_group2="Biomass fuels",INDEX(Biomass_LRVC_Range,MATCH($C51,LRVCs!$B$6:$B$56)),
Fuel_group2="Biogas fuels",INDEX(Biomass_LRVC_Range,MATCH($C51,LRVCs!$B$6:$B$56)),
Fuel_group2="Electricity",INDEX(Electricity_LRVC_Range,MATCH($C51,LRVCs!$B$6:$B$56)),
Fuel_group2="Gaseous fuels",INDEX(Gas_LRVC_Range,MATCH($C51,LRVCs!$B$6:$B$56)),
Fuel_group2="Liquid fuels",INDEX(Oil_LRVC_Range,MATCH($C51,LRVCs!$B$6:$B$56)),
Fuel_group2="Solid fuels",INDEX(Coal_LRVC_Range,MATCH($C51,LRVCs!$B$6:$B$56)),
Fuel_group2="Other",Inputs!E$25*LRVC_Retail_Ratio),0)</f>
        <v>0</v>
      </c>
      <c r="M51" s="110" cm="1">
        <f t="array" ref="M51">_xlfn.IFNA(_xlfn.IFS(Fuel_group3="Biomass fuels",INDEX(Biomass_LRVC_Range,MATCH($C51,LRVCs!$B$6:$B$56)),
Fuel_group3="Biogas fuels",INDEX(Biomass_LRVC_Range,MATCH($C51,LRVCs!$B$6:$B$56)),
Fuel_group3="Electricity",INDEX(Electricity_LRVC_Range,MATCH($C51,LRVCs!$B$6:$B$56)),
Fuel_group3="Gaseous fuels",INDEX(Gas_LRVC_Range,MATCH($C51,LRVCs!$B$6:$B$56)),
Fuel_group3="Liquid fuels",INDEX(Oil_LRVC_Range,MATCH($C51,LRVCs!$B$6:$B$56)),
Fuel_group3="Solid fuels",INDEX(Coal_LRVC_Range,MATCH($C51,LRVCs!$B$6:$B$56)),
Fuel_group3="Other",Inputs!F$25*LRVC_Retail_Ratio),0)</f>
        <v>0</v>
      </c>
      <c r="N51" s="110" cm="1">
        <f t="array" ref="N51">_xlfn.IFNA(_xlfn.IFS(Fuel_group4="Biomass fuels",INDEX(Biomass_LRVC_Range,MATCH($C51,LRVCs!$B$6:$B$56)),
Fuel_group4="Biogas fuels",INDEX(Biomass_LRVC_Range,MATCH($C51,LRVCs!$B$6:$B$56)),
Fuel_group4="Electricity",INDEX(Electricity_LRVC_Range,MATCH($C51,LRVCs!$B$6:$B$56)),
Fuel_group4="Gaseous fuels",INDEX(Gas_LRVC_Range,MATCH($C51,LRVCs!$B$6:$B$56)),
Fuel_group4="Liquid fuels",INDEX(Oil_LRVC_Range,MATCH($C51,LRVCs!$B$6:$B$56)),
Fuel_group4="Solid fuels",INDEX(Coal_LRVC_Range,MATCH($C51,LRVCs!$B$6:$B$56)),
Fuel_group4="Other",Inputs!G$25*LRVC_Retail_Ratio),0)</f>
        <v>0</v>
      </c>
      <c r="O51" s="111" cm="1">
        <f t="array" ref="O51">_xlfn.IFNA(_xlfn.IFS(Fuel_group5="Biomass fuels",INDEX(Biomass_LRVC_Range,MATCH($C51,LRVCs!$B$6:$B$56)),
Fuel_group5="Biogas fuels",INDEX(Biomass_LRVC_Range,MATCH($C51,LRVCs!$B$6:$B$56)),
Fuel_group5="Electricity",INDEX(Electricity_LRVC_Range,MATCH($C51,LRVCs!$B$6:$B$56)),
Fuel_group5="Gaseous fuels",INDEX(Gas_LRVC_Range,MATCH($C51,LRVCs!$B$6:$B$56)),
Fuel_group5="Liquid fuels",INDEX(Oil_LRVC_Range,MATCH($C51,LRVCs!$B$6:$B$56)),
Fuel_group5="Solid fuels",INDEX(Coal_LRVC_Range,MATCH($C51,LRVCs!$B$6:$B$56)),
Fuel_group5="Other",Inputs!H$25*LRVC_Retail_Ratio),0)</f>
        <v>0</v>
      </c>
      <c r="P51" s="112"/>
      <c r="Q51" s="100" t="e">
        <f t="shared" si="2"/>
        <v>#DIV/0!</v>
      </c>
      <c r="R51" s="101" t="e">
        <f t="shared" si="2"/>
        <v>#DIV/0!</v>
      </c>
      <c r="S51" s="101" t="e">
        <f t="shared" si="2"/>
        <v>#DIV/0!</v>
      </c>
      <c r="T51" s="101" t="e">
        <f t="shared" si="2"/>
        <v>#DIV/0!</v>
      </c>
      <c r="U51" s="102" t="e">
        <f t="shared" si="2"/>
        <v>#DIV/0!</v>
      </c>
      <c r="V51" s="103"/>
      <c r="W51" s="100" t="e">
        <f>Q51*INDEX(Discount_Index,MATCH($C51,'Inflation &amp; Discounting'!$E$8:$E$60))</f>
        <v>#DIV/0!</v>
      </c>
      <c r="X51" s="101" t="e">
        <f>R51*INDEX(Discount_Index,MATCH($C51,'Inflation &amp; Discounting'!$E$8:$E$60))</f>
        <v>#DIV/0!</v>
      </c>
      <c r="Y51" s="101" t="e">
        <f>S51*INDEX(Discount_Index,MATCH($C51,'Inflation &amp; Discounting'!$E$8:$E$60))</f>
        <v>#DIV/0!</v>
      </c>
      <c r="Z51" s="101" t="e">
        <f>T51*INDEX(Discount_Index,MATCH($C51,'Inflation &amp; Discounting'!$E$8:$E$60))</f>
        <v>#DIV/0!</v>
      </c>
      <c r="AA51" s="102" t="e">
        <f>U51*INDEX(Discount_Index,MATCH($C51,'Inflation &amp; Discounting'!$E$8:$E$60))</f>
        <v>#DIV/0!</v>
      </c>
    </row>
    <row r="52" spans="2:27" x14ac:dyDescent="0.25">
      <c r="B52" s="98">
        <f t="shared" si="0"/>
        <v>43</v>
      </c>
      <c r="C52" s="99">
        <v>2065</v>
      </c>
      <c r="E52" s="100" t="e">
        <f>'Energy Calculations'!AC52</f>
        <v>#DIV/0!</v>
      </c>
      <c r="F52" s="101" t="e">
        <f>'Energy Calculations'!AD52</f>
        <v>#DIV/0!</v>
      </c>
      <c r="G52" s="101" t="e">
        <f>'Energy Calculations'!AE52</f>
        <v>#DIV/0!</v>
      </c>
      <c r="H52" s="101" t="e">
        <f>'Energy Calculations'!AF52</f>
        <v>#DIV/0!</v>
      </c>
      <c r="I52" s="102" t="e">
        <f>'Energy Calculations'!AG52</f>
        <v>#DIV/0!</v>
      </c>
      <c r="J52" s="103"/>
      <c r="K52" s="109" cm="1">
        <f t="array" ref="K52">_xlfn.IFNA(_xlfn.IFS(Fuel_group1="Biomass fuels",INDEX(Biomass_LRVC_Range,MATCH($C52,LRVCs!$B$6:$B$56)),
Fuel_group1="Biogas fuels",INDEX(Biomass_LRVC_Range,MATCH($C52,LRVCs!$B$6:$B$56)),
Fuel_group1="Electricity",INDEX(Electricity_LRVC_Range,MATCH($C52,LRVCs!$B$6:$B$56)),
Fuel_group1="Gaseous fuels",INDEX(Gas_LRVC_Range,MATCH($C52,LRVCs!$B$6:$B$56)),
Fuel_group1="Liquid fuels",INDEX(Oil_LRVC_Range,MATCH($C52,LRVCs!$B$6:$B$56)),
Fuel_group1="Solid fuels",INDEX(Coal_LRVC_Range,MATCH($C52,LRVCs!$B$6:$B$56)),
Fuel_group1="Other",Inputs!D$25*LRVC_Retail_Ratio),0)</f>
        <v>0</v>
      </c>
      <c r="L52" s="110" cm="1">
        <f t="array" ref="L52">_xlfn.IFNA(_xlfn.IFS(Fuel_group2="Biomass fuels",INDEX(Biomass_LRVC_Range,MATCH($C52,LRVCs!$B$6:$B$56)),
Fuel_group2="Biogas fuels",INDEX(Biomass_LRVC_Range,MATCH($C52,LRVCs!$B$6:$B$56)),
Fuel_group2="Electricity",INDEX(Electricity_LRVC_Range,MATCH($C52,LRVCs!$B$6:$B$56)),
Fuel_group2="Gaseous fuels",INDEX(Gas_LRVC_Range,MATCH($C52,LRVCs!$B$6:$B$56)),
Fuel_group2="Liquid fuels",INDEX(Oil_LRVC_Range,MATCH($C52,LRVCs!$B$6:$B$56)),
Fuel_group2="Solid fuels",INDEX(Coal_LRVC_Range,MATCH($C52,LRVCs!$B$6:$B$56)),
Fuel_group2="Other",Inputs!E$25*LRVC_Retail_Ratio),0)</f>
        <v>0</v>
      </c>
      <c r="M52" s="110" cm="1">
        <f t="array" ref="M52">_xlfn.IFNA(_xlfn.IFS(Fuel_group3="Biomass fuels",INDEX(Biomass_LRVC_Range,MATCH($C52,LRVCs!$B$6:$B$56)),
Fuel_group3="Biogas fuels",INDEX(Biomass_LRVC_Range,MATCH($C52,LRVCs!$B$6:$B$56)),
Fuel_group3="Electricity",INDEX(Electricity_LRVC_Range,MATCH($C52,LRVCs!$B$6:$B$56)),
Fuel_group3="Gaseous fuels",INDEX(Gas_LRVC_Range,MATCH($C52,LRVCs!$B$6:$B$56)),
Fuel_group3="Liquid fuels",INDEX(Oil_LRVC_Range,MATCH($C52,LRVCs!$B$6:$B$56)),
Fuel_group3="Solid fuels",INDEX(Coal_LRVC_Range,MATCH($C52,LRVCs!$B$6:$B$56)),
Fuel_group3="Other",Inputs!F$25*LRVC_Retail_Ratio),0)</f>
        <v>0</v>
      </c>
      <c r="N52" s="110" cm="1">
        <f t="array" ref="N52">_xlfn.IFNA(_xlfn.IFS(Fuel_group4="Biomass fuels",INDEX(Biomass_LRVC_Range,MATCH($C52,LRVCs!$B$6:$B$56)),
Fuel_group4="Biogas fuels",INDEX(Biomass_LRVC_Range,MATCH($C52,LRVCs!$B$6:$B$56)),
Fuel_group4="Electricity",INDEX(Electricity_LRVC_Range,MATCH($C52,LRVCs!$B$6:$B$56)),
Fuel_group4="Gaseous fuels",INDEX(Gas_LRVC_Range,MATCH($C52,LRVCs!$B$6:$B$56)),
Fuel_group4="Liquid fuels",INDEX(Oil_LRVC_Range,MATCH($C52,LRVCs!$B$6:$B$56)),
Fuel_group4="Solid fuels",INDEX(Coal_LRVC_Range,MATCH($C52,LRVCs!$B$6:$B$56)),
Fuel_group4="Other",Inputs!G$25*LRVC_Retail_Ratio),0)</f>
        <v>0</v>
      </c>
      <c r="O52" s="111" cm="1">
        <f t="array" ref="O52">_xlfn.IFNA(_xlfn.IFS(Fuel_group5="Biomass fuels",INDEX(Biomass_LRVC_Range,MATCH($C52,LRVCs!$B$6:$B$56)),
Fuel_group5="Biogas fuels",INDEX(Biomass_LRVC_Range,MATCH($C52,LRVCs!$B$6:$B$56)),
Fuel_group5="Electricity",INDEX(Electricity_LRVC_Range,MATCH($C52,LRVCs!$B$6:$B$56)),
Fuel_group5="Gaseous fuels",INDEX(Gas_LRVC_Range,MATCH($C52,LRVCs!$B$6:$B$56)),
Fuel_group5="Liquid fuels",INDEX(Oil_LRVC_Range,MATCH($C52,LRVCs!$B$6:$B$56)),
Fuel_group5="Solid fuels",INDEX(Coal_LRVC_Range,MATCH($C52,LRVCs!$B$6:$B$56)),
Fuel_group5="Other",Inputs!H$25*LRVC_Retail_Ratio),0)</f>
        <v>0</v>
      </c>
      <c r="P52" s="112"/>
      <c r="Q52" s="100" t="e">
        <f t="shared" si="2"/>
        <v>#DIV/0!</v>
      </c>
      <c r="R52" s="101" t="e">
        <f t="shared" si="2"/>
        <v>#DIV/0!</v>
      </c>
      <c r="S52" s="101" t="e">
        <f t="shared" si="2"/>
        <v>#DIV/0!</v>
      </c>
      <c r="T52" s="101" t="e">
        <f t="shared" si="2"/>
        <v>#DIV/0!</v>
      </c>
      <c r="U52" s="102" t="e">
        <f t="shared" si="2"/>
        <v>#DIV/0!</v>
      </c>
      <c r="V52" s="103"/>
      <c r="W52" s="100" t="e">
        <f>Q52*INDEX(Discount_Index,MATCH($C52,'Inflation &amp; Discounting'!$E$8:$E$60))</f>
        <v>#DIV/0!</v>
      </c>
      <c r="X52" s="101" t="e">
        <f>R52*INDEX(Discount_Index,MATCH($C52,'Inflation &amp; Discounting'!$E$8:$E$60))</f>
        <v>#DIV/0!</v>
      </c>
      <c r="Y52" s="101" t="e">
        <f>S52*INDEX(Discount_Index,MATCH($C52,'Inflation &amp; Discounting'!$E$8:$E$60))</f>
        <v>#DIV/0!</v>
      </c>
      <c r="Z52" s="101" t="e">
        <f>T52*INDEX(Discount_Index,MATCH($C52,'Inflation &amp; Discounting'!$E$8:$E$60))</f>
        <v>#DIV/0!</v>
      </c>
      <c r="AA52" s="102" t="e">
        <f>U52*INDEX(Discount_Index,MATCH($C52,'Inflation &amp; Discounting'!$E$8:$E$60))</f>
        <v>#DIV/0!</v>
      </c>
    </row>
    <row r="53" spans="2:27" x14ac:dyDescent="0.25">
      <c r="B53" s="98">
        <f t="shared" si="0"/>
        <v>44</v>
      </c>
      <c r="C53" s="99">
        <v>2066</v>
      </c>
      <c r="E53" s="100" t="e">
        <f>'Energy Calculations'!AC53</f>
        <v>#DIV/0!</v>
      </c>
      <c r="F53" s="101" t="e">
        <f>'Energy Calculations'!AD53</f>
        <v>#DIV/0!</v>
      </c>
      <c r="G53" s="101" t="e">
        <f>'Energy Calculations'!AE53</f>
        <v>#DIV/0!</v>
      </c>
      <c r="H53" s="101" t="e">
        <f>'Energy Calculations'!AF53</f>
        <v>#DIV/0!</v>
      </c>
      <c r="I53" s="102" t="e">
        <f>'Energy Calculations'!AG53</f>
        <v>#DIV/0!</v>
      </c>
      <c r="J53" s="103"/>
      <c r="K53" s="109" cm="1">
        <f t="array" ref="K53">_xlfn.IFNA(_xlfn.IFS(Fuel_group1="Biomass fuels",INDEX(Biomass_LRVC_Range,MATCH($C53,LRVCs!$B$6:$B$56)),
Fuel_group1="Biogas fuels",INDEX(Biomass_LRVC_Range,MATCH($C53,LRVCs!$B$6:$B$56)),
Fuel_group1="Electricity",INDEX(Electricity_LRVC_Range,MATCH($C53,LRVCs!$B$6:$B$56)),
Fuel_group1="Gaseous fuels",INDEX(Gas_LRVC_Range,MATCH($C53,LRVCs!$B$6:$B$56)),
Fuel_group1="Liquid fuels",INDEX(Oil_LRVC_Range,MATCH($C53,LRVCs!$B$6:$B$56)),
Fuel_group1="Solid fuels",INDEX(Coal_LRVC_Range,MATCH($C53,LRVCs!$B$6:$B$56)),
Fuel_group1="Other",Inputs!D$25*LRVC_Retail_Ratio),0)</f>
        <v>0</v>
      </c>
      <c r="L53" s="110" cm="1">
        <f t="array" ref="L53">_xlfn.IFNA(_xlfn.IFS(Fuel_group2="Biomass fuels",INDEX(Biomass_LRVC_Range,MATCH($C53,LRVCs!$B$6:$B$56)),
Fuel_group2="Biogas fuels",INDEX(Biomass_LRVC_Range,MATCH($C53,LRVCs!$B$6:$B$56)),
Fuel_group2="Electricity",INDEX(Electricity_LRVC_Range,MATCH($C53,LRVCs!$B$6:$B$56)),
Fuel_group2="Gaseous fuels",INDEX(Gas_LRVC_Range,MATCH($C53,LRVCs!$B$6:$B$56)),
Fuel_group2="Liquid fuels",INDEX(Oil_LRVC_Range,MATCH($C53,LRVCs!$B$6:$B$56)),
Fuel_group2="Solid fuels",INDEX(Coal_LRVC_Range,MATCH($C53,LRVCs!$B$6:$B$56)),
Fuel_group2="Other",Inputs!E$25*LRVC_Retail_Ratio),0)</f>
        <v>0</v>
      </c>
      <c r="M53" s="110" cm="1">
        <f t="array" ref="M53">_xlfn.IFNA(_xlfn.IFS(Fuel_group3="Biomass fuels",INDEX(Biomass_LRVC_Range,MATCH($C53,LRVCs!$B$6:$B$56)),
Fuel_group3="Biogas fuels",INDEX(Biomass_LRVC_Range,MATCH($C53,LRVCs!$B$6:$B$56)),
Fuel_group3="Electricity",INDEX(Electricity_LRVC_Range,MATCH($C53,LRVCs!$B$6:$B$56)),
Fuel_group3="Gaseous fuels",INDEX(Gas_LRVC_Range,MATCH($C53,LRVCs!$B$6:$B$56)),
Fuel_group3="Liquid fuels",INDEX(Oil_LRVC_Range,MATCH($C53,LRVCs!$B$6:$B$56)),
Fuel_group3="Solid fuels",INDEX(Coal_LRVC_Range,MATCH($C53,LRVCs!$B$6:$B$56)),
Fuel_group3="Other",Inputs!F$25*LRVC_Retail_Ratio),0)</f>
        <v>0</v>
      </c>
      <c r="N53" s="110" cm="1">
        <f t="array" ref="N53">_xlfn.IFNA(_xlfn.IFS(Fuel_group4="Biomass fuels",INDEX(Biomass_LRVC_Range,MATCH($C53,LRVCs!$B$6:$B$56)),
Fuel_group4="Biogas fuels",INDEX(Biomass_LRVC_Range,MATCH($C53,LRVCs!$B$6:$B$56)),
Fuel_group4="Electricity",INDEX(Electricity_LRVC_Range,MATCH($C53,LRVCs!$B$6:$B$56)),
Fuel_group4="Gaseous fuels",INDEX(Gas_LRVC_Range,MATCH($C53,LRVCs!$B$6:$B$56)),
Fuel_group4="Liquid fuels",INDEX(Oil_LRVC_Range,MATCH($C53,LRVCs!$B$6:$B$56)),
Fuel_group4="Solid fuels",INDEX(Coal_LRVC_Range,MATCH($C53,LRVCs!$B$6:$B$56)),
Fuel_group4="Other",Inputs!G$25*LRVC_Retail_Ratio),0)</f>
        <v>0</v>
      </c>
      <c r="O53" s="111" cm="1">
        <f t="array" ref="O53">_xlfn.IFNA(_xlfn.IFS(Fuel_group5="Biomass fuels",INDEX(Biomass_LRVC_Range,MATCH($C53,LRVCs!$B$6:$B$56)),
Fuel_group5="Biogas fuels",INDEX(Biomass_LRVC_Range,MATCH($C53,LRVCs!$B$6:$B$56)),
Fuel_group5="Electricity",INDEX(Electricity_LRVC_Range,MATCH($C53,LRVCs!$B$6:$B$56)),
Fuel_group5="Gaseous fuels",INDEX(Gas_LRVC_Range,MATCH($C53,LRVCs!$B$6:$B$56)),
Fuel_group5="Liquid fuels",INDEX(Oil_LRVC_Range,MATCH($C53,LRVCs!$B$6:$B$56)),
Fuel_group5="Solid fuels",INDEX(Coal_LRVC_Range,MATCH($C53,LRVCs!$B$6:$B$56)),
Fuel_group5="Other",Inputs!H$25*LRVC_Retail_Ratio),0)</f>
        <v>0</v>
      </c>
      <c r="P53" s="112"/>
      <c r="Q53" s="100" t="e">
        <f t="shared" si="2"/>
        <v>#DIV/0!</v>
      </c>
      <c r="R53" s="101" t="e">
        <f t="shared" si="2"/>
        <v>#DIV/0!</v>
      </c>
      <c r="S53" s="101" t="e">
        <f t="shared" si="2"/>
        <v>#DIV/0!</v>
      </c>
      <c r="T53" s="101" t="e">
        <f t="shared" si="2"/>
        <v>#DIV/0!</v>
      </c>
      <c r="U53" s="102" t="e">
        <f t="shared" si="2"/>
        <v>#DIV/0!</v>
      </c>
      <c r="V53" s="103"/>
      <c r="W53" s="100" t="e">
        <f>Q53*INDEX(Discount_Index,MATCH($C53,'Inflation &amp; Discounting'!$E$8:$E$60))</f>
        <v>#DIV/0!</v>
      </c>
      <c r="X53" s="101" t="e">
        <f>R53*INDEX(Discount_Index,MATCH($C53,'Inflation &amp; Discounting'!$E$8:$E$60))</f>
        <v>#DIV/0!</v>
      </c>
      <c r="Y53" s="101" t="e">
        <f>S53*INDEX(Discount_Index,MATCH($C53,'Inflation &amp; Discounting'!$E$8:$E$60))</f>
        <v>#DIV/0!</v>
      </c>
      <c r="Z53" s="101" t="e">
        <f>T53*INDEX(Discount_Index,MATCH($C53,'Inflation &amp; Discounting'!$E$8:$E$60))</f>
        <v>#DIV/0!</v>
      </c>
      <c r="AA53" s="102" t="e">
        <f>U53*INDEX(Discount_Index,MATCH($C53,'Inflation &amp; Discounting'!$E$8:$E$60))</f>
        <v>#DIV/0!</v>
      </c>
    </row>
    <row r="54" spans="2:27" x14ac:dyDescent="0.25">
      <c r="B54" s="98">
        <f t="shared" si="0"/>
        <v>45</v>
      </c>
      <c r="C54" s="99">
        <v>2067</v>
      </c>
      <c r="E54" s="100" t="e">
        <f>'Energy Calculations'!AC54</f>
        <v>#DIV/0!</v>
      </c>
      <c r="F54" s="101" t="e">
        <f>'Energy Calculations'!AD54</f>
        <v>#DIV/0!</v>
      </c>
      <c r="G54" s="101" t="e">
        <f>'Energy Calculations'!AE54</f>
        <v>#DIV/0!</v>
      </c>
      <c r="H54" s="101" t="e">
        <f>'Energy Calculations'!AF54</f>
        <v>#DIV/0!</v>
      </c>
      <c r="I54" s="102" t="e">
        <f>'Energy Calculations'!AG54</f>
        <v>#DIV/0!</v>
      </c>
      <c r="J54" s="103"/>
      <c r="K54" s="109" cm="1">
        <f t="array" ref="K54">_xlfn.IFNA(_xlfn.IFS(Fuel_group1="Biomass fuels",INDEX(Biomass_LRVC_Range,MATCH($C54,LRVCs!$B$6:$B$56)),
Fuel_group1="Biogas fuels",INDEX(Biomass_LRVC_Range,MATCH($C54,LRVCs!$B$6:$B$56)),
Fuel_group1="Electricity",INDEX(Electricity_LRVC_Range,MATCH($C54,LRVCs!$B$6:$B$56)),
Fuel_group1="Gaseous fuels",INDEX(Gas_LRVC_Range,MATCH($C54,LRVCs!$B$6:$B$56)),
Fuel_group1="Liquid fuels",INDEX(Oil_LRVC_Range,MATCH($C54,LRVCs!$B$6:$B$56)),
Fuel_group1="Solid fuels",INDEX(Coal_LRVC_Range,MATCH($C54,LRVCs!$B$6:$B$56)),
Fuel_group1="Other",Inputs!D$25*LRVC_Retail_Ratio),0)</f>
        <v>0</v>
      </c>
      <c r="L54" s="110" cm="1">
        <f t="array" ref="L54">_xlfn.IFNA(_xlfn.IFS(Fuel_group2="Biomass fuels",INDEX(Biomass_LRVC_Range,MATCH($C54,LRVCs!$B$6:$B$56)),
Fuel_group2="Biogas fuels",INDEX(Biomass_LRVC_Range,MATCH($C54,LRVCs!$B$6:$B$56)),
Fuel_group2="Electricity",INDEX(Electricity_LRVC_Range,MATCH($C54,LRVCs!$B$6:$B$56)),
Fuel_group2="Gaseous fuels",INDEX(Gas_LRVC_Range,MATCH($C54,LRVCs!$B$6:$B$56)),
Fuel_group2="Liquid fuels",INDEX(Oil_LRVC_Range,MATCH($C54,LRVCs!$B$6:$B$56)),
Fuel_group2="Solid fuels",INDEX(Coal_LRVC_Range,MATCH($C54,LRVCs!$B$6:$B$56)),
Fuel_group2="Other",Inputs!E$25*LRVC_Retail_Ratio),0)</f>
        <v>0</v>
      </c>
      <c r="M54" s="110" cm="1">
        <f t="array" ref="M54">_xlfn.IFNA(_xlfn.IFS(Fuel_group3="Biomass fuels",INDEX(Biomass_LRVC_Range,MATCH($C54,LRVCs!$B$6:$B$56)),
Fuel_group3="Biogas fuels",INDEX(Biomass_LRVC_Range,MATCH($C54,LRVCs!$B$6:$B$56)),
Fuel_group3="Electricity",INDEX(Electricity_LRVC_Range,MATCH($C54,LRVCs!$B$6:$B$56)),
Fuel_group3="Gaseous fuels",INDEX(Gas_LRVC_Range,MATCH($C54,LRVCs!$B$6:$B$56)),
Fuel_group3="Liquid fuels",INDEX(Oil_LRVC_Range,MATCH($C54,LRVCs!$B$6:$B$56)),
Fuel_group3="Solid fuels",INDEX(Coal_LRVC_Range,MATCH($C54,LRVCs!$B$6:$B$56)),
Fuel_group3="Other",Inputs!F$25*LRVC_Retail_Ratio),0)</f>
        <v>0</v>
      </c>
      <c r="N54" s="110" cm="1">
        <f t="array" ref="N54">_xlfn.IFNA(_xlfn.IFS(Fuel_group4="Biomass fuels",INDEX(Biomass_LRVC_Range,MATCH($C54,LRVCs!$B$6:$B$56)),
Fuel_group4="Biogas fuels",INDEX(Biomass_LRVC_Range,MATCH($C54,LRVCs!$B$6:$B$56)),
Fuel_group4="Electricity",INDEX(Electricity_LRVC_Range,MATCH($C54,LRVCs!$B$6:$B$56)),
Fuel_group4="Gaseous fuels",INDEX(Gas_LRVC_Range,MATCH($C54,LRVCs!$B$6:$B$56)),
Fuel_group4="Liquid fuels",INDEX(Oil_LRVC_Range,MATCH($C54,LRVCs!$B$6:$B$56)),
Fuel_group4="Solid fuels",INDEX(Coal_LRVC_Range,MATCH($C54,LRVCs!$B$6:$B$56)),
Fuel_group4="Other",Inputs!G$25*LRVC_Retail_Ratio),0)</f>
        <v>0</v>
      </c>
      <c r="O54" s="111" cm="1">
        <f t="array" ref="O54">_xlfn.IFNA(_xlfn.IFS(Fuel_group5="Biomass fuels",INDEX(Biomass_LRVC_Range,MATCH($C54,LRVCs!$B$6:$B$56)),
Fuel_group5="Biogas fuels",INDEX(Biomass_LRVC_Range,MATCH($C54,LRVCs!$B$6:$B$56)),
Fuel_group5="Electricity",INDEX(Electricity_LRVC_Range,MATCH($C54,LRVCs!$B$6:$B$56)),
Fuel_group5="Gaseous fuels",INDEX(Gas_LRVC_Range,MATCH($C54,LRVCs!$B$6:$B$56)),
Fuel_group5="Liquid fuels",INDEX(Oil_LRVC_Range,MATCH($C54,LRVCs!$B$6:$B$56)),
Fuel_group5="Solid fuels",INDEX(Coal_LRVC_Range,MATCH($C54,LRVCs!$B$6:$B$56)),
Fuel_group5="Other",Inputs!H$25*LRVC_Retail_Ratio),0)</f>
        <v>0</v>
      </c>
      <c r="P54" s="112"/>
      <c r="Q54" s="100" t="e">
        <f t="shared" si="2"/>
        <v>#DIV/0!</v>
      </c>
      <c r="R54" s="101" t="e">
        <f t="shared" si="2"/>
        <v>#DIV/0!</v>
      </c>
      <c r="S54" s="101" t="e">
        <f t="shared" si="2"/>
        <v>#DIV/0!</v>
      </c>
      <c r="T54" s="101" t="e">
        <f t="shared" si="2"/>
        <v>#DIV/0!</v>
      </c>
      <c r="U54" s="102" t="e">
        <f t="shared" si="2"/>
        <v>#DIV/0!</v>
      </c>
      <c r="V54" s="103"/>
      <c r="W54" s="100" t="e">
        <f>Q54*INDEX(Discount_Index,MATCH($C54,'Inflation &amp; Discounting'!$E$8:$E$60))</f>
        <v>#DIV/0!</v>
      </c>
      <c r="X54" s="101" t="e">
        <f>R54*INDEX(Discount_Index,MATCH($C54,'Inflation &amp; Discounting'!$E$8:$E$60))</f>
        <v>#DIV/0!</v>
      </c>
      <c r="Y54" s="101" t="e">
        <f>S54*INDEX(Discount_Index,MATCH($C54,'Inflation &amp; Discounting'!$E$8:$E$60))</f>
        <v>#DIV/0!</v>
      </c>
      <c r="Z54" s="101" t="e">
        <f>T54*INDEX(Discount_Index,MATCH($C54,'Inflation &amp; Discounting'!$E$8:$E$60))</f>
        <v>#DIV/0!</v>
      </c>
      <c r="AA54" s="102" t="e">
        <f>U54*INDEX(Discount_Index,MATCH($C54,'Inflation &amp; Discounting'!$E$8:$E$60))</f>
        <v>#DIV/0!</v>
      </c>
    </row>
    <row r="55" spans="2:27" x14ac:dyDescent="0.25">
      <c r="B55" s="98">
        <f t="shared" si="0"/>
        <v>46</v>
      </c>
      <c r="C55" s="99">
        <v>2068</v>
      </c>
      <c r="E55" s="100" t="e">
        <f>'Energy Calculations'!AC55</f>
        <v>#DIV/0!</v>
      </c>
      <c r="F55" s="101" t="e">
        <f>'Energy Calculations'!AD55</f>
        <v>#DIV/0!</v>
      </c>
      <c r="G55" s="101" t="e">
        <f>'Energy Calculations'!AE55</f>
        <v>#DIV/0!</v>
      </c>
      <c r="H55" s="101" t="e">
        <f>'Energy Calculations'!AF55</f>
        <v>#DIV/0!</v>
      </c>
      <c r="I55" s="102" t="e">
        <f>'Energy Calculations'!AG55</f>
        <v>#DIV/0!</v>
      </c>
      <c r="J55" s="103"/>
      <c r="K55" s="109" cm="1">
        <f t="array" ref="K55">_xlfn.IFNA(_xlfn.IFS(Fuel_group1="Biomass fuels",INDEX(Biomass_LRVC_Range,MATCH($C55,LRVCs!$B$6:$B$56)),
Fuel_group1="Biogas fuels",INDEX(Biomass_LRVC_Range,MATCH($C55,LRVCs!$B$6:$B$56)),
Fuel_group1="Electricity",INDEX(Electricity_LRVC_Range,MATCH($C55,LRVCs!$B$6:$B$56)),
Fuel_group1="Gaseous fuels",INDEX(Gas_LRVC_Range,MATCH($C55,LRVCs!$B$6:$B$56)),
Fuel_group1="Liquid fuels",INDEX(Oil_LRVC_Range,MATCH($C55,LRVCs!$B$6:$B$56)),
Fuel_group1="Solid fuels",INDEX(Coal_LRVC_Range,MATCH($C55,LRVCs!$B$6:$B$56)),
Fuel_group1="Other",Inputs!D$25*LRVC_Retail_Ratio),0)</f>
        <v>0</v>
      </c>
      <c r="L55" s="110" cm="1">
        <f t="array" ref="L55">_xlfn.IFNA(_xlfn.IFS(Fuel_group2="Biomass fuels",INDEX(Biomass_LRVC_Range,MATCH($C55,LRVCs!$B$6:$B$56)),
Fuel_group2="Biogas fuels",INDEX(Biomass_LRVC_Range,MATCH($C55,LRVCs!$B$6:$B$56)),
Fuel_group2="Electricity",INDEX(Electricity_LRVC_Range,MATCH($C55,LRVCs!$B$6:$B$56)),
Fuel_group2="Gaseous fuels",INDEX(Gas_LRVC_Range,MATCH($C55,LRVCs!$B$6:$B$56)),
Fuel_group2="Liquid fuels",INDEX(Oil_LRVC_Range,MATCH($C55,LRVCs!$B$6:$B$56)),
Fuel_group2="Solid fuels",INDEX(Coal_LRVC_Range,MATCH($C55,LRVCs!$B$6:$B$56)),
Fuel_group2="Other",Inputs!E$25*LRVC_Retail_Ratio),0)</f>
        <v>0</v>
      </c>
      <c r="M55" s="110" cm="1">
        <f t="array" ref="M55">_xlfn.IFNA(_xlfn.IFS(Fuel_group3="Biomass fuels",INDEX(Biomass_LRVC_Range,MATCH($C55,LRVCs!$B$6:$B$56)),
Fuel_group3="Biogas fuels",INDEX(Biomass_LRVC_Range,MATCH($C55,LRVCs!$B$6:$B$56)),
Fuel_group3="Electricity",INDEX(Electricity_LRVC_Range,MATCH($C55,LRVCs!$B$6:$B$56)),
Fuel_group3="Gaseous fuels",INDEX(Gas_LRVC_Range,MATCH($C55,LRVCs!$B$6:$B$56)),
Fuel_group3="Liquid fuels",INDEX(Oil_LRVC_Range,MATCH($C55,LRVCs!$B$6:$B$56)),
Fuel_group3="Solid fuels",INDEX(Coal_LRVC_Range,MATCH($C55,LRVCs!$B$6:$B$56)),
Fuel_group3="Other",Inputs!F$25*LRVC_Retail_Ratio),0)</f>
        <v>0</v>
      </c>
      <c r="N55" s="110" cm="1">
        <f t="array" ref="N55">_xlfn.IFNA(_xlfn.IFS(Fuel_group4="Biomass fuels",INDEX(Biomass_LRVC_Range,MATCH($C55,LRVCs!$B$6:$B$56)),
Fuel_group4="Biogas fuels",INDEX(Biomass_LRVC_Range,MATCH($C55,LRVCs!$B$6:$B$56)),
Fuel_group4="Electricity",INDEX(Electricity_LRVC_Range,MATCH($C55,LRVCs!$B$6:$B$56)),
Fuel_group4="Gaseous fuels",INDEX(Gas_LRVC_Range,MATCH($C55,LRVCs!$B$6:$B$56)),
Fuel_group4="Liquid fuels",INDEX(Oil_LRVC_Range,MATCH($C55,LRVCs!$B$6:$B$56)),
Fuel_group4="Solid fuels",INDEX(Coal_LRVC_Range,MATCH($C55,LRVCs!$B$6:$B$56)),
Fuel_group4="Other",Inputs!G$25*LRVC_Retail_Ratio),0)</f>
        <v>0</v>
      </c>
      <c r="O55" s="111" cm="1">
        <f t="array" ref="O55">_xlfn.IFNA(_xlfn.IFS(Fuel_group5="Biomass fuels",INDEX(Biomass_LRVC_Range,MATCH($C55,LRVCs!$B$6:$B$56)),
Fuel_group5="Biogas fuels",INDEX(Biomass_LRVC_Range,MATCH($C55,LRVCs!$B$6:$B$56)),
Fuel_group5="Electricity",INDEX(Electricity_LRVC_Range,MATCH($C55,LRVCs!$B$6:$B$56)),
Fuel_group5="Gaseous fuels",INDEX(Gas_LRVC_Range,MATCH($C55,LRVCs!$B$6:$B$56)),
Fuel_group5="Liquid fuels",INDEX(Oil_LRVC_Range,MATCH($C55,LRVCs!$B$6:$B$56)),
Fuel_group5="Solid fuels",INDEX(Coal_LRVC_Range,MATCH($C55,LRVCs!$B$6:$B$56)),
Fuel_group5="Other",Inputs!H$25*LRVC_Retail_Ratio),0)</f>
        <v>0</v>
      </c>
      <c r="P55" s="112"/>
      <c r="Q55" s="100" t="e">
        <f t="shared" si="2"/>
        <v>#DIV/0!</v>
      </c>
      <c r="R55" s="101" t="e">
        <f t="shared" si="2"/>
        <v>#DIV/0!</v>
      </c>
      <c r="S55" s="101" t="e">
        <f t="shared" si="2"/>
        <v>#DIV/0!</v>
      </c>
      <c r="T55" s="101" t="e">
        <f t="shared" si="2"/>
        <v>#DIV/0!</v>
      </c>
      <c r="U55" s="102" t="e">
        <f t="shared" si="2"/>
        <v>#DIV/0!</v>
      </c>
      <c r="V55" s="103"/>
      <c r="W55" s="100" t="e">
        <f>Q55*INDEX(Discount_Index,MATCH($C55,'Inflation &amp; Discounting'!$E$8:$E$60))</f>
        <v>#DIV/0!</v>
      </c>
      <c r="X55" s="101" t="e">
        <f>R55*INDEX(Discount_Index,MATCH($C55,'Inflation &amp; Discounting'!$E$8:$E$60))</f>
        <v>#DIV/0!</v>
      </c>
      <c r="Y55" s="101" t="e">
        <f>S55*INDEX(Discount_Index,MATCH($C55,'Inflation &amp; Discounting'!$E$8:$E$60))</f>
        <v>#DIV/0!</v>
      </c>
      <c r="Z55" s="101" t="e">
        <f>T55*INDEX(Discount_Index,MATCH($C55,'Inflation &amp; Discounting'!$E$8:$E$60))</f>
        <v>#DIV/0!</v>
      </c>
      <c r="AA55" s="102" t="e">
        <f>U55*INDEX(Discount_Index,MATCH($C55,'Inflation &amp; Discounting'!$E$8:$E$60))</f>
        <v>#DIV/0!</v>
      </c>
    </row>
    <row r="56" spans="2:27" x14ac:dyDescent="0.25">
      <c r="B56" s="98">
        <f t="shared" si="0"/>
        <v>47</v>
      </c>
      <c r="C56" s="99">
        <v>2069</v>
      </c>
      <c r="E56" s="100" t="e">
        <f>'Energy Calculations'!AC56</f>
        <v>#DIV/0!</v>
      </c>
      <c r="F56" s="101" t="e">
        <f>'Energy Calculations'!AD56</f>
        <v>#DIV/0!</v>
      </c>
      <c r="G56" s="101" t="e">
        <f>'Energy Calculations'!AE56</f>
        <v>#DIV/0!</v>
      </c>
      <c r="H56" s="101" t="e">
        <f>'Energy Calculations'!AF56</f>
        <v>#DIV/0!</v>
      </c>
      <c r="I56" s="102" t="e">
        <f>'Energy Calculations'!AG56</f>
        <v>#DIV/0!</v>
      </c>
      <c r="J56" s="103"/>
      <c r="K56" s="109" cm="1">
        <f t="array" ref="K56">_xlfn.IFNA(_xlfn.IFS(Fuel_group1="Biomass fuels",INDEX(Biomass_LRVC_Range,MATCH($C56,LRVCs!$B$6:$B$56)),
Fuel_group1="Biogas fuels",INDEX(Biomass_LRVC_Range,MATCH($C56,LRVCs!$B$6:$B$56)),
Fuel_group1="Electricity",INDEX(Electricity_LRVC_Range,MATCH($C56,LRVCs!$B$6:$B$56)),
Fuel_group1="Gaseous fuels",INDEX(Gas_LRVC_Range,MATCH($C56,LRVCs!$B$6:$B$56)),
Fuel_group1="Liquid fuels",INDEX(Oil_LRVC_Range,MATCH($C56,LRVCs!$B$6:$B$56)),
Fuel_group1="Solid fuels",INDEX(Coal_LRVC_Range,MATCH($C56,LRVCs!$B$6:$B$56)),
Fuel_group1="Other",Inputs!D$25*LRVC_Retail_Ratio),0)</f>
        <v>0</v>
      </c>
      <c r="L56" s="110" cm="1">
        <f t="array" ref="L56">_xlfn.IFNA(_xlfn.IFS(Fuel_group2="Biomass fuels",INDEX(Biomass_LRVC_Range,MATCH($C56,LRVCs!$B$6:$B$56)),
Fuel_group2="Biogas fuels",INDEX(Biomass_LRVC_Range,MATCH($C56,LRVCs!$B$6:$B$56)),
Fuel_group2="Electricity",INDEX(Electricity_LRVC_Range,MATCH($C56,LRVCs!$B$6:$B$56)),
Fuel_group2="Gaseous fuels",INDEX(Gas_LRVC_Range,MATCH($C56,LRVCs!$B$6:$B$56)),
Fuel_group2="Liquid fuels",INDEX(Oil_LRVC_Range,MATCH($C56,LRVCs!$B$6:$B$56)),
Fuel_group2="Solid fuels",INDEX(Coal_LRVC_Range,MATCH($C56,LRVCs!$B$6:$B$56)),
Fuel_group2="Other",Inputs!E$25*LRVC_Retail_Ratio),0)</f>
        <v>0</v>
      </c>
      <c r="M56" s="110" cm="1">
        <f t="array" ref="M56">_xlfn.IFNA(_xlfn.IFS(Fuel_group3="Biomass fuels",INDEX(Biomass_LRVC_Range,MATCH($C56,LRVCs!$B$6:$B$56)),
Fuel_group3="Biogas fuels",INDEX(Biomass_LRVC_Range,MATCH($C56,LRVCs!$B$6:$B$56)),
Fuel_group3="Electricity",INDEX(Electricity_LRVC_Range,MATCH($C56,LRVCs!$B$6:$B$56)),
Fuel_group3="Gaseous fuels",INDEX(Gas_LRVC_Range,MATCH($C56,LRVCs!$B$6:$B$56)),
Fuel_group3="Liquid fuels",INDEX(Oil_LRVC_Range,MATCH($C56,LRVCs!$B$6:$B$56)),
Fuel_group3="Solid fuels",INDEX(Coal_LRVC_Range,MATCH($C56,LRVCs!$B$6:$B$56)),
Fuel_group3="Other",Inputs!F$25*LRVC_Retail_Ratio),0)</f>
        <v>0</v>
      </c>
      <c r="N56" s="110" cm="1">
        <f t="array" ref="N56">_xlfn.IFNA(_xlfn.IFS(Fuel_group4="Biomass fuels",INDEX(Biomass_LRVC_Range,MATCH($C56,LRVCs!$B$6:$B$56)),
Fuel_group4="Biogas fuels",INDEX(Biomass_LRVC_Range,MATCH($C56,LRVCs!$B$6:$B$56)),
Fuel_group4="Electricity",INDEX(Electricity_LRVC_Range,MATCH($C56,LRVCs!$B$6:$B$56)),
Fuel_group4="Gaseous fuels",INDEX(Gas_LRVC_Range,MATCH($C56,LRVCs!$B$6:$B$56)),
Fuel_group4="Liquid fuels",INDEX(Oil_LRVC_Range,MATCH($C56,LRVCs!$B$6:$B$56)),
Fuel_group4="Solid fuels",INDEX(Coal_LRVC_Range,MATCH($C56,LRVCs!$B$6:$B$56)),
Fuel_group4="Other",Inputs!G$25*LRVC_Retail_Ratio),0)</f>
        <v>0</v>
      </c>
      <c r="O56" s="111" cm="1">
        <f t="array" ref="O56">_xlfn.IFNA(_xlfn.IFS(Fuel_group5="Biomass fuels",INDEX(Biomass_LRVC_Range,MATCH($C56,LRVCs!$B$6:$B$56)),
Fuel_group5="Biogas fuels",INDEX(Biomass_LRVC_Range,MATCH($C56,LRVCs!$B$6:$B$56)),
Fuel_group5="Electricity",INDEX(Electricity_LRVC_Range,MATCH($C56,LRVCs!$B$6:$B$56)),
Fuel_group5="Gaseous fuels",INDEX(Gas_LRVC_Range,MATCH($C56,LRVCs!$B$6:$B$56)),
Fuel_group5="Liquid fuels",INDEX(Oil_LRVC_Range,MATCH($C56,LRVCs!$B$6:$B$56)),
Fuel_group5="Solid fuels",INDEX(Coal_LRVC_Range,MATCH($C56,LRVCs!$B$6:$B$56)),
Fuel_group5="Other",Inputs!H$25*LRVC_Retail_Ratio),0)</f>
        <v>0</v>
      </c>
      <c r="P56" s="112"/>
      <c r="Q56" s="100" t="e">
        <f t="shared" si="2"/>
        <v>#DIV/0!</v>
      </c>
      <c r="R56" s="101" t="e">
        <f t="shared" si="2"/>
        <v>#DIV/0!</v>
      </c>
      <c r="S56" s="101" t="e">
        <f t="shared" si="2"/>
        <v>#DIV/0!</v>
      </c>
      <c r="T56" s="101" t="e">
        <f t="shared" si="2"/>
        <v>#DIV/0!</v>
      </c>
      <c r="U56" s="102" t="e">
        <f t="shared" si="2"/>
        <v>#DIV/0!</v>
      </c>
      <c r="V56" s="103"/>
      <c r="W56" s="100" t="e">
        <f>Q56*INDEX(Discount_Index,MATCH($C56,'Inflation &amp; Discounting'!$E$8:$E$60))</f>
        <v>#DIV/0!</v>
      </c>
      <c r="X56" s="101" t="e">
        <f>R56*INDEX(Discount_Index,MATCH($C56,'Inflation &amp; Discounting'!$E$8:$E$60))</f>
        <v>#DIV/0!</v>
      </c>
      <c r="Y56" s="101" t="e">
        <f>S56*INDEX(Discount_Index,MATCH($C56,'Inflation &amp; Discounting'!$E$8:$E$60))</f>
        <v>#DIV/0!</v>
      </c>
      <c r="Z56" s="101" t="e">
        <f>T56*INDEX(Discount_Index,MATCH($C56,'Inflation &amp; Discounting'!$E$8:$E$60))</f>
        <v>#DIV/0!</v>
      </c>
      <c r="AA56" s="102" t="e">
        <f>U56*INDEX(Discount_Index,MATCH($C56,'Inflation &amp; Discounting'!$E$8:$E$60))</f>
        <v>#DIV/0!</v>
      </c>
    </row>
    <row r="57" spans="2:27" ht="15.75" thickBot="1" x14ac:dyDescent="0.3">
      <c r="B57" s="104">
        <f t="shared" si="0"/>
        <v>48</v>
      </c>
      <c r="C57" s="105">
        <v>2070</v>
      </c>
      <c r="E57" s="106" t="e">
        <f>'Energy Calculations'!AC57</f>
        <v>#DIV/0!</v>
      </c>
      <c r="F57" s="107" t="e">
        <f>'Energy Calculations'!AD57</f>
        <v>#DIV/0!</v>
      </c>
      <c r="G57" s="107" t="e">
        <f>'Energy Calculations'!AE57</f>
        <v>#DIV/0!</v>
      </c>
      <c r="H57" s="107" t="e">
        <f>'Energy Calculations'!AF57</f>
        <v>#DIV/0!</v>
      </c>
      <c r="I57" s="108" t="e">
        <f>'Energy Calculations'!AG57</f>
        <v>#DIV/0!</v>
      </c>
      <c r="J57" s="103"/>
      <c r="K57" s="113" cm="1">
        <f t="array" ref="K57">_xlfn.IFNA(_xlfn.IFS(Fuel_group1="Biomass fuels",INDEX(Biomass_LRVC_Range,MATCH($C57,LRVCs!$B$6:$B$56)),
Fuel_group1="Biogas fuels",INDEX(Biomass_LRVC_Range,MATCH($C57,LRVCs!$B$6:$B$56)),
Fuel_group1="Electricity",INDEX(Electricity_LRVC_Range,MATCH($C57,LRVCs!$B$6:$B$56)),
Fuel_group1="Gaseous fuels",INDEX(Gas_LRVC_Range,MATCH($C57,LRVCs!$B$6:$B$56)),
Fuel_group1="Liquid fuels",INDEX(Oil_LRVC_Range,MATCH($C57,LRVCs!$B$6:$B$56)),
Fuel_group1="Solid fuels",INDEX(Coal_LRVC_Range,MATCH($C57,LRVCs!$B$6:$B$56)),
Fuel_group1="Other",Inputs!D$25*LRVC_Retail_Ratio),0)</f>
        <v>0</v>
      </c>
      <c r="L57" s="114" cm="1">
        <f t="array" ref="L57">_xlfn.IFNA(_xlfn.IFS(Fuel_group2="Biomass fuels",INDEX(Biomass_LRVC_Range,MATCH($C57,LRVCs!$B$6:$B$56)),
Fuel_group2="Biogas fuels",INDEX(Biomass_LRVC_Range,MATCH($C57,LRVCs!$B$6:$B$56)),
Fuel_group2="Electricity",INDEX(Electricity_LRVC_Range,MATCH($C57,LRVCs!$B$6:$B$56)),
Fuel_group2="Gaseous fuels",INDEX(Gas_LRVC_Range,MATCH($C57,LRVCs!$B$6:$B$56)),
Fuel_group2="Liquid fuels",INDEX(Oil_LRVC_Range,MATCH($C57,LRVCs!$B$6:$B$56)),
Fuel_group2="Solid fuels",INDEX(Coal_LRVC_Range,MATCH($C57,LRVCs!$B$6:$B$56)),
Fuel_group2="Other",Inputs!E$25*LRVC_Retail_Ratio),0)</f>
        <v>0</v>
      </c>
      <c r="M57" s="114" cm="1">
        <f t="array" ref="M57">_xlfn.IFNA(_xlfn.IFS(Fuel_group3="Biomass fuels",INDEX(Biomass_LRVC_Range,MATCH($C57,LRVCs!$B$6:$B$56)),
Fuel_group3="Biogas fuels",INDEX(Biomass_LRVC_Range,MATCH($C57,LRVCs!$B$6:$B$56)),
Fuel_group3="Electricity",INDEX(Electricity_LRVC_Range,MATCH($C57,LRVCs!$B$6:$B$56)),
Fuel_group3="Gaseous fuels",INDEX(Gas_LRVC_Range,MATCH($C57,LRVCs!$B$6:$B$56)),
Fuel_group3="Liquid fuels",INDEX(Oil_LRVC_Range,MATCH($C57,LRVCs!$B$6:$B$56)),
Fuel_group3="Solid fuels",INDEX(Coal_LRVC_Range,MATCH($C57,LRVCs!$B$6:$B$56)),
Fuel_group3="Other",Inputs!F$25*LRVC_Retail_Ratio),0)</f>
        <v>0</v>
      </c>
      <c r="N57" s="114" cm="1">
        <f t="array" ref="N57">_xlfn.IFNA(_xlfn.IFS(Fuel_group4="Biomass fuels",INDEX(Biomass_LRVC_Range,MATCH($C57,LRVCs!$B$6:$B$56)),
Fuel_group4="Biogas fuels",INDEX(Biomass_LRVC_Range,MATCH($C57,LRVCs!$B$6:$B$56)),
Fuel_group4="Electricity",INDEX(Electricity_LRVC_Range,MATCH($C57,LRVCs!$B$6:$B$56)),
Fuel_group4="Gaseous fuels",INDEX(Gas_LRVC_Range,MATCH($C57,LRVCs!$B$6:$B$56)),
Fuel_group4="Liquid fuels",INDEX(Oil_LRVC_Range,MATCH($C57,LRVCs!$B$6:$B$56)),
Fuel_group4="Solid fuels",INDEX(Coal_LRVC_Range,MATCH($C57,LRVCs!$B$6:$B$56)),
Fuel_group4="Other",Inputs!G$25*LRVC_Retail_Ratio),0)</f>
        <v>0</v>
      </c>
      <c r="O57" s="115" cm="1">
        <f t="array" ref="O57">_xlfn.IFNA(_xlfn.IFS(Fuel_group5="Biomass fuels",INDEX(Biomass_LRVC_Range,MATCH($C57,LRVCs!$B$6:$B$56)),
Fuel_group5="Biogas fuels",INDEX(Biomass_LRVC_Range,MATCH($C57,LRVCs!$B$6:$B$56)),
Fuel_group5="Electricity",INDEX(Electricity_LRVC_Range,MATCH($C57,LRVCs!$B$6:$B$56)),
Fuel_group5="Gaseous fuels",INDEX(Gas_LRVC_Range,MATCH($C57,LRVCs!$B$6:$B$56)),
Fuel_group5="Liquid fuels",INDEX(Oil_LRVC_Range,MATCH($C57,LRVCs!$B$6:$B$56)),
Fuel_group5="Solid fuels",INDEX(Coal_LRVC_Range,MATCH($C57,LRVCs!$B$6:$B$56)),
Fuel_group5="Other",Inputs!H$25*LRVC_Retail_Ratio),0)</f>
        <v>0</v>
      </c>
      <c r="P57" s="112"/>
      <c r="Q57" s="106" t="e">
        <f t="shared" si="2"/>
        <v>#DIV/0!</v>
      </c>
      <c r="R57" s="107" t="e">
        <f t="shared" si="2"/>
        <v>#DIV/0!</v>
      </c>
      <c r="S57" s="107" t="e">
        <f t="shared" si="2"/>
        <v>#DIV/0!</v>
      </c>
      <c r="T57" s="107" t="e">
        <f t="shared" si="2"/>
        <v>#DIV/0!</v>
      </c>
      <c r="U57" s="108" t="e">
        <f t="shared" si="2"/>
        <v>#DIV/0!</v>
      </c>
      <c r="V57" s="103"/>
      <c r="W57" s="106" t="e">
        <f>Q57*INDEX(Discount_Index,MATCH($C57,'Inflation &amp; Discounting'!$E$8:$E$60))</f>
        <v>#DIV/0!</v>
      </c>
      <c r="X57" s="107" t="e">
        <f>R57*INDEX(Discount_Index,MATCH($C57,'Inflation &amp; Discounting'!$E$8:$E$60))</f>
        <v>#DIV/0!</v>
      </c>
      <c r="Y57" s="107" t="e">
        <f>S57*INDEX(Discount_Index,MATCH($C57,'Inflation &amp; Discounting'!$E$8:$E$60))</f>
        <v>#DIV/0!</v>
      </c>
      <c r="Z57" s="107" t="e">
        <f>T57*INDEX(Discount_Index,MATCH($C57,'Inflation &amp; Discounting'!$E$8:$E$60))</f>
        <v>#DIV/0!</v>
      </c>
      <c r="AA57" s="108" t="e">
        <f>U57*INDEX(Discount_Index,MATCH($C57,'Inflation &amp; Discounting'!$E$8:$E$60))</f>
        <v>#DIV/0!</v>
      </c>
    </row>
    <row r="58" spans="2:27" x14ac:dyDescent="0.25"/>
    <row r="59" spans="2:27"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row>
  </sheetData>
  <sheetProtection algorithmName="SHA-512" hashValue="yzRGVkcJ59ImCxaaEQGYttF8RRvDOBejdiURsRLZyTlT6hw0v7HAITEzsfHi8RNdpa6Jx8dLaEnBr49aKbuJDQ==" saltValue="iQfwKoJHtoyoR8hJ2cp1vg==" spinCount="100000" sheet="1" objects="1" scenarios="1" selectLockedCells="1"/>
  <mergeCells count="6">
    <mergeCell ref="W5:AA5"/>
    <mergeCell ref="B5:B7"/>
    <mergeCell ref="C5:C7"/>
    <mergeCell ref="E5:I5"/>
    <mergeCell ref="K5:O5"/>
    <mergeCell ref="Q5:U5"/>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8537D-2DEC-466E-9DE6-B6266208F109}">
  <sheetPr codeName="Sheet11">
    <tabColor theme="7" tint="0.59999389629810485"/>
  </sheetPr>
  <dimension ref="A1:AG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2" width="8.85546875" style="30" customWidth="1"/>
    <col min="3" max="3" width="5.140625" style="30" customWidth="1"/>
    <col min="4" max="8" width="15.85546875" style="30" customWidth="1"/>
    <col min="9" max="9" width="5.140625" style="30" customWidth="1"/>
    <col min="10" max="14" width="15.85546875" style="30" customWidth="1"/>
    <col min="15" max="15" width="5.28515625" style="30" customWidth="1"/>
    <col min="16" max="20" width="15.85546875" style="30" customWidth="1"/>
    <col min="21" max="21" width="5.28515625" style="30" customWidth="1"/>
    <col min="22" max="26" width="15.85546875" style="30" customWidth="1"/>
    <col min="27" max="27" width="5.28515625" style="30" customWidth="1"/>
    <col min="28" max="32" width="15.85546875" style="30" customWidth="1"/>
    <col min="33" max="33" width="3.5703125" style="30" customWidth="1"/>
    <col min="34" max="16384" width="8.85546875" style="30" hidden="1"/>
  </cols>
  <sheetData>
    <row r="1" spans="2:32" x14ac:dyDescent="0.25">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row>
    <row r="2" spans="2:32" x14ac:dyDescent="0.25"/>
    <row r="3" spans="2:32" ht="21" x14ac:dyDescent="0.35">
      <c r="B3" s="70" t="s">
        <v>98</v>
      </c>
    </row>
    <row r="4" spans="2:32" ht="15.75" thickBot="1" x14ac:dyDescent="0.3"/>
    <row r="5" spans="2:32" x14ac:dyDescent="0.25">
      <c r="B5" s="461" t="s">
        <v>78</v>
      </c>
      <c r="C5" s="91"/>
      <c r="D5" s="456" t="s">
        <v>84</v>
      </c>
      <c r="E5" s="457"/>
      <c r="F5" s="457"/>
      <c r="G5" s="457"/>
      <c r="H5" s="458"/>
      <c r="I5" s="91"/>
      <c r="J5" s="456" t="s">
        <v>90</v>
      </c>
      <c r="K5" s="457"/>
      <c r="L5" s="457"/>
      <c r="M5" s="457"/>
      <c r="N5" s="458"/>
      <c r="O5" s="91"/>
      <c r="P5" s="456" t="s">
        <v>91</v>
      </c>
      <c r="Q5" s="457"/>
      <c r="R5" s="457"/>
      <c r="S5" s="457"/>
      <c r="T5" s="458"/>
      <c r="U5" s="91"/>
      <c r="V5" s="456" t="s">
        <v>99</v>
      </c>
      <c r="W5" s="457"/>
      <c r="X5" s="457"/>
      <c r="Y5" s="457"/>
      <c r="Z5" s="458"/>
      <c r="AA5" s="91"/>
      <c r="AB5" s="456" t="s">
        <v>100</v>
      </c>
      <c r="AC5" s="457"/>
      <c r="AD5" s="457"/>
      <c r="AE5" s="457"/>
      <c r="AF5" s="458"/>
    </row>
    <row r="6" spans="2:32" x14ac:dyDescent="0.25">
      <c r="B6" s="462"/>
      <c r="C6" s="91"/>
      <c r="D6" s="92" t="s">
        <v>35</v>
      </c>
      <c r="E6" s="11" t="s">
        <v>36</v>
      </c>
      <c r="F6" s="11" t="s">
        <v>37</v>
      </c>
      <c r="G6" s="11" t="s">
        <v>38</v>
      </c>
      <c r="H6" s="93" t="s">
        <v>39</v>
      </c>
      <c r="I6" s="91"/>
      <c r="J6" s="92" t="s">
        <v>35</v>
      </c>
      <c r="K6" s="11" t="s">
        <v>36</v>
      </c>
      <c r="L6" s="11" t="s">
        <v>37</v>
      </c>
      <c r="M6" s="11" t="s">
        <v>38</v>
      </c>
      <c r="N6" s="93" t="s">
        <v>39</v>
      </c>
      <c r="O6" s="91"/>
      <c r="P6" s="92" t="s">
        <v>35</v>
      </c>
      <c r="Q6" s="11" t="s">
        <v>36</v>
      </c>
      <c r="R6" s="11" t="s">
        <v>37</v>
      </c>
      <c r="S6" s="11" t="s">
        <v>38</v>
      </c>
      <c r="T6" s="93" t="s">
        <v>39</v>
      </c>
      <c r="U6" s="91"/>
      <c r="V6" s="92" t="s">
        <v>35</v>
      </c>
      <c r="W6" s="11" t="s">
        <v>36</v>
      </c>
      <c r="X6" s="11" t="s">
        <v>37</v>
      </c>
      <c r="Y6" s="11" t="s">
        <v>38</v>
      </c>
      <c r="Z6" s="93" t="s">
        <v>39</v>
      </c>
      <c r="AA6" s="91"/>
      <c r="AB6" s="92" t="s">
        <v>35</v>
      </c>
      <c r="AC6" s="11" t="s">
        <v>36</v>
      </c>
      <c r="AD6" s="11" t="s">
        <v>37</v>
      </c>
      <c r="AE6" s="11" t="s">
        <v>38</v>
      </c>
      <c r="AF6" s="93" t="s">
        <v>39</v>
      </c>
    </row>
    <row r="7" spans="2:32" s="55" customFormat="1" x14ac:dyDescent="0.25">
      <c r="B7" s="462"/>
      <c r="C7" s="97"/>
      <c r="D7" s="95" t="str">
        <f>IF(Fuel_type1=0,"N/A",Fuel_type1)</f>
        <v>N/A</v>
      </c>
      <c r="E7" s="24" t="str">
        <f>IF(Fuel_type2=0,"N/A",Fuel_type2)</f>
        <v>N/A</v>
      </c>
      <c r="F7" s="24" t="str">
        <f>IF(Fuel_type3=0,"N/A",Fuel_type3)</f>
        <v>N/A</v>
      </c>
      <c r="G7" s="24" t="str">
        <f>IF(Fuel_type4=0,"N/A",Fuel_type4)</f>
        <v>N/A</v>
      </c>
      <c r="H7" s="96" t="str">
        <f>IF(Fuel_type5=0,"N/A",Fuel_type5)</f>
        <v>N/A</v>
      </c>
      <c r="I7" s="97"/>
      <c r="J7" s="95" t="str">
        <f>IF(Fuel_group1=0,"N/A",Fuel_group1)</f>
        <v>N/A</v>
      </c>
      <c r="K7" s="24" t="str">
        <f>IF(Fuel_group2=0,"N/A",Fuel_group2)</f>
        <v>N/A</v>
      </c>
      <c r="L7" s="24" t="str">
        <f>IF(Fuel_group3=0,"N/A",Fuel_group3)</f>
        <v>N/A</v>
      </c>
      <c r="M7" s="24" t="str">
        <f>IF(Fuel_group4=0,"N/A",Fuel_group4)</f>
        <v>N/A</v>
      </c>
      <c r="N7" s="96" t="str">
        <f>IF(Fuel_group5=0,"N/A",Fuel_group5)</f>
        <v>N/A</v>
      </c>
      <c r="O7" s="97"/>
      <c r="P7" s="95" t="str">
        <f>IF(Fuel_type1=0,"N/A",Fuel_type1)</f>
        <v>N/A</v>
      </c>
      <c r="Q7" s="24" t="str">
        <f>IF(Fuel_type2=0,"N/A",Fuel_type2)</f>
        <v>N/A</v>
      </c>
      <c r="R7" s="24" t="str">
        <f>IF(Fuel_type3=0,"N/A",Fuel_type3)</f>
        <v>N/A</v>
      </c>
      <c r="S7" s="24" t="str">
        <f>IF(Fuel_type4=0,"N/A",Fuel_type4)</f>
        <v>N/A</v>
      </c>
      <c r="T7" s="96" t="str">
        <f>IF(Fuel_type5=0,"N/A",Fuel_type5)</f>
        <v>N/A</v>
      </c>
      <c r="U7" s="97"/>
      <c r="V7" s="95" t="str">
        <f>IF(Fuel_type1=0,"N/A",Fuel_type1)</f>
        <v>N/A</v>
      </c>
      <c r="W7" s="24" t="str">
        <f>IF(Fuel_type2=0,"N/A",Fuel_type2)</f>
        <v>N/A</v>
      </c>
      <c r="X7" s="24" t="str">
        <f>IF(Fuel_type3=0,"N/A",Fuel_type3)</f>
        <v>N/A</v>
      </c>
      <c r="Y7" s="24" t="str">
        <f>IF(Fuel_type4=0,"N/A",Fuel_type4)</f>
        <v>N/A</v>
      </c>
      <c r="Z7" s="96" t="str">
        <f>IF(Fuel_type5=0,"N/A",Fuel_type5)</f>
        <v>N/A</v>
      </c>
      <c r="AA7" s="97"/>
      <c r="AB7" s="95" t="str">
        <f>IF(Fuel_type1=0,"N/A",Fuel_type1)</f>
        <v>N/A</v>
      </c>
      <c r="AC7" s="24" t="str">
        <f>IF(Fuel_type2=0,"N/A",Fuel_type2)</f>
        <v>N/A</v>
      </c>
      <c r="AD7" s="24" t="str">
        <f>IF(Fuel_type3=0,"N/A",Fuel_type3)</f>
        <v>N/A</v>
      </c>
      <c r="AE7" s="24" t="str">
        <f>IF(Fuel_type4=0,"N/A",Fuel_type4)</f>
        <v>N/A</v>
      </c>
      <c r="AF7" s="96" t="str">
        <f>IF(Fuel_type5=0,"N/A",Fuel_type5)</f>
        <v>N/A</v>
      </c>
    </row>
    <row r="8" spans="2:32" x14ac:dyDescent="0.25">
      <c r="B8" s="116">
        <v>2021</v>
      </c>
      <c r="C8" s="103"/>
      <c r="D8" s="100" t="e">
        <f>'Energy Calculations'!AI8</f>
        <v>#DIV/0!</v>
      </c>
      <c r="E8" s="101" t="e">
        <f>'Energy Calculations'!AJ8</f>
        <v>#DIV/0!</v>
      </c>
      <c r="F8" s="101" t="e">
        <f>'Energy Calculations'!AK8</f>
        <v>#DIV/0!</v>
      </c>
      <c r="G8" s="101" t="e">
        <f>'Energy Calculations'!AL8</f>
        <v>#DIV/0!</v>
      </c>
      <c r="H8" s="102" t="e">
        <f>'Energy Calculations'!AM8</f>
        <v>#DIV/0!</v>
      </c>
      <c r="J8" s="117" cm="1">
        <f t="array" ref="J8">_xlfn.IFNA(_xlfn.IFS(Fuel_group1="Electricity",INDEX(Electricity_Emission_Factors,MATCH($B8,'Emissions Factors'!$F$6:$F$55)),
Fuel_group1="Other",VLOOKUP(Fuel_type1,Inputs!$B$34:$C$38,2,FALSE),
AND(Fuel_group1&lt;&gt;"Electricity",Fuel_group1&lt;&gt;"Other"),INDEX(NonElectricity_Emissions_Factors,MATCH(Fuel_type1,'Emissions Factors'!$C$6:$C$28,0))),0)</f>
        <v>0</v>
      </c>
      <c r="K8" s="118" cm="1">
        <f t="array" ref="K8">_xlfn.IFNA(_xlfn.IFS(Fuel_group2="Electricity",INDEX(Electricity_Emission_Factors,MATCH($B8,'Emissions Factors'!$F$6:$F$55)),
Fuel_group2="Other",VLOOKUP(Fuel_type2,Inputs!$B$34:$C$38,2,FALSE),
AND(Fuel_group2&lt;&gt;"Electricity",Fuel_group2&lt;&gt;"Other"),INDEX(NonElectricity_Emissions_Factors,MATCH(Fuel_type2,'Emissions Factors'!$C$6:$C$28,0))),0)</f>
        <v>0</v>
      </c>
      <c r="L8" s="118" cm="1">
        <f t="array" ref="L8">_xlfn.IFNA(_xlfn.IFS(Fuel_group3="Electricity",INDEX(Electricity_Emission_Factors,MATCH($B8,'Emissions Factors'!$F$6:$F$55)),
Fuel_group3="Other",VLOOKUP(Fuel_type3,Inputs!$B$34:$C$38,2,FALSE),
AND(Fuel_group3&lt;&gt;"Electricity",Fuel_group3&lt;&gt;"Other"),INDEX(NonElectricity_Emissions_Factors,MATCH(Fuel_type3,'Emissions Factors'!$C$6:$C$28,0))),0)</f>
        <v>0</v>
      </c>
      <c r="M8" s="118" cm="1">
        <f t="array" ref="M8">_xlfn.IFNA(_xlfn.IFS(Fuel_group4="Electricity",INDEX(Electricity_Emission_Factors,MATCH($B8,'Emissions Factors'!$F$6:$F$55)),
Fuel_group4="Other",VLOOKUP(Fuel_type4,Inputs!$B$34:$C$38,2,FALSE),
AND(Fuel_group4&lt;&gt;"Electricity",Fuel_group4&lt;&gt;"Other"),INDEX(NonElectricity_Emissions_Factors,MATCH(Fuel_type4,'Emissions Factors'!$C$6:$C$28,0))),0)</f>
        <v>0</v>
      </c>
      <c r="N8" s="119" cm="1">
        <f t="array" ref="N8">_xlfn.IFNA(_xlfn.IFS(Fuel_group5="Electricity",INDEX(Electricity_Emission_Factors,MATCH($B8,'Emissions Factors'!$F$6:$F$55)),
Fuel_group5="Other",VLOOKUP(Fuel_type5,Inputs!$B$34:$C$38,2,FALSE),
AND(Fuel_group5&lt;&gt;"Electricity",Fuel_group5&lt;&gt;"Other"),INDEX(NonElectricity_Emissions_Factors,MATCH(Fuel_type5,'Emissions Factors'!$C$6:$C$28,0))),0)</f>
        <v>0</v>
      </c>
      <c r="O8" s="112"/>
      <c r="P8" s="100" t="e">
        <f>D8*J8</f>
        <v>#DIV/0!</v>
      </c>
      <c r="Q8" s="101" t="e">
        <f t="shared" ref="Q8:T23" si="0">E8*K8</f>
        <v>#DIV/0!</v>
      </c>
      <c r="R8" s="101" t="e">
        <f t="shared" si="0"/>
        <v>#DIV/0!</v>
      </c>
      <c r="S8" s="101" t="e">
        <f t="shared" si="0"/>
        <v>#DIV/0!</v>
      </c>
      <c r="T8" s="102" t="e">
        <f t="shared" si="0"/>
        <v>#DIV/0!</v>
      </c>
      <c r="U8" s="103"/>
      <c r="V8" s="100" t="e" cm="1">
        <f t="array" ref="V8">_xlfn.IFS(EUETS?="Yes",P8*(INDEX(Traded_Carbon_Price_Range,MATCH($B8,'Carbon Prices'!$B$6:$B$56,0))),
EUETS?="No",P8*(INDEX(NonTraded_Carbon_Price_Range,MATCH($B8,'Carbon Prices'!$B$6:$B$56,0))))</f>
        <v>#N/A</v>
      </c>
      <c r="W8" s="101" t="e" cm="1">
        <f t="array" ref="W8">_xlfn.IFS(EUETS?="Yes",Q8*(INDEX(Traded_Carbon_Price_Range,MATCH($B8,'Carbon Prices'!$B$6:$B$56,0))),
EUETS?="No",Q8*(INDEX(NonTraded_Carbon_Price_Range,MATCH($B8,'Carbon Prices'!$B$6:$B$56,0))))</f>
        <v>#N/A</v>
      </c>
      <c r="X8" s="101" t="e" cm="1">
        <f t="array" ref="X8">_xlfn.IFS(EUETS?="Yes",R8*(INDEX(Traded_Carbon_Price_Range,MATCH($B8,'Carbon Prices'!$B$6:$B$56,0))),
EUETS?="No",R8*(INDEX(NonTraded_Carbon_Price_Range,MATCH($B8,'Carbon Prices'!$B$6:$B$56,0))))</f>
        <v>#N/A</v>
      </c>
      <c r="Y8" s="101" t="e" cm="1">
        <f t="array" ref="Y8">_xlfn.IFS(EUETS?="Yes",S8*(INDEX(Traded_Carbon_Price_Range,MATCH($B8,'Carbon Prices'!$B$6:$B$56,0))),
EUETS?="No",S8*(INDEX(NonTraded_Carbon_Price_Range,MATCH($B8,'Carbon Prices'!$B$6:$B$56,0))))</f>
        <v>#N/A</v>
      </c>
      <c r="Z8" s="102" t="e" cm="1">
        <f t="array" ref="Z8">_xlfn.IFS(EUETS?="Yes",T8*(INDEX(Traded_Carbon_Price_Range,MATCH($B8,'Carbon Prices'!$B$6:$B$56,0))),
EUETS?="No",T8*(INDEX(NonTraded_Carbon_Price_Range,MATCH($B8,'Carbon Prices'!$B$6:$B$56,0))))</f>
        <v>#N/A</v>
      </c>
      <c r="AA8" s="103"/>
      <c r="AB8" s="100" t="e">
        <f>V8*(INDEX(Discount_Index,MATCH($B8,'Inflation &amp; Discounting'!$E$8:$E$60,0)))</f>
        <v>#N/A</v>
      </c>
      <c r="AC8" s="101" t="e">
        <f>W8*(INDEX(Discount_Index,MATCH($B8,'Inflation &amp; Discounting'!$E$8:$E$60,0)))</f>
        <v>#N/A</v>
      </c>
      <c r="AD8" s="101" t="e">
        <f>X8*(INDEX(Discount_Index,MATCH($B8,'Inflation &amp; Discounting'!$E$8:$E$60,0)))</f>
        <v>#N/A</v>
      </c>
      <c r="AE8" s="101" t="e">
        <f>Y8*(INDEX(Discount_Index,MATCH($B8,'Inflation &amp; Discounting'!$E$8:$E$60,0)))</f>
        <v>#N/A</v>
      </c>
      <c r="AF8" s="102" t="e">
        <f>Z8*(INDEX(Discount_Index,MATCH($B8,'Inflation &amp; Discounting'!$E$8:$E$60,0)))</f>
        <v>#N/A</v>
      </c>
    </row>
    <row r="9" spans="2:32" x14ac:dyDescent="0.25">
      <c r="B9" s="116">
        <v>2022</v>
      </c>
      <c r="C9" s="103"/>
      <c r="D9" s="100" t="e">
        <f>'Energy Calculations'!AI9</f>
        <v>#DIV/0!</v>
      </c>
      <c r="E9" s="101" t="e">
        <f>'Energy Calculations'!AJ9</f>
        <v>#DIV/0!</v>
      </c>
      <c r="F9" s="101" t="e">
        <f>'Energy Calculations'!AK9</f>
        <v>#DIV/0!</v>
      </c>
      <c r="G9" s="101" t="e">
        <f>'Energy Calculations'!AL9</f>
        <v>#DIV/0!</v>
      </c>
      <c r="H9" s="102" t="e">
        <f>'Energy Calculations'!AM9</f>
        <v>#DIV/0!</v>
      </c>
      <c r="J9" s="117" cm="1">
        <f t="array" ref="J9">_xlfn.IFNA(_xlfn.IFS(Fuel_group1="Electricity",INDEX(Electricity_Emission_Factors,MATCH($B9,'Emissions Factors'!$F$6:$F$55)),
Fuel_group1="Other",VLOOKUP(Fuel_type1,Inputs!$B$34:$C$38,2,FALSE),
AND(Fuel_group1&lt;&gt;"Electricity",Fuel_group1&lt;&gt;"Other"),INDEX(NonElectricity_Emissions_Factors,MATCH(Fuel_type1,'Emissions Factors'!$C$6:$C$28,0))),0)</f>
        <v>0</v>
      </c>
      <c r="K9" s="118" cm="1">
        <f t="array" ref="K9">_xlfn.IFNA(_xlfn.IFS(Fuel_group2="Electricity",INDEX(Electricity_Emission_Factors,MATCH($B9,'Emissions Factors'!$F$6:$F$55)),
Fuel_group2="Other",VLOOKUP(Fuel_type2,Inputs!$B$34:$C$38,2,FALSE),
AND(Fuel_group2&lt;&gt;"Electricity",Fuel_group2&lt;&gt;"Other"),INDEX(NonElectricity_Emissions_Factors,MATCH(Fuel_type2,'Emissions Factors'!$C$6:$C$28,0))),0)</f>
        <v>0</v>
      </c>
      <c r="L9" s="118" cm="1">
        <f t="array" ref="L9">_xlfn.IFNA(_xlfn.IFS(Fuel_group3="Electricity",INDEX(Electricity_Emission_Factors,MATCH($B9,'Emissions Factors'!$F$6:$F$55)),
Fuel_group3="Other",VLOOKUP(Fuel_type3,Inputs!$B$34:$C$38,2,FALSE),
AND(Fuel_group3&lt;&gt;"Electricity",Fuel_group3&lt;&gt;"Other"),INDEX(NonElectricity_Emissions_Factors,MATCH(Fuel_type3,'Emissions Factors'!$C$6:$C$28,0))),0)</f>
        <v>0</v>
      </c>
      <c r="M9" s="118" cm="1">
        <f t="array" ref="M9">_xlfn.IFNA(_xlfn.IFS(Fuel_group4="Electricity",INDEX(Electricity_Emission_Factors,MATCH($B9,'Emissions Factors'!$F$6:$F$55)),
Fuel_group4="Other",VLOOKUP(Fuel_type4,Inputs!$B$34:$C$38,2,FALSE),
AND(Fuel_group4&lt;&gt;"Electricity",Fuel_group4&lt;&gt;"Other"),INDEX(NonElectricity_Emissions_Factors,MATCH(Fuel_type4,'Emissions Factors'!$C$6:$C$28,0))),0)</f>
        <v>0</v>
      </c>
      <c r="N9" s="119" cm="1">
        <f t="array" ref="N9">_xlfn.IFNA(_xlfn.IFS(Fuel_group5="Electricity",INDEX(Electricity_Emission_Factors,MATCH($B9,'Emissions Factors'!$F$6:$F$55)),
Fuel_group5="Other",VLOOKUP(Fuel_type5,Inputs!$B$34:$C$38,2,FALSE),
AND(Fuel_group5&lt;&gt;"Electricity",Fuel_group5&lt;&gt;"Other"),INDEX(NonElectricity_Emissions_Factors,MATCH(Fuel_type5,'Emissions Factors'!$C$6:$C$28,0))),0)</f>
        <v>0</v>
      </c>
      <c r="O9" s="112"/>
      <c r="P9" s="100" t="e">
        <f t="shared" ref="P9:T57" si="1">D9*J9</f>
        <v>#DIV/0!</v>
      </c>
      <c r="Q9" s="101" t="e">
        <f t="shared" si="0"/>
        <v>#DIV/0!</v>
      </c>
      <c r="R9" s="101" t="e">
        <f t="shared" si="0"/>
        <v>#DIV/0!</v>
      </c>
      <c r="S9" s="101" t="e">
        <f t="shared" si="0"/>
        <v>#DIV/0!</v>
      </c>
      <c r="T9" s="102" t="e">
        <f t="shared" si="0"/>
        <v>#DIV/0!</v>
      </c>
      <c r="U9" s="103"/>
      <c r="V9" s="100" t="e" cm="1">
        <f t="array" ref="V9">_xlfn.IFS(EUETS?="Yes",P9*(INDEX(Traded_Carbon_Price_Range,MATCH($B9,'Carbon Prices'!$B$6:$B$56,0))),
EUETS?="No",P9*(INDEX(NonTraded_Carbon_Price_Range,MATCH($B9,'Carbon Prices'!$B$6:$B$56,0))))</f>
        <v>#N/A</v>
      </c>
      <c r="W9" s="101" t="e" cm="1">
        <f t="array" ref="W9">_xlfn.IFS(EUETS?="Yes",Q9*(INDEX(Traded_Carbon_Price_Range,MATCH($B9,'Carbon Prices'!$B$6:$B$56,0))),
EUETS?="No",Q9*(INDEX(NonTraded_Carbon_Price_Range,MATCH($B9,'Carbon Prices'!$B$6:$B$56,0))))</f>
        <v>#N/A</v>
      </c>
      <c r="X9" s="101" t="e" cm="1">
        <f t="array" ref="X9">_xlfn.IFS(EUETS?="Yes",R9*(INDEX(Traded_Carbon_Price_Range,MATCH($B9,'Carbon Prices'!$B$6:$B$56,0))),
EUETS?="No",R9*(INDEX(NonTraded_Carbon_Price_Range,MATCH($B9,'Carbon Prices'!$B$6:$B$56,0))))</f>
        <v>#N/A</v>
      </c>
      <c r="Y9" s="101" t="e" cm="1">
        <f t="array" ref="Y9">_xlfn.IFS(EUETS?="Yes",S9*(INDEX(Traded_Carbon_Price_Range,MATCH($B9,'Carbon Prices'!$B$6:$B$56,0))),
EUETS?="No",S9*(INDEX(NonTraded_Carbon_Price_Range,MATCH($B9,'Carbon Prices'!$B$6:$B$56,0))))</f>
        <v>#N/A</v>
      </c>
      <c r="Z9" s="102" t="e" cm="1">
        <f t="array" ref="Z9">_xlfn.IFS(EUETS?="Yes",T9*(INDEX(Traded_Carbon_Price_Range,MATCH($B9,'Carbon Prices'!$B$6:$B$56,0))),
EUETS?="No",T9*(INDEX(NonTraded_Carbon_Price_Range,MATCH($B9,'Carbon Prices'!$B$6:$B$56,0))))</f>
        <v>#N/A</v>
      </c>
      <c r="AA9" s="103"/>
      <c r="AB9" s="100" t="e">
        <f>V9*(INDEX(Discount_Index,MATCH($B9,'Inflation &amp; Discounting'!$E$8:$E$60,0)))</f>
        <v>#N/A</v>
      </c>
      <c r="AC9" s="101" t="e">
        <f>W9*(INDEX(Discount_Index,MATCH($B9,'Inflation &amp; Discounting'!$E$8:$E$60,0)))</f>
        <v>#N/A</v>
      </c>
      <c r="AD9" s="101" t="e">
        <f>X9*(INDEX(Discount_Index,MATCH($B9,'Inflation &amp; Discounting'!$E$8:$E$60,0)))</f>
        <v>#N/A</v>
      </c>
      <c r="AE9" s="101" t="e">
        <f>Y9*(INDEX(Discount_Index,MATCH($B9,'Inflation &amp; Discounting'!$E$8:$E$60,0)))</f>
        <v>#N/A</v>
      </c>
      <c r="AF9" s="102" t="e">
        <f>Z9*(INDEX(Discount_Index,MATCH($B9,'Inflation &amp; Discounting'!$E$8:$E$60,0)))</f>
        <v>#N/A</v>
      </c>
    </row>
    <row r="10" spans="2:32" x14ac:dyDescent="0.25">
      <c r="B10" s="116">
        <v>2023</v>
      </c>
      <c r="C10" s="103"/>
      <c r="D10" s="100" t="e">
        <f>'Energy Calculations'!AI10</f>
        <v>#DIV/0!</v>
      </c>
      <c r="E10" s="101" t="e">
        <f>'Energy Calculations'!AJ10</f>
        <v>#DIV/0!</v>
      </c>
      <c r="F10" s="101" t="e">
        <f>'Energy Calculations'!AK10</f>
        <v>#DIV/0!</v>
      </c>
      <c r="G10" s="101" t="e">
        <f>'Energy Calculations'!AL10</f>
        <v>#DIV/0!</v>
      </c>
      <c r="H10" s="102" t="e">
        <f>'Energy Calculations'!AM10</f>
        <v>#DIV/0!</v>
      </c>
      <c r="J10" s="117" cm="1">
        <f t="array" ref="J10">_xlfn.IFNA(_xlfn.IFS(Fuel_group1="Electricity",INDEX(Electricity_Emission_Factors,MATCH($B10,'Emissions Factors'!$F$6:$F$55)),
Fuel_group1="Other",VLOOKUP(Fuel_type1,Inputs!$B$34:$C$38,2,FALSE),
AND(Fuel_group1&lt;&gt;"Electricity",Fuel_group1&lt;&gt;"Other"),INDEX(NonElectricity_Emissions_Factors,MATCH(Fuel_type1,'Emissions Factors'!$C$6:$C$28,0))),0)</f>
        <v>0</v>
      </c>
      <c r="K10" s="118" cm="1">
        <f t="array" ref="K10">_xlfn.IFNA(_xlfn.IFS(Fuel_group2="Electricity",INDEX(Electricity_Emission_Factors,MATCH($B10,'Emissions Factors'!$F$6:$F$55)),
Fuel_group2="Other",VLOOKUP(Fuel_type2,Inputs!$B$34:$C$38,2,FALSE),
AND(Fuel_group2&lt;&gt;"Electricity",Fuel_group2&lt;&gt;"Other"),INDEX(NonElectricity_Emissions_Factors,MATCH(Fuel_type2,'Emissions Factors'!$C$6:$C$28,0))),0)</f>
        <v>0</v>
      </c>
      <c r="L10" s="118" cm="1">
        <f t="array" ref="L10">_xlfn.IFNA(_xlfn.IFS(Fuel_group3="Electricity",INDEX(Electricity_Emission_Factors,MATCH($B10,'Emissions Factors'!$F$6:$F$55)),
Fuel_group3="Other",VLOOKUP(Fuel_type3,Inputs!$B$34:$C$38,2,FALSE),
AND(Fuel_group3&lt;&gt;"Electricity",Fuel_group3&lt;&gt;"Other"),INDEX(NonElectricity_Emissions_Factors,MATCH(Fuel_type3,'Emissions Factors'!$C$6:$C$28,0))),0)</f>
        <v>0</v>
      </c>
      <c r="M10" s="118" cm="1">
        <f t="array" ref="M10">_xlfn.IFNA(_xlfn.IFS(Fuel_group4="Electricity",INDEX(Electricity_Emission_Factors,MATCH($B10,'Emissions Factors'!$F$6:$F$55)),
Fuel_group4="Other",VLOOKUP(Fuel_type4,Inputs!$B$34:$C$38,2,FALSE),
AND(Fuel_group4&lt;&gt;"Electricity",Fuel_group4&lt;&gt;"Other"),INDEX(NonElectricity_Emissions_Factors,MATCH(Fuel_type4,'Emissions Factors'!$C$6:$C$28,0))),0)</f>
        <v>0</v>
      </c>
      <c r="N10" s="119" cm="1">
        <f t="array" ref="N10">_xlfn.IFNA(_xlfn.IFS(Fuel_group5="Electricity",INDEX(Electricity_Emission_Factors,MATCH($B10,'Emissions Factors'!$F$6:$F$55)),
Fuel_group5="Other",VLOOKUP(Fuel_type5,Inputs!$B$34:$C$38,2,FALSE),
AND(Fuel_group5&lt;&gt;"Electricity",Fuel_group5&lt;&gt;"Other"),INDEX(NonElectricity_Emissions_Factors,MATCH(Fuel_type5,'Emissions Factors'!$C$6:$C$28,0))),0)</f>
        <v>0</v>
      </c>
      <c r="O10" s="112"/>
      <c r="P10" s="100" t="e">
        <f t="shared" si="1"/>
        <v>#DIV/0!</v>
      </c>
      <c r="Q10" s="101" t="e">
        <f t="shared" si="0"/>
        <v>#DIV/0!</v>
      </c>
      <c r="R10" s="101" t="e">
        <f t="shared" si="0"/>
        <v>#DIV/0!</v>
      </c>
      <c r="S10" s="101" t="e">
        <f t="shared" si="0"/>
        <v>#DIV/0!</v>
      </c>
      <c r="T10" s="102" t="e">
        <f t="shared" si="0"/>
        <v>#DIV/0!</v>
      </c>
      <c r="U10" s="103"/>
      <c r="V10" s="100" t="e" cm="1">
        <f t="array" ref="V10">_xlfn.IFS(EUETS?="Yes",P10*(INDEX(Traded_Carbon_Price_Range,MATCH($B10,'Carbon Prices'!$B$6:$B$56,0))),
EUETS?="No",P10*(INDEX(NonTraded_Carbon_Price_Range,MATCH($B10,'Carbon Prices'!$B$6:$B$56,0))))</f>
        <v>#N/A</v>
      </c>
      <c r="W10" s="101" t="e" cm="1">
        <f t="array" ref="W10">_xlfn.IFS(EUETS?="Yes",Q10*(INDEX(Traded_Carbon_Price_Range,MATCH($B10,'Carbon Prices'!$B$6:$B$56,0))),
EUETS?="No",Q10*(INDEX(NonTraded_Carbon_Price_Range,MATCH($B10,'Carbon Prices'!$B$6:$B$56,0))))</f>
        <v>#N/A</v>
      </c>
      <c r="X10" s="101" t="e" cm="1">
        <f t="array" ref="X10">_xlfn.IFS(EUETS?="Yes",R10*(INDEX(Traded_Carbon_Price_Range,MATCH($B10,'Carbon Prices'!$B$6:$B$56,0))),
EUETS?="No",R10*(INDEX(NonTraded_Carbon_Price_Range,MATCH($B10,'Carbon Prices'!$B$6:$B$56,0))))</f>
        <v>#N/A</v>
      </c>
      <c r="Y10" s="101" t="e" cm="1">
        <f t="array" ref="Y10">_xlfn.IFS(EUETS?="Yes",S10*(INDEX(Traded_Carbon_Price_Range,MATCH($B10,'Carbon Prices'!$B$6:$B$56,0))),
EUETS?="No",S10*(INDEX(NonTraded_Carbon_Price_Range,MATCH($B10,'Carbon Prices'!$B$6:$B$56,0))))</f>
        <v>#N/A</v>
      </c>
      <c r="Z10" s="102" t="e" cm="1">
        <f t="array" ref="Z10">_xlfn.IFS(EUETS?="Yes",T10*(INDEX(Traded_Carbon_Price_Range,MATCH($B10,'Carbon Prices'!$B$6:$B$56,0))),
EUETS?="No",T10*(INDEX(NonTraded_Carbon_Price_Range,MATCH($B10,'Carbon Prices'!$B$6:$B$56,0))))</f>
        <v>#N/A</v>
      </c>
      <c r="AA10" s="103"/>
      <c r="AB10" s="100" t="e">
        <f>V10*(INDEX(Discount_Index,MATCH($B10,'Inflation &amp; Discounting'!$E$8:$E$60,0)))</f>
        <v>#N/A</v>
      </c>
      <c r="AC10" s="101" t="e">
        <f>W10*(INDEX(Discount_Index,MATCH($B10,'Inflation &amp; Discounting'!$E$8:$E$60,0)))</f>
        <v>#N/A</v>
      </c>
      <c r="AD10" s="101" t="e">
        <f>X10*(INDEX(Discount_Index,MATCH($B10,'Inflation &amp; Discounting'!$E$8:$E$60,0)))</f>
        <v>#N/A</v>
      </c>
      <c r="AE10" s="101" t="e">
        <f>Y10*(INDEX(Discount_Index,MATCH($B10,'Inflation &amp; Discounting'!$E$8:$E$60,0)))</f>
        <v>#N/A</v>
      </c>
      <c r="AF10" s="102" t="e">
        <f>Z10*(INDEX(Discount_Index,MATCH($B10,'Inflation &amp; Discounting'!$E$8:$E$60,0)))</f>
        <v>#N/A</v>
      </c>
    </row>
    <row r="11" spans="2:32" x14ac:dyDescent="0.25">
      <c r="B11" s="116">
        <v>2024</v>
      </c>
      <c r="C11" s="103"/>
      <c r="D11" s="100" t="e">
        <f>'Energy Calculations'!AI11</f>
        <v>#DIV/0!</v>
      </c>
      <c r="E11" s="101" t="e">
        <f>'Energy Calculations'!AJ11</f>
        <v>#DIV/0!</v>
      </c>
      <c r="F11" s="101" t="e">
        <f>'Energy Calculations'!AK11</f>
        <v>#DIV/0!</v>
      </c>
      <c r="G11" s="101" t="e">
        <f>'Energy Calculations'!AL11</f>
        <v>#DIV/0!</v>
      </c>
      <c r="H11" s="102" t="e">
        <f>'Energy Calculations'!AM11</f>
        <v>#DIV/0!</v>
      </c>
      <c r="J11" s="117" cm="1">
        <f t="array" ref="J11">_xlfn.IFNA(_xlfn.IFS(Fuel_group1="Electricity",INDEX(Electricity_Emission_Factors,MATCH($B11,'Emissions Factors'!$F$6:$F$55)),
Fuel_group1="Other",VLOOKUP(Fuel_type1,Inputs!$B$34:$C$38,2,FALSE),
AND(Fuel_group1&lt;&gt;"Electricity",Fuel_group1&lt;&gt;"Other"),INDEX(NonElectricity_Emissions_Factors,MATCH(Fuel_type1,'Emissions Factors'!$C$6:$C$28,0))),0)</f>
        <v>0</v>
      </c>
      <c r="K11" s="118" cm="1">
        <f t="array" ref="K11">_xlfn.IFNA(_xlfn.IFS(Fuel_group2="Electricity",INDEX(Electricity_Emission_Factors,MATCH($B11,'Emissions Factors'!$F$6:$F$55)),
Fuel_group2="Other",VLOOKUP(Fuel_type2,Inputs!$B$34:$C$38,2,FALSE),
AND(Fuel_group2&lt;&gt;"Electricity",Fuel_group2&lt;&gt;"Other"),INDEX(NonElectricity_Emissions_Factors,MATCH(Fuel_type2,'Emissions Factors'!$C$6:$C$28,0))),0)</f>
        <v>0</v>
      </c>
      <c r="L11" s="118" cm="1">
        <f t="array" ref="L11">_xlfn.IFNA(_xlfn.IFS(Fuel_group3="Electricity",INDEX(Electricity_Emission_Factors,MATCH($B11,'Emissions Factors'!$F$6:$F$55)),
Fuel_group3="Other",VLOOKUP(Fuel_type3,Inputs!$B$34:$C$38,2,FALSE),
AND(Fuel_group3&lt;&gt;"Electricity",Fuel_group3&lt;&gt;"Other"),INDEX(NonElectricity_Emissions_Factors,MATCH(Fuel_type3,'Emissions Factors'!$C$6:$C$28,0))),0)</f>
        <v>0</v>
      </c>
      <c r="M11" s="118" cm="1">
        <f t="array" ref="M11">_xlfn.IFNA(_xlfn.IFS(Fuel_group4="Electricity",INDEX(Electricity_Emission_Factors,MATCH($B11,'Emissions Factors'!$F$6:$F$55)),
Fuel_group4="Other",VLOOKUP(Fuel_type4,Inputs!$B$34:$C$38,2,FALSE),
AND(Fuel_group4&lt;&gt;"Electricity",Fuel_group4&lt;&gt;"Other"),INDEX(NonElectricity_Emissions_Factors,MATCH(Fuel_type4,'Emissions Factors'!$C$6:$C$28,0))),0)</f>
        <v>0</v>
      </c>
      <c r="N11" s="119" cm="1">
        <f t="array" ref="N11">_xlfn.IFNA(_xlfn.IFS(Fuel_group5="Electricity",INDEX(Electricity_Emission_Factors,MATCH($B11,'Emissions Factors'!$F$6:$F$55)),
Fuel_group5="Other",VLOOKUP(Fuel_type5,Inputs!$B$34:$C$38,2,FALSE),
AND(Fuel_group5&lt;&gt;"Electricity",Fuel_group5&lt;&gt;"Other"),INDEX(NonElectricity_Emissions_Factors,MATCH(Fuel_type5,'Emissions Factors'!$C$6:$C$28,0))),0)</f>
        <v>0</v>
      </c>
      <c r="O11" s="112"/>
      <c r="P11" s="100" t="e">
        <f t="shared" si="1"/>
        <v>#DIV/0!</v>
      </c>
      <c r="Q11" s="101" t="e">
        <f t="shared" si="0"/>
        <v>#DIV/0!</v>
      </c>
      <c r="R11" s="101" t="e">
        <f t="shared" si="0"/>
        <v>#DIV/0!</v>
      </c>
      <c r="S11" s="101" t="e">
        <f t="shared" si="0"/>
        <v>#DIV/0!</v>
      </c>
      <c r="T11" s="102" t="e">
        <f t="shared" si="0"/>
        <v>#DIV/0!</v>
      </c>
      <c r="U11" s="103"/>
      <c r="V11" s="100" t="e" cm="1">
        <f t="array" ref="V11">_xlfn.IFS(EUETS?="Yes",P11*(INDEX(Traded_Carbon_Price_Range,MATCH($B11,'Carbon Prices'!$B$6:$B$56,0))),
EUETS?="No",P11*(INDEX(NonTraded_Carbon_Price_Range,MATCH($B11,'Carbon Prices'!$B$6:$B$56,0))))</f>
        <v>#N/A</v>
      </c>
      <c r="W11" s="101" t="e" cm="1">
        <f t="array" ref="W11">_xlfn.IFS(EUETS?="Yes",Q11*(INDEX(Traded_Carbon_Price_Range,MATCH($B11,'Carbon Prices'!$B$6:$B$56,0))),
EUETS?="No",Q11*(INDEX(NonTraded_Carbon_Price_Range,MATCH($B11,'Carbon Prices'!$B$6:$B$56,0))))</f>
        <v>#N/A</v>
      </c>
      <c r="X11" s="101" t="e" cm="1">
        <f t="array" ref="X11">_xlfn.IFS(EUETS?="Yes",R11*(INDEX(Traded_Carbon_Price_Range,MATCH($B11,'Carbon Prices'!$B$6:$B$56,0))),
EUETS?="No",R11*(INDEX(NonTraded_Carbon_Price_Range,MATCH($B11,'Carbon Prices'!$B$6:$B$56,0))))</f>
        <v>#N/A</v>
      </c>
      <c r="Y11" s="101" t="e" cm="1">
        <f t="array" ref="Y11">_xlfn.IFS(EUETS?="Yes",S11*(INDEX(Traded_Carbon_Price_Range,MATCH($B11,'Carbon Prices'!$B$6:$B$56,0))),
EUETS?="No",S11*(INDEX(NonTraded_Carbon_Price_Range,MATCH($B11,'Carbon Prices'!$B$6:$B$56,0))))</f>
        <v>#N/A</v>
      </c>
      <c r="Z11" s="102" t="e" cm="1">
        <f t="array" ref="Z11">_xlfn.IFS(EUETS?="Yes",T11*(INDEX(Traded_Carbon_Price_Range,MATCH($B11,'Carbon Prices'!$B$6:$B$56,0))),
EUETS?="No",T11*(INDEX(NonTraded_Carbon_Price_Range,MATCH($B11,'Carbon Prices'!$B$6:$B$56,0))))</f>
        <v>#N/A</v>
      </c>
      <c r="AA11" s="103"/>
      <c r="AB11" s="100" t="e">
        <f>V11*(INDEX(Discount_Index,MATCH($B11,'Inflation &amp; Discounting'!$E$8:$E$60,0)))</f>
        <v>#N/A</v>
      </c>
      <c r="AC11" s="101" t="e">
        <f>W11*(INDEX(Discount_Index,MATCH($B11,'Inflation &amp; Discounting'!$E$8:$E$60,0)))</f>
        <v>#N/A</v>
      </c>
      <c r="AD11" s="101" t="e">
        <f>X11*(INDEX(Discount_Index,MATCH($B11,'Inflation &amp; Discounting'!$E$8:$E$60,0)))</f>
        <v>#N/A</v>
      </c>
      <c r="AE11" s="101" t="e">
        <f>Y11*(INDEX(Discount_Index,MATCH($B11,'Inflation &amp; Discounting'!$E$8:$E$60,0)))</f>
        <v>#N/A</v>
      </c>
      <c r="AF11" s="102" t="e">
        <f>Z11*(INDEX(Discount_Index,MATCH($B11,'Inflation &amp; Discounting'!$E$8:$E$60,0)))</f>
        <v>#N/A</v>
      </c>
    </row>
    <row r="12" spans="2:32" x14ac:dyDescent="0.25">
      <c r="B12" s="116">
        <v>2025</v>
      </c>
      <c r="C12" s="103"/>
      <c r="D12" s="100" t="e">
        <f>'Energy Calculations'!AI12</f>
        <v>#DIV/0!</v>
      </c>
      <c r="E12" s="101" t="e">
        <f>'Energy Calculations'!AJ12</f>
        <v>#DIV/0!</v>
      </c>
      <c r="F12" s="101" t="e">
        <f>'Energy Calculations'!AK12</f>
        <v>#DIV/0!</v>
      </c>
      <c r="G12" s="101" t="e">
        <f>'Energy Calculations'!AL12</f>
        <v>#DIV/0!</v>
      </c>
      <c r="H12" s="102" t="e">
        <f>'Energy Calculations'!AM12</f>
        <v>#DIV/0!</v>
      </c>
      <c r="J12" s="117" cm="1">
        <f t="array" ref="J12">_xlfn.IFNA(_xlfn.IFS(Fuel_group1="Electricity",INDEX(Electricity_Emission_Factors,MATCH($B12,'Emissions Factors'!$F$6:$F$55)),
Fuel_group1="Other",VLOOKUP(Fuel_type1,Inputs!$B$34:$C$38,2,FALSE),
AND(Fuel_group1&lt;&gt;"Electricity",Fuel_group1&lt;&gt;"Other"),INDEX(NonElectricity_Emissions_Factors,MATCH(Fuel_type1,'Emissions Factors'!$C$6:$C$28,0))),0)</f>
        <v>0</v>
      </c>
      <c r="K12" s="118" cm="1">
        <f t="array" ref="K12">_xlfn.IFNA(_xlfn.IFS(Fuel_group2="Electricity",INDEX(Electricity_Emission_Factors,MATCH($B12,'Emissions Factors'!$F$6:$F$55)),
Fuel_group2="Other",VLOOKUP(Fuel_type2,Inputs!$B$34:$C$38,2,FALSE),
AND(Fuel_group2&lt;&gt;"Electricity",Fuel_group2&lt;&gt;"Other"),INDEX(NonElectricity_Emissions_Factors,MATCH(Fuel_type2,'Emissions Factors'!$C$6:$C$28,0))),0)</f>
        <v>0</v>
      </c>
      <c r="L12" s="118" cm="1">
        <f t="array" ref="L12">_xlfn.IFNA(_xlfn.IFS(Fuel_group3="Electricity",INDEX(Electricity_Emission_Factors,MATCH($B12,'Emissions Factors'!$F$6:$F$55)),
Fuel_group3="Other",VLOOKUP(Fuel_type3,Inputs!$B$34:$C$38,2,FALSE),
AND(Fuel_group3&lt;&gt;"Electricity",Fuel_group3&lt;&gt;"Other"),INDEX(NonElectricity_Emissions_Factors,MATCH(Fuel_type3,'Emissions Factors'!$C$6:$C$28,0))),0)</f>
        <v>0</v>
      </c>
      <c r="M12" s="118" cm="1">
        <f t="array" ref="M12">_xlfn.IFNA(_xlfn.IFS(Fuel_group4="Electricity",INDEX(Electricity_Emission_Factors,MATCH($B12,'Emissions Factors'!$F$6:$F$55)),
Fuel_group4="Other",VLOOKUP(Fuel_type4,Inputs!$B$34:$C$38,2,FALSE),
AND(Fuel_group4&lt;&gt;"Electricity",Fuel_group4&lt;&gt;"Other"),INDEX(NonElectricity_Emissions_Factors,MATCH(Fuel_type4,'Emissions Factors'!$C$6:$C$28,0))),0)</f>
        <v>0</v>
      </c>
      <c r="N12" s="119" cm="1">
        <f t="array" ref="N12">_xlfn.IFNA(_xlfn.IFS(Fuel_group5="Electricity",INDEX(Electricity_Emission_Factors,MATCH($B12,'Emissions Factors'!$F$6:$F$55)),
Fuel_group5="Other",VLOOKUP(Fuel_type5,Inputs!$B$34:$C$38,2,FALSE),
AND(Fuel_group5&lt;&gt;"Electricity",Fuel_group5&lt;&gt;"Other"),INDEX(NonElectricity_Emissions_Factors,MATCH(Fuel_type5,'Emissions Factors'!$C$6:$C$28,0))),0)</f>
        <v>0</v>
      </c>
      <c r="O12" s="112"/>
      <c r="P12" s="100" t="e">
        <f t="shared" si="1"/>
        <v>#DIV/0!</v>
      </c>
      <c r="Q12" s="101" t="e">
        <f t="shared" si="0"/>
        <v>#DIV/0!</v>
      </c>
      <c r="R12" s="101" t="e">
        <f t="shared" si="0"/>
        <v>#DIV/0!</v>
      </c>
      <c r="S12" s="101" t="e">
        <f t="shared" si="0"/>
        <v>#DIV/0!</v>
      </c>
      <c r="T12" s="102" t="e">
        <f t="shared" si="0"/>
        <v>#DIV/0!</v>
      </c>
      <c r="U12" s="103"/>
      <c r="V12" s="100" t="e" cm="1">
        <f t="array" ref="V12">_xlfn.IFS(EUETS?="Yes",P12*(INDEX(Traded_Carbon_Price_Range,MATCH($B12,'Carbon Prices'!$B$6:$B$56,0))),
EUETS?="No",P12*(INDEX(NonTraded_Carbon_Price_Range,MATCH($B12,'Carbon Prices'!$B$6:$B$56,0))))</f>
        <v>#N/A</v>
      </c>
      <c r="W12" s="101" t="e" cm="1">
        <f t="array" ref="W12">_xlfn.IFS(EUETS?="Yes",Q12*(INDEX(Traded_Carbon_Price_Range,MATCH($B12,'Carbon Prices'!$B$6:$B$56,0))),
EUETS?="No",Q12*(INDEX(NonTraded_Carbon_Price_Range,MATCH($B12,'Carbon Prices'!$B$6:$B$56,0))))</f>
        <v>#N/A</v>
      </c>
      <c r="X12" s="101" t="e" cm="1">
        <f t="array" ref="X12">_xlfn.IFS(EUETS?="Yes",R12*(INDEX(Traded_Carbon_Price_Range,MATCH($B12,'Carbon Prices'!$B$6:$B$56,0))),
EUETS?="No",R12*(INDEX(NonTraded_Carbon_Price_Range,MATCH($B12,'Carbon Prices'!$B$6:$B$56,0))))</f>
        <v>#N/A</v>
      </c>
      <c r="Y12" s="101" t="e" cm="1">
        <f t="array" ref="Y12">_xlfn.IFS(EUETS?="Yes",S12*(INDEX(Traded_Carbon_Price_Range,MATCH($B12,'Carbon Prices'!$B$6:$B$56,0))),
EUETS?="No",S12*(INDEX(NonTraded_Carbon_Price_Range,MATCH($B12,'Carbon Prices'!$B$6:$B$56,0))))</f>
        <v>#N/A</v>
      </c>
      <c r="Z12" s="102" t="e" cm="1">
        <f t="array" ref="Z12">_xlfn.IFS(EUETS?="Yes",T12*(INDEX(Traded_Carbon_Price_Range,MATCH($B12,'Carbon Prices'!$B$6:$B$56,0))),
EUETS?="No",T12*(INDEX(NonTraded_Carbon_Price_Range,MATCH($B12,'Carbon Prices'!$B$6:$B$56,0))))</f>
        <v>#N/A</v>
      </c>
      <c r="AA12" s="103"/>
      <c r="AB12" s="100" t="e">
        <f>V12*(INDEX(Discount_Index,MATCH($B12,'Inflation &amp; Discounting'!$E$8:$E$60,0)))</f>
        <v>#N/A</v>
      </c>
      <c r="AC12" s="101" t="e">
        <f>W12*(INDEX(Discount_Index,MATCH($B12,'Inflation &amp; Discounting'!$E$8:$E$60,0)))</f>
        <v>#N/A</v>
      </c>
      <c r="AD12" s="101" t="e">
        <f>X12*(INDEX(Discount_Index,MATCH($B12,'Inflation &amp; Discounting'!$E$8:$E$60,0)))</f>
        <v>#N/A</v>
      </c>
      <c r="AE12" s="101" t="e">
        <f>Y12*(INDEX(Discount_Index,MATCH($B12,'Inflation &amp; Discounting'!$E$8:$E$60,0)))</f>
        <v>#N/A</v>
      </c>
      <c r="AF12" s="102" t="e">
        <f>Z12*(INDEX(Discount_Index,MATCH($B12,'Inflation &amp; Discounting'!$E$8:$E$60,0)))</f>
        <v>#N/A</v>
      </c>
    </row>
    <row r="13" spans="2:32" x14ac:dyDescent="0.25">
      <c r="B13" s="116">
        <v>2026</v>
      </c>
      <c r="C13" s="103"/>
      <c r="D13" s="100" t="e">
        <f>'Energy Calculations'!AI13</f>
        <v>#DIV/0!</v>
      </c>
      <c r="E13" s="101" t="e">
        <f>'Energy Calculations'!AJ13</f>
        <v>#DIV/0!</v>
      </c>
      <c r="F13" s="101" t="e">
        <f>'Energy Calculations'!AK13</f>
        <v>#DIV/0!</v>
      </c>
      <c r="G13" s="101" t="e">
        <f>'Energy Calculations'!AL13</f>
        <v>#DIV/0!</v>
      </c>
      <c r="H13" s="102" t="e">
        <f>'Energy Calculations'!AM13</f>
        <v>#DIV/0!</v>
      </c>
      <c r="J13" s="117" cm="1">
        <f t="array" ref="J13">_xlfn.IFNA(_xlfn.IFS(Fuel_group1="Electricity",INDEX(Electricity_Emission_Factors,MATCH($B13,'Emissions Factors'!$F$6:$F$55)),
Fuel_group1="Other",VLOOKUP(Fuel_type1,Inputs!$B$34:$C$38,2,FALSE),
AND(Fuel_group1&lt;&gt;"Electricity",Fuel_group1&lt;&gt;"Other"),INDEX(NonElectricity_Emissions_Factors,MATCH(Fuel_type1,'Emissions Factors'!$C$6:$C$28,0))),0)</f>
        <v>0</v>
      </c>
      <c r="K13" s="118" cm="1">
        <f t="array" ref="K13">_xlfn.IFNA(_xlfn.IFS(Fuel_group2="Electricity",INDEX(Electricity_Emission_Factors,MATCH($B13,'Emissions Factors'!$F$6:$F$55)),
Fuel_group2="Other",VLOOKUP(Fuel_type2,Inputs!$B$34:$C$38,2,FALSE),
AND(Fuel_group2&lt;&gt;"Electricity",Fuel_group2&lt;&gt;"Other"),INDEX(NonElectricity_Emissions_Factors,MATCH(Fuel_type2,'Emissions Factors'!$C$6:$C$28,0))),0)</f>
        <v>0</v>
      </c>
      <c r="L13" s="118" cm="1">
        <f t="array" ref="L13">_xlfn.IFNA(_xlfn.IFS(Fuel_group3="Electricity",INDEX(Electricity_Emission_Factors,MATCH($B13,'Emissions Factors'!$F$6:$F$55)),
Fuel_group3="Other",VLOOKUP(Fuel_type3,Inputs!$B$34:$C$38,2,FALSE),
AND(Fuel_group3&lt;&gt;"Electricity",Fuel_group3&lt;&gt;"Other"),INDEX(NonElectricity_Emissions_Factors,MATCH(Fuel_type3,'Emissions Factors'!$C$6:$C$28,0))),0)</f>
        <v>0</v>
      </c>
      <c r="M13" s="118" cm="1">
        <f t="array" ref="M13">_xlfn.IFNA(_xlfn.IFS(Fuel_group4="Electricity",INDEX(Electricity_Emission_Factors,MATCH($B13,'Emissions Factors'!$F$6:$F$55)),
Fuel_group4="Other",VLOOKUP(Fuel_type4,Inputs!$B$34:$C$38,2,FALSE),
AND(Fuel_group4&lt;&gt;"Electricity",Fuel_group4&lt;&gt;"Other"),INDEX(NonElectricity_Emissions_Factors,MATCH(Fuel_type4,'Emissions Factors'!$C$6:$C$28,0))),0)</f>
        <v>0</v>
      </c>
      <c r="N13" s="119" cm="1">
        <f t="array" ref="N13">_xlfn.IFNA(_xlfn.IFS(Fuel_group5="Electricity",INDEX(Electricity_Emission_Factors,MATCH($B13,'Emissions Factors'!$F$6:$F$55)),
Fuel_group5="Other",VLOOKUP(Fuel_type5,Inputs!$B$34:$C$38,2,FALSE),
AND(Fuel_group5&lt;&gt;"Electricity",Fuel_group5&lt;&gt;"Other"),INDEX(NonElectricity_Emissions_Factors,MATCH(Fuel_type5,'Emissions Factors'!$C$6:$C$28,0))),0)</f>
        <v>0</v>
      </c>
      <c r="O13" s="112"/>
      <c r="P13" s="100" t="e">
        <f t="shared" si="1"/>
        <v>#DIV/0!</v>
      </c>
      <c r="Q13" s="101" t="e">
        <f t="shared" si="0"/>
        <v>#DIV/0!</v>
      </c>
      <c r="R13" s="101" t="e">
        <f t="shared" si="0"/>
        <v>#DIV/0!</v>
      </c>
      <c r="S13" s="101" t="e">
        <f t="shared" si="0"/>
        <v>#DIV/0!</v>
      </c>
      <c r="T13" s="102" t="e">
        <f t="shared" si="0"/>
        <v>#DIV/0!</v>
      </c>
      <c r="U13" s="103"/>
      <c r="V13" s="100" t="e" cm="1">
        <f t="array" ref="V13">_xlfn.IFS(EUETS?="Yes",P13*(INDEX(Traded_Carbon_Price_Range,MATCH($B13,'Carbon Prices'!$B$6:$B$56,0))),
EUETS?="No",P13*(INDEX(NonTraded_Carbon_Price_Range,MATCH($B13,'Carbon Prices'!$B$6:$B$56,0))))</f>
        <v>#N/A</v>
      </c>
      <c r="W13" s="101" t="e" cm="1">
        <f t="array" ref="W13">_xlfn.IFS(EUETS?="Yes",Q13*(INDEX(Traded_Carbon_Price_Range,MATCH($B13,'Carbon Prices'!$B$6:$B$56,0))),
EUETS?="No",Q13*(INDEX(NonTraded_Carbon_Price_Range,MATCH($B13,'Carbon Prices'!$B$6:$B$56,0))))</f>
        <v>#N/A</v>
      </c>
      <c r="X13" s="101" t="e" cm="1">
        <f t="array" ref="X13">_xlfn.IFS(EUETS?="Yes",R13*(INDEX(Traded_Carbon_Price_Range,MATCH($B13,'Carbon Prices'!$B$6:$B$56,0))),
EUETS?="No",R13*(INDEX(NonTraded_Carbon_Price_Range,MATCH($B13,'Carbon Prices'!$B$6:$B$56,0))))</f>
        <v>#N/A</v>
      </c>
      <c r="Y13" s="101" t="e" cm="1">
        <f t="array" ref="Y13">_xlfn.IFS(EUETS?="Yes",S13*(INDEX(Traded_Carbon_Price_Range,MATCH($B13,'Carbon Prices'!$B$6:$B$56,0))),
EUETS?="No",S13*(INDEX(NonTraded_Carbon_Price_Range,MATCH($B13,'Carbon Prices'!$B$6:$B$56,0))))</f>
        <v>#N/A</v>
      </c>
      <c r="Z13" s="102" t="e" cm="1">
        <f t="array" ref="Z13">_xlfn.IFS(EUETS?="Yes",T13*(INDEX(Traded_Carbon_Price_Range,MATCH($B13,'Carbon Prices'!$B$6:$B$56,0))),
EUETS?="No",T13*(INDEX(NonTraded_Carbon_Price_Range,MATCH($B13,'Carbon Prices'!$B$6:$B$56,0))))</f>
        <v>#N/A</v>
      </c>
      <c r="AA13" s="103"/>
      <c r="AB13" s="100" t="e">
        <f>V13*(INDEX(Discount_Index,MATCH($B13,'Inflation &amp; Discounting'!$E$8:$E$60,0)))</f>
        <v>#N/A</v>
      </c>
      <c r="AC13" s="101" t="e">
        <f>W13*(INDEX(Discount_Index,MATCH($B13,'Inflation &amp; Discounting'!$E$8:$E$60,0)))</f>
        <v>#N/A</v>
      </c>
      <c r="AD13" s="101" t="e">
        <f>X13*(INDEX(Discount_Index,MATCH($B13,'Inflation &amp; Discounting'!$E$8:$E$60,0)))</f>
        <v>#N/A</v>
      </c>
      <c r="AE13" s="101" t="e">
        <f>Y13*(INDEX(Discount_Index,MATCH($B13,'Inflation &amp; Discounting'!$E$8:$E$60,0)))</f>
        <v>#N/A</v>
      </c>
      <c r="AF13" s="102" t="e">
        <f>Z13*(INDEX(Discount_Index,MATCH($B13,'Inflation &amp; Discounting'!$E$8:$E$60,0)))</f>
        <v>#N/A</v>
      </c>
    </row>
    <row r="14" spans="2:32" x14ac:dyDescent="0.25">
      <c r="B14" s="116">
        <v>2027</v>
      </c>
      <c r="C14" s="103"/>
      <c r="D14" s="100" t="e">
        <f>'Energy Calculations'!AI14</f>
        <v>#DIV/0!</v>
      </c>
      <c r="E14" s="101" t="e">
        <f>'Energy Calculations'!AJ14</f>
        <v>#DIV/0!</v>
      </c>
      <c r="F14" s="101" t="e">
        <f>'Energy Calculations'!AK14</f>
        <v>#DIV/0!</v>
      </c>
      <c r="G14" s="101" t="e">
        <f>'Energy Calculations'!AL14</f>
        <v>#DIV/0!</v>
      </c>
      <c r="H14" s="102" t="e">
        <f>'Energy Calculations'!AM14</f>
        <v>#DIV/0!</v>
      </c>
      <c r="J14" s="117" cm="1">
        <f t="array" ref="J14">_xlfn.IFNA(_xlfn.IFS(Fuel_group1="Electricity",INDEX(Electricity_Emission_Factors,MATCH($B14,'Emissions Factors'!$F$6:$F$55)),
Fuel_group1="Other",VLOOKUP(Fuel_type1,Inputs!$B$34:$C$38,2,FALSE),
AND(Fuel_group1&lt;&gt;"Electricity",Fuel_group1&lt;&gt;"Other"),INDEX(NonElectricity_Emissions_Factors,MATCH(Fuel_type1,'Emissions Factors'!$C$6:$C$28,0))),0)</f>
        <v>0</v>
      </c>
      <c r="K14" s="118" cm="1">
        <f t="array" ref="K14">_xlfn.IFNA(_xlfn.IFS(Fuel_group2="Electricity",INDEX(Electricity_Emission_Factors,MATCH($B14,'Emissions Factors'!$F$6:$F$55)),
Fuel_group2="Other",VLOOKUP(Fuel_type2,Inputs!$B$34:$C$38,2,FALSE),
AND(Fuel_group2&lt;&gt;"Electricity",Fuel_group2&lt;&gt;"Other"),INDEX(NonElectricity_Emissions_Factors,MATCH(Fuel_type2,'Emissions Factors'!$C$6:$C$28,0))),0)</f>
        <v>0</v>
      </c>
      <c r="L14" s="118" cm="1">
        <f t="array" ref="L14">_xlfn.IFNA(_xlfn.IFS(Fuel_group3="Electricity",INDEX(Electricity_Emission_Factors,MATCH($B14,'Emissions Factors'!$F$6:$F$55)),
Fuel_group3="Other",VLOOKUP(Fuel_type3,Inputs!$B$34:$C$38,2,FALSE),
AND(Fuel_group3&lt;&gt;"Electricity",Fuel_group3&lt;&gt;"Other"),INDEX(NonElectricity_Emissions_Factors,MATCH(Fuel_type3,'Emissions Factors'!$C$6:$C$28,0))),0)</f>
        <v>0</v>
      </c>
      <c r="M14" s="118" cm="1">
        <f t="array" ref="M14">_xlfn.IFNA(_xlfn.IFS(Fuel_group4="Electricity",INDEX(Electricity_Emission_Factors,MATCH($B14,'Emissions Factors'!$F$6:$F$55)),
Fuel_group4="Other",VLOOKUP(Fuel_type4,Inputs!$B$34:$C$38,2,FALSE),
AND(Fuel_group4&lt;&gt;"Electricity",Fuel_group4&lt;&gt;"Other"),INDEX(NonElectricity_Emissions_Factors,MATCH(Fuel_type4,'Emissions Factors'!$C$6:$C$28,0))),0)</f>
        <v>0</v>
      </c>
      <c r="N14" s="119" cm="1">
        <f t="array" ref="N14">_xlfn.IFNA(_xlfn.IFS(Fuel_group5="Electricity",INDEX(Electricity_Emission_Factors,MATCH($B14,'Emissions Factors'!$F$6:$F$55)),
Fuel_group5="Other",VLOOKUP(Fuel_type5,Inputs!$B$34:$C$38,2,FALSE),
AND(Fuel_group5&lt;&gt;"Electricity",Fuel_group5&lt;&gt;"Other"),INDEX(NonElectricity_Emissions_Factors,MATCH(Fuel_type5,'Emissions Factors'!$C$6:$C$28,0))),0)</f>
        <v>0</v>
      </c>
      <c r="O14" s="112"/>
      <c r="P14" s="100" t="e">
        <f t="shared" si="1"/>
        <v>#DIV/0!</v>
      </c>
      <c r="Q14" s="101" t="e">
        <f t="shared" si="0"/>
        <v>#DIV/0!</v>
      </c>
      <c r="R14" s="101" t="e">
        <f t="shared" si="0"/>
        <v>#DIV/0!</v>
      </c>
      <c r="S14" s="101" t="e">
        <f t="shared" si="0"/>
        <v>#DIV/0!</v>
      </c>
      <c r="T14" s="102" t="e">
        <f t="shared" si="0"/>
        <v>#DIV/0!</v>
      </c>
      <c r="U14" s="103"/>
      <c r="V14" s="100" t="e" cm="1">
        <f t="array" ref="V14">_xlfn.IFS(EUETS?="Yes",P14*(INDEX(Traded_Carbon_Price_Range,MATCH($B14,'Carbon Prices'!$B$6:$B$56,0))),
EUETS?="No",P14*(INDEX(NonTraded_Carbon_Price_Range,MATCH($B14,'Carbon Prices'!$B$6:$B$56,0))))</f>
        <v>#N/A</v>
      </c>
      <c r="W14" s="101" t="e" cm="1">
        <f t="array" ref="W14">_xlfn.IFS(EUETS?="Yes",Q14*(INDEX(Traded_Carbon_Price_Range,MATCH($B14,'Carbon Prices'!$B$6:$B$56,0))),
EUETS?="No",Q14*(INDEX(NonTraded_Carbon_Price_Range,MATCH($B14,'Carbon Prices'!$B$6:$B$56,0))))</f>
        <v>#N/A</v>
      </c>
      <c r="X14" s="101" t="e" cm="1">
        <f t="array" ref="X14">_xlfn.IFS(EUETS?="Yes",R14*(INDEX(Traded_Carbon_Price_Range,MATCH($B14,'Carbon Prices'!$B$6:$B$56,0))),
EUETS?="No",R14*(INDEX(NonTraded_Carbon_Price_Range,MATCH($B14,'Carbon Prices'!$B$6:$B$56,0))))</f>
        <v>#N/A</v>
      </c>
      <c r="Y14" s="101" t="e" cm="1">
        <f t="array" ref="Y14">_xlfn.IFS(EUETS?="Yes",S14*(INDEX(Traded_Carbon_Price_Range,MATCH($B14,'Carbon Prices'!$B$6:$B$56,0))),
EUETS?="No",S14*(INDEX(NonTraded_Carbon_Price_Range,MATCH($B14,'Carbon Prices'!$B$6:$B$56,0))))</f>
        <v>#N/A</v>
      </c>
      <c r="Z14" s="102" t="e" cm="1">
        <f t="array" ref="Z14">_xlfn.IFS(EUETS?="Yes",T14*(INDEX(Traded_Carbon_Price_Range,MATCH($B14,'Carbon Prices'!$B$6:$B$56,0))),
EUETS?="No",T14*(INDEX(NonTraded_Carbon_Price_Range,MATCH($B14,'Carbon Prices'!$B$6:$B$56,0))))</f>
        <v>#N/A</v>
      </c>
      <c r="AA14" s="103"/>
      <c r="AB14" s="100" t="e">
        <f>V14*(INDEX(Discount_Index,MATCH($B14,'Inflation &amp; Discounting'!$E$8:$E$60,0)))</f>
        <v>#N/A</v>
      </c>
      <c r="AC14" s="101" t="e">
        <f>W14*(INDEX(Discount_Index,MATCH($B14,'Inflation &amp; Discounting'!$E$8:$E$60,0)))</f>
        <v>#N/A</v>
      </c>
      <c r="AD14" s="101" t="e">
        <f>X14*(INDEX(Discount_Index,MATCH($B14,'Inflation &amp; Discounting'!$E$8:$E$60,0)))</f>
        <v>#N/A</v>
      </c>
      <c r="AE14" s="101" t="e">
        <f>Y14*(INDEX(Discount_Index,MATCH($B14,'Inflation &amp; Discounting'!$E$8:$E$60,0)))</f>
        <v>#N/A</v>
      </c>
      <c r="AF14" s="102" t="e">
        <f>Z14*(INDEX(Discount_Index,MATCH($B14,'Inflation &amp; Discounting'!$E$8:$E$60,0)))</f>
        <v>#N/A</v>
      </c>
    </row>
    <row r="15" spans="2:32" x14ac:dyDescent="0.25">
      <c r="B15" s="116">
        <v>2028</v>
      </c>
      <c r="C15" s="103"/>
      <c r="D15" s="100" t="e">
        <f>'Energy Calculations'!AI15</f>
        <v>#DIV/0!</v>
      </c>
      <c r="E15" s="101" t="e">
        <f>'Energy Calculations'!AJ15</f>
        <v>#DIV/0!</v>
      </c>
      <c r="F15" s="101" t="e">
        <f>'Energy Calculations'!AK15</f>
        <v>#DIV/0!</v>
      </c>
      <c r="G15" s="101" t="e">
        <f>'Energy Calculations'!AL15</f>
        <v>#DIV/0!</v>
      </c>
      <c r="H15" s="102" t="e">
        <f>'Energy Calculations'!AM15</f>
        <v>#DIV/0!</v>
      </c>
      <c r="J15" s="117" cm="1">
        <f t="array" ref="J15">_xlfn.IFNA(_xlfn.IFS(Fuel_group1="Electricity",INDEX(Electricity_Emission_Factors,MATCH($B15,'Emissions Factors'!$F$6:$F$55)),
Fuel_group1="Other",VLOOKUP(Fuel_type1,Inputs!$B$34:$C$38,2,FALSE),
AND(Fuel_group1&lt;&gt;"Electricity",Fuel_group1&lt;&gt;"Other"),INDEX(NonElectricity_Emissions_Factors,MATCH(Fuel_type1,'Emissions Factors'!$C$6:$C$28,0))),0)</f>
        <v>0</v>
      </c>
      <c r="K15" s="118" cm="1">
        <f t="array" ref="K15">_xlfn.IFNA(_xlfn.IFS(Fuel_group2="Electricity",INDEX(Electricity_Emission_Factors,MATCH($B15,'Emissions Factors'!$F$6:$F$55)),
Fuel_group2="Other",VLOOKUP(Fuel_type2,Inputs!$B$34:$C$38,2,FALSE),
AND(Fuel_group2&lt;&gt;"Electricity",Fuel_group2&lt;&gt;"Other"),INDEX(NonElectricity_Emissions_Factors,MATCH(Fuel_type2,'Emissions Factors'!$C$6:$C$28,0))),0)</f>
        <v>0</v>
      </c>
      <c r="L15" s="118" cm="1">
        <f t="array" ref="L15">_xlfn.IFNA(_xlfn.IFS(Fuel_group3="Electricity",INDEX(Electricity_Emission_Factors,MATCH($B15,'Emissions Factors'!$F$6:$F$55)),
Fuel_group3="Other",VLOOKUP(Fuel_type3,Inputs!$B$34:$C$38,2,FALSE),
AND(Fuel_group3&lt;&gt;"Electricity",Fuel_group3&lt;&gt;"Other"),INDEX(NonElectricity_Emissions_Factors,MATCH(Fuel_type3,'Emissions Factors'!$C$6:$C$28,0))),0)</f>
        <v>0</v>
      </c>
      <c r="M15" s="118" cm="1">
        <f t="array" ref="M15">_xlfn.IFNA(_xlfn.IFS(Fuel_group4="Electricity",INDEX(Electricity_Emission_Factors,MATCH($B15,'Emissions Factors'!$F$6:$F$55)),
Fuel_group4="Other",VLOOKUP(Fuel_type4,Inputs!$B$34:$C$38,2,FALSE),
AND(Fuel_group4&lt;&gt;"Electricity",Fuel_group4&lt;&gt;"Other"),INDEX(NonElectricity_Emissions_Factors,MATCH(Fuel_type4,'Emissions Factors'!$C$6:$C$28,0))),0)</f>
        <v>0</v>
      </c>
      <c r="N15" s="119" cm="1">
        <f t="array" ref="N15">_xlfn.IFNA(_xlfn.IFS(Fuel_group5="Electricity",INDEX(Electricity_Emission_Factors,MATCH($B15,'Emissions Factors'!$F$6:$F$55)),
Fuel_group5="Other",VLOOKUP(Fuel_type5,Inputs!$B$34:$C$38,2,FALSE),
AND(Fuel_group5&lt;&gt;"Electricity",Fuel_group5&lt;&gt;"Other"),INDEX(NonElectricity_Emissions_Factors,MATCH(Fuel_type5,'Emissions Factors'!$C$6:$C$28,0))),0)</f>
        <v>0</v>
      </c>
      <c r="O15" s="112"/>
      <c r="P15" s="100" t="e">
        <f t="shared" si="1"/>
        <v>#DIV/0!</v>
      </c>
      <c r="Q15" s="101" t="e">
        <f t="shared" si="0"/>
        <v>#DIV/0!</v>
      </c>
      <c r="R15" s="101" t="e">
        <f t="shared" si="0"/>
        <v>#DIV/0!</v>
      </c>
      <c r="S15" s="101" t="e">
        <f t="shared" si="0"/>
        <v>#DIV/0!</v>
      </c>
      <c r="T15" s="102" t="e">
        <f t="shared" si="0"/>
        <v>#DIV/0!</v>
      </c>
      <c r="U15" s="103"/>
      <c r="V15" s="100" t="e" cm="1">
        <f t="array" ref="V15">_xlfn.IFS(EUETS?="Yes",P15*(INDEX(Traded_Carbon_Price_Range,MATCH($B15,'Carbon Prices'!$B$6:$B$56,0))),
EUETS?="No",P15*(INDEX(NonTraded_Carbon_Price_Range,MATCH($B15,'Carbon Prices'!$B$6:$B$56,0))))</f>
        <v>#N/A</v>
      </c>
      <c r="W15" s="101" t="e" cm="1">
        <f t="array" ref="W15">_xlfn.IFS(EUETS?="Yes",Q15*(INDEX(Traded_Carbon_Price_Range,MATCH($B15,'Carbon Prices'!$B$6:$B$56,0))),
EUETS?="No",Q15*(INDEX(NonTraded_Carbon_Price_Range,MATCH($B15,'Carbon Prices'!$B$6:$B$56,0))))</f>
        <v>#N/A</v>
      </c>
      <c r="X15" s="101" t="e" cm="1">
        <f t="array" ref="X15">_xlfn.IFS(EUETS?="Yes",R15*(INDEX(Traded_Carbon_Price_Range,MATCH($B15,'Carbon Prices'!$B$6:$B$56,0))),
EUETS?="No",R15*(INDEX(NonTraded_Carbon_Price_Range,MATCH($B15,'Carbon Prices'!$B$6:$B$56,0))))</f>
        <v>#N/A</v>
      </c>
      <c r="Y15" s="101" t="e" cm="1">
        <f t="array" ref="Y15">_xlfn.IFS(EUETS?="Yes",S15*(INDEX(Traded_Carbon_Price_Range,MATCH($B15,'Carbon Prices'!$B$6:$B$56,0))),
EUETS?="No",S15*(INDEX(NonTraded_Carbon_Price_Range,MATCH($B15,'Carbon Prices'!$B$6:$B$56,0))))</f>
        <v>#N/A</v>
      </c>
      <c r="Z15" s="102" t="e" cm="1">
        <f t="array" ref="Z15">_xlfn.IFS(EUETS?="Yes",T15*(INDEX(Traded_Carbon_Price_Range,MATCH($B15,'Carbon Prices'!$B$6:$B$56,0))),
EUETS?="No",T15*(INDEX(NonTraded_Carbon_Price_Range,MATCH($B15,'Carbon Prices'!$B$6:$B$56,0))))</f>
        <v>#N/A</v>
      </c>
      <c r="AA15" s="103"/>
      <c r="AB15" s="100" t="e">
        <f>V15*(INDEX(Discount_Index,MATCH($B15,'Inflation &amp; Discounting'!$E$8:$E$60,0)))</f>
        <v>#N/A</v>
      </c>
      <c r="AC15" s="101" t="e">
        <f>W15*(INDEX(Discount_Index,MATCH($B15,'Inflation &amp; Discounting'!$E$8:$E$60,0)))</f>
        <v>#N/A</v>
      </c>
      <c r="AD15" s="101" t="e">
        <f>X15*(INDEX(Discount_Index,MATCH($B15,'Inflation &amp; Discounting'!$E$8:$E$60,0)))</f>
        <v>#N/A</v>
      </c>
      <c r="AE15" s="101" t="e">
        <f>Y15*(INDEX(Discount_Index,MATCH($B15,'Inflation &amp; Discounting'!$E$8:$E$60,0)))</f>
        <v>#N/A</v>
      </c>
      <c r="AF15" s="102" t="e">
        <f>Z15*(INDEX(Discount_Index,MATCH($B15,'Inflation &amp; Discounting'!$E$8:$E$60,0)))</f>
        <v>#N/A</v>
      </c>
    </row>
    <row r="16" spans="2:32" x14ac:dyDescent="0.25">
      <c r="B16" s="116">
        <v>2029</v>
      </c>
      <c r="C16" s="103"/>
      <c r="D16" s="100" t="e">
        <f>'Energy Calculations'!AI16</f>
        <v>#DIV/0!</v>
      </c>
      <c r="E16" s="101" t="e">
        <f>'Energy Calculations'!AJ16</f>
        <v>#DIV/0!</v>
      </c>
      <c r="F16" s="101" t="e">
        <f>'Energy Calculations'!AK16</f>
        <v>#DIV/0!</v>
      </c>
      <c r="G16" s="101" t="e">
        <f>'Energy Calculations'!AL16</f>
        <v>#DIV/0!</v>
      </c>
      <c r="H16" s="102" t="e">
        <f>'Energy Calculations'!AM16</f>
        <v>#DIV/0!</v>
      </c>
      <c r="J16" s="117" cm="1">
        <f t="array" ref="J16">_xlfn.IFNA(_xlfn.IFS(Fuel_group1="Electricity",INDEX(Electricity_Emission_Factors,MATCH($B16,'Emissions Factors'!$F$6:$F$55)),
Fuel_group1="Other",VLOOKUP(Fuel_type1,Inputs!$B$34:$C$38,2,FALSE),
AND(Fuel_group1&lt;&gt;"Electricity",Fuel_group1&lt;&gt;"Other"),INDEX(NonElectricity_Emissions_Factors,MATCH(Fuel_type1,'Emissions Factors'!$C$6:$C$28,0))),0)</f>
        <v>0</v>
      </c>
      <c r="K16" s="118" cm="1">
        <f t="array" ref="K16">_xlfn.IFNA(_xlfn.IFS(Fuel_group2="Electricity",INDEX(Electricity_Emission_Factors,MATCH($B16,'Emissions Factors'!$F$6:$F$55)),
Fuel_group2="Other",VLOOKUP(Fuel_type2,Inputs!$B$34:$C$38,2,FALSE),
AND(Fuel_group2&lt;&gt;"Electricity",Fuel_group2&lt;&gt;"Other"),INDEX(NonElectricity_Emissions_Factors,MATCH(Fuel_type2,'Emissions Factors'!$C$6:$C$28,0))),0)</f>
        <v>0</v>
      </c>
      <c r="L16" s="118" cm="1">
        <f t="array" ref="L16">_xlfn.IFNA(_xlfn.IFS(Fuel_group3="Electricity",INDEX(Electricity_Emission_Factors,MATCH($B16,'Emissions Factors'!$F$6:$F$55)),
Fuel_group3="Other",VLOOKUP(Fuel_type3,Inputs!$B$34:$C$38,2,FALSE),
AND(Fuel_group3&lt;&gt;"Electricity",Fuel_group3&lt;&gt;"Other"),INDEX(NonElectricity_Emissions_Factors,MATCH(Fuel_type3,'Emissions Factors'!$C$6:$C$28,0))),0)</f>
        <v>0</v>
      </c>
      <c r="M16" s="118" cm="1">
        <f t="array" ref="M16">_xlfn.IFNA(_xlfn.IFS(Fuel_group4="Electricity",INDEX(Electricity_Emission_Factors,MATCH($B16,'Emissions Factors'!$F$6:$F$55)),
Fuel_group4="Other",VLOOKUP(Fuel_type4,Inputs!$B$34:$C$38,2,FALSE),
AND(Fuel_group4&lt;&gt;"Electricity",Fuel_group4&lt;&gt;"Other"),INDEX(NonElectricity_Emissions_Factors,MATCH(Fuel_type4,'Emissions Factors'!$C$6:$C$28,0))),0)</f>
        <v>0</v>
      </c>
      <c r="N16" s="119" cm="1">
        <f t="array" ref="N16">_xlfn.IFNA(_xlfn.IFS(Fuel_group5="Electricity",INDEX(Electricity_Emission_Factors,MATCH($B16,'Emissions Factors'!$F$6:$F$55)),
Fuel_group5="Other",VLOOKUP(Fuel_type5,Inputs!$B$34:$C$38,2,FALSE),
AND(Fuel_group5&lt;&gt;"Electricity",Fuel_group5&lt;&gt;"Other"),INDEX(NonElectricity_Emissions_Factors,MATCH(Fuel_type5,'Emissions Factors'!$C$6:$C$28,0))),0)</f>
        <v>0</v>
      </c>
      <c r="O16" s="112"/>
      <c r="P16" s="100" t="e">
        <f t="shared" si="1"/>
        <v>#DIV/0!</v>
      </c>
      <c r="Q16" s="101" t="e">
        <f t="shared" si="0"/>
        <v>#DIV/0!</v>
      </c>
      <c r="R16" s="101" t="e">
        <f t="shared" si="0"/>
        <v>#DIV/0!</v>
      </c>
      <c r="S16" s="101" t="e">
        <f t="shared" si="0"/>
        <v>#DIV/0!</v>
      </c>
      <c r="T16" s="102" t="e">
        <f t="shared" si="0"/>
        <v>#DIV/0!</v>
      </c>
      <c r="U16" s="103"/>
      <c r="V16" s="100" t="e" cm="1">
        <f t="array" ref="V16">_xlfn.IFS(EUETS?="Yes",P16*(INDEX(Traded_Carbon_Price_Range,MATCH($B16,'Carbon Prices'!$B$6:$B$56,0))),
EUETS?="No",P16*(INDEX(NonTraded_Carbon_Price_Range,MATCH($B16,'Carbon Prices'!$B$6:$B$56,0))))</f>
        <v>#N/A</v>
      </c>
      <c r="W16" s="101" t="e" cm="1">
        <f t="array" ref="W16">_xlfn.IFS(EUETS?="Yes",Q16*(INDEX(Traded_Carbon_Price_Range,MATCH($B16,'Carbon Prices'!$B$6:$B$56,0))),
EUETS?="No",Q16*(INDEX(NonTraded_Carbon_Price_Range,MATCH($B16,'Carbon Prices'!$B$6:$B$56,0))))</f>
        <v>#N/A</v>
      </c>
      <c r="X16" s="101" t="e" cm="1">
        <f t="array" ref="X16">_xlfn.IFS(EUETS?="Yes",R16*(INDEX(Traded_Carbon_Price_Range,MATCH($B16,'Carbon Prices'!$B$6:$B$56,0))),
EUETS?="No",R16*(INDEX(NonTraded_Carbon_Price_Range,MATCH($B16,'Carbon Prices'!$B$6:$B$56,0))))</f>
        <v>#N/A</v>
      </c>
      <c r="Y16" s="101" t="e" cm="1">
        <f t="array" ref="Y16">_xlfn.IFS(EUETS?="Yes",S16*(INDEX(Traded_Carbon_Price_Range,MATCH($B16,'Carbon Prices'!$B$6:$B$56,0))),
EUETS?="No",S16*(INDEX(NonTraded_Carbon_Price_Range,MATCH($B16,'Carbon Prices'!$B$6:$B$56,0))))</f>
        <v>#N/A</v>
      </c>
      <c r="Z16" s="102" t="e" cm="1">
        <f t="array" ref="Z16">_xlfn.IFS(EUETS?="Yes",T16*(INDEX(Traded_Carbon_Price_Range,MATCH($B16,'Carbon Prices'!$B$6:$B$56,0))),
EUETS?="No",T16*(INDEX(NonTraded_Carbon_Price_Range,MATCH($B16,'Carbon Prices'!$B$6:$B$56,0))))</f>
        <v>#N/A</v>
      </c>
      <c r="AA16" s="103"/>
      <c r="AB16" s="100" t="e">
        <f>V16*(INDEX(Discount_Index,MATCH($B16,'Inflation &amp; Discounting'!$E$8:$E$60,0)))</f>
        <v>#N/A</v>
      </c>
      <c r="AC16" s="101" t="e">
        <f>W16*(INDEX(Discount_Index,MATCH($B16,'Inflation &amp; Discounting'!$E$8:$E$60,0)))</f>
        <v>#N/A</v>
      </c>
      <c r="AD16" s="101" t="e">
        <f>X16*(INDEX(Discount_Index,MATCH($B16,'Inflation &amp; Discounting'!$E$8:$E$60,0)))</f>
        <v>#N/A</v>
      </c>
      <c r="AE16" s="101" t="e">
        <f>Y16*(INDEX(Discount_Index,MATCH($B16,'Inflation &amp; Discounting'!$E$8:$E$60,0)))</f>
        <v>#N/A</v>
      </c>
      <c r="AF16" s="102" t="e">
        <f>Z16*(INDEX(Discount_Index,MATCH($B16,'Inflation &amp; Discounting'!$E$8:$E$60,0)))</f>
        <v>#N/A</v>
      </c>
    </row>
    <row r="17" spans="2:32" x14ac:dyDescent="0.25">
      <c r="B17" s="116">
        <v>2030</v>
      </c>
      <c r="C17" s="103"/>
      <c r="D17" s="100" t="e">
        <f>'Energy Calculations'!AI17</f>
        <v>#DIV/0!</v>
      </c>
      <c r="E17" s="101" t="e">
        <f>'Energy Calculations'!AJ17</f>
        <v>#DIV/0!</v>
      </c>
      <c r="F17" s="101" t="e">
        <f>'Energy Calculations'!AK17</f>
        <v>#DIV/0!</v>
      </c>
      <c r="G17" s="101" t="e">
        <f>'Energy Calculations'!AL17</f>
        <v>#DIV/0!</v>
      </c>
      <c r="H17" s="102" t="e">
        <f>'Energy Calculations'!AM17</f>
        <v>#DIV/0!</v>
      </c>
      <c r="J17" s="117" cm="1">
        <f t="array" ref="J17">_xlfn.IFNA(_xlfn.IFS(Fuel_group1="Electricity",INDEX(Electricity_Emission_Factors,MATCH($B17,'Emissions Factors'!$F$6:$F$55)),
Fuel_group1="Other",VLOOKUP(Fuel_type1,Inputs!$B$34:$C$38,2,FALSE),
AND(Fuel_group1&lt;&gt;"Electricity",Fuel_group1&lt;&gt;"Other"),INDEX(NonElectricity_Emissions_Factors,MATCH(Fuel_type1,'Emissions Factors'!$C$6:$C$28,0))),0)</f>
        <v>0</v>
      </c>
      <c r="K17" s="118" cm="1">
        <f t="array" ref="K17">_xlfn.IFNA(_xlfn.IFS(Fuel_group2="Electricity",INDEX(Electricity_Emission_Factors,MATCH($B17,'Emissions Factors'!$F$6:$F$55)),
Fuel_group2="Other",VLOOKUP(Fuel_type2,Inputs!$B$34:$C$38,2,FALSE),
AND(Fuel_group2&lt;&gt;"Electricity",Fuel_group2&lt;&gt;"Other"),INDEX(NonElectricity_Emissions_Factors,MATCH(Fuel_type2,'Emissions Factors'!$C$6:$C$28,0))),0)</f>
        <v>0</v>
      </c>
      <c r="L17" s="118" cm="1">
        <f t="array" ref="L17">_xlfn.IFNA(_xlfn.IFS(Fuel_group3="Electricity",INDEX(Electricity_Emission_Factors,MATCH($B17,'Emissions Factors'!$F$6:$F$55)),
Fuel_group3="Other",VLOOKUP(Fuel_type3,Inputs!$B$34:$C$38,2,FALSE),
AND(Fuel_group3&lt;&gt;"Electricity",Fuel_group3&lt;&gt;"Other"),INDEX(NonElectricity_Emissions_Factors,MATCH(Fuel_type3,'Emissions Factors'!$C$6:$C$28,0))),0)</f>
        <v>0</v>
      </c>
      <c r="M17" s="118" cm="1">
        <f t="array" ref="M17">_xlfn.IFNA(_xlfn.IFS(Fuel_group4="Electricity",INDEX(Electricity_Emission_Factors,MATCH($B17,'Emissions Factors'!$F$6:$F$55)),
Fuel_group4="Other",VLOOKUP(Fuel_type4,Inputs!$B$34:$C$38,2,FALSE),
AND(Fuel_group4&lt;&gt;"Electricity",Fuel_group4&lt;&gt;"Other"),INDEX(NonElectricity_Emissions_Factors,MATCH(Fuel_type4,'Emissions Factors'!$C$6:$C$28,0))),0)</f>
        <v>0</v>
      </c>
      <c r="N17" s="119" cm="1">
        <f t="array" ref="N17">_xlfn.IFNA(_xlfn.IFS(Fuel_group5="Electricity",INDEX(Electricity_Emission_Factors,MATCH($B17,'Emissions Factors'!$F$6:$F$55)),
Fuel_group5="Other",VLOOKUP(Fuel_type5,Inputs!$B$34:$C$38,2,FALSE),
AND(Fuel_group5&lt;&gt;"Electricity",Fuel_group5&lt;&gt;"Other"),INDEX(NonElectricity_Emissions_Factors,MATCH(Fuel_type5,'Emissions Factors'!$C$6:$C$28,0))),0)</f>
        <v>0</v>
      </c>
      <c r="O17" s="112"/>
      <c r="P17" s="100" t="e">
        <f t="shared" si="1"/>
        <v>#DIV/0!</v>
      </c>
      <c r="Q17" s="101" t="e">
        <f t="shared" si="0"/>
        <v>#DIV/0!</v>
      </c>
      <c r="R17" s="101" t="e">
        <f t="shared" si="0"/>
        <v>#DIV/0!</v>
      </c>
      <c r="S17" s="101" t="e">
        <f t="shared" si="0"/>
        <v>#DIV/0!</v>
      </c>
      <c r="T17" s="102" t="e">
        <f t="shared" si="0"/>
        <v>#DIV/0!</v>
      </c>
      <c r="U17" s="103"/>
      <c r="V17" s="100" t="e" cm="1">
        <f t="array" ref="V17">_xlfn.IFS(EUETS?="Yes",P17*(INDEX(Traded_Carbon_Price_Range,MATCH($B17,'Carbon Prices'!$B$6:$B$56,0))),
EUETS?="No",P17*(INDEX(NonTraded_Carbon_Price_Range,MATCH($B17,'Carbon Prices'!$B$6:$B$56,0))))</f>
        <v>#N/A</v>
      </c>
      <c r="W17" s="101" t="e" cm="1">
        <f t="array" ref="W17">_xlfn.IFS(EUETS?="Yes",Q17*(INDEX(Traded_Carbon_Price_Range,MATCH($B17,'Carbon Prices'!$B$6:$B$56,0))),
EUETS?="No",Q17*(INDEX(NonTraded_Carbon_Price_Range,MATCH($B17,'Carbon Prices'!$B$6:$B$56,0))))</f>
        <v>#N/A</v>
      </c>
      <c r="X17" s="101" t="e" cm="1">
        <f t="array" ref="X17">_xlfn.IFS(EUETS?="Yes",R17*(INDEX(Traded_Carbon_Price_Range,MATCH($B17,'Carbon Prices'!$B$6:$B$56,0))),
EUETS?="No",R17*(INDEX(NonTraded_Carbon_Price_Range,MATCH($B17,'Carbon Prices'!$B$6:$B$56,0))))</f>
        <v>#N/A</v>
      </c>
      <c r="Y17" s="101" t="e" cm="1">
        <f t="array" ref="Y17">_xlfn.IFS(EUETS?="Yes",S17*(INDEX(Traded_Carbon_Price_Range,MATCH($B17,'Carbon Prices'!$B$6:$B$56,0))),
EUETS?="No",S17*(INDEX(NonTraded_Carbon_Price_Range,MATCH($B17,'Carbon Prices'!$B$6:$B$56,0))))</f>
        <v>#N/A</v>
      </c>
      <c r="Z17" s="102" t="e" cm="1">
        <f t="array" ref="Z17">_xlfn.IFS(EUETS?="Yes",T17*(INDEX(Traded_Carbon_Price_Range,MATCH($B17,'Carbon Prices'!$B$6:$B$56,0))),
EUETS?="No",T17*(INDEX(NonTraded_Carbon_Price_Range,MATCH($B17,'Carbon Prices'!$B$6:$B$56,0))))</f>
        <v>#N/A</v>
      </c>
      <c r="AA17" s="103"/>
      <c r="AB17" s="100" t="e">
        <f>V17*(INDEX(Discount_Index,MATCH($B17,'Inflation &amp; Discounting'!$E$8:$E$60,0)))</f>
        <v>#N/A</v>
      </c>
      <c r="AC17" s="101" t="e">
        <f>W17*(INDEX(Discount_Index,MATCH($B17,'Inflation &amp; Discounting'!$E$8:$E$60,0)))</f>
        <v>#N/A</v>
      </c>
      <c r="AD17" s="101" t="e">
        <f>X17*(INDEX(Discount_Index,MATCH($B17,'Inflation &amp; Discounting'!$E$8:$E$60,0)))</f>
        <v>#N/A</v>
      </c>
      <c r="AE17" s="101" t="e">
        <f>Y17*(INDEX(Discount_Index,MATCH($B17,'Inflation &amp; Discounting'!$E$8:$E$60,0)))</f>
        <v>#N/A</v>
      </c>
      <c r="AF17" s="102" t="e">
        <f>Z17*(INDEX(Discount_Index,MATCH($B17,'Inflation &amp; Discounting'!$E$8:$E$60,0)))</f>
        <v>#N/A</v>
      </c>
    </row>
    <row r="18" spans="2:32" x14ac:dyDescent="0.25">
      <c r="B18" s="116">
        <v>2031</v>
      </c>
      <c r="C18" s="103"/>
      <c r="D18" s="100" t="e">
        <f>'Energy Calculations'!AI18</f>
        <v>#DIV/0!</v>
      </c>
      <c r="E18" s="101" t="e">
        <f>'Energy Calculations'!AJ18</f>
        <v>#DIV/0!</v>
      </c>
      <c r="F18" s="101" t="e">
        <f>'Energy Calculations'!AK18</f>
        <v>#DIV/0!</v>
      </c>
      <c r="G18" s="101" t="e">
        <f>'Energy Calculations'!AL18</f>
        <v>#DIV/0!</v>
      </c>
      <c r="H18" s="102" t="e">
        <f>'Energy Calculations'!AM18</f>
        <v>#DIV/0!</v>
      </c>
      <c r="J18" s="117" cm="1">
        <f t="array" ref="J18">_xlfn.IFNA(_xlfn.IFS(Fuel_group1="Electricity",INDEX(Electricity_Emission_Factors,MATCH($B18,'Emissions Factors'!$F$6:$F$55)),
Fuel_group1="Other",VLOOKUP(Fuel_type1,Inputs!$B$34:$C$38,2,FALSE),
AND(Fuel_group1&lt;&gt;"Electricity",Fuel_group1&lt;&gt;"Other"),INDEX(NonElectricity_Emissions_Factors,MATCH(Fuel_type1,'Emissions Factors'!$C$6:$C$28,0))),0)</f>
        <v>0</v>
      </c>
      <c r="K18" s="118" cm="1">
        <f t="array" ref="K18">_xlfn.IFNA(_xlfn.IFS(Fuel_group2="Electricity",INDEX(Electricity_Emission_Factors,MATCH($B18,'Emissions Factors'!$F$6:$F$55)),
Fuel_group2="Other",VLOOKUP(Fuel_type2,Inputs!$B$34:$C$38,2,FALSE),
AND(Fuel_group2&lt;&gt;"Electricity",Fuel_group2&lt;&gt;"Other"),INDEX(NonElectricity_Emissions_Factors,MATCH(Fuel_type2,'Emissions Factors'!$C$6:$C$28,0))),0)</f>
        <v>0</v>
      </c>
      <c r="L18" s="118" cm="1">
        <f t="array" ref="L18">_xlfn.IFNA(_xlfn.IFS(Fuel_group3="Electricity",INDEX(Electricity_Emission_Factors,MATCH($B18,'Emissions Factors'!$F$6:$F$55)),
Fuel_group3="Other",VLOOKUP(Fuel_type3,Inputs!$B$34:$C$38,2,FALSE),
AND(Fuel_group3&lt;&gt;"Electricity",Fuel_group3&lt;&gt;"Other"),INDEX(NonElectricity_Emissions_Factors,MATCH(Fuel_type3,'Emissions Factors'!$C$6:$C$28,0))),0)</f>
        <v>0</v>
      </c>
      <c r="M18" s="118" cm="1">
        <f t="array" ref="M18">_xlfn.IFNA(_xlfn.IFS(Fuel_group4="Electricity",INDEX(Electricity_Emission_Factors,MATCH($B18,'Emissions Factors'!$F$6:$F$55)),
Fuel_group4="Other",VLOOKUP(Fuel_type4,Inputs!$B$34:$C$38,2,FALSE),
AND(Fuel_group4&lt;&gt;"Electricity",Fuel_group4&lt;&gt;"Other"),INDEX(NonElectricity_Emissions_Factors,MATCH(Fuel_type4,'Emissions Factors'!$C$6:$C$28,0))),0)</f>
        <v>0</v>
      </c>
      <c r="N18" s="119" cm="1">
        <f t="array" ref="N18">_xlfn.IFNA(_xlfn.IFS(Fuel_group5="Electricity",INDEX(Electricity_Emission_Factors,MATCH($B18,'Emissions Factors'!$F$6:$F$55)),
Fuel_group5="Other",VLOOKUP(Fuel_type5,Inputs!$B$34:$C$38,2,FALSE),
AND(Fuel_group5&lt;&gt;"Electricity",Fuel_group5&lt;&gt;"Other"),INDEX(NonElectricity_Emissions_Factors,MATCH(Fuel_type5,'Emissions Factors'!$C$6:$C$28,0))),0)</f>
        <v>0</v>
      </c>
      <c r="O18" s="112"/>
      <c r="P18" s="100" t="e">
        <f t="shared" si="1"/>
        <v>#DIV/0!</v>
      </c>
      <c r="Q18" s="101" t="e">
        <f t="shared" si="0"/>
        <v>#DIV/0!</v>
      </c>
      <c r="R18" s="101" t="e">
        <f t="shared" si="0"/>
        <v>#DIV/0!</v>
      </c>
      <c r="S18" s="101" t="e">
        <f t="shared" si="0"/>
        <v>#DIV/0!</v>
      </c>
      <c r="T18" s="102" t="e">
        <f t="shared" si="0"/>
        <v>#DIV/0!</v>
      </c>
      <c r="U18" s="103"/>
      <c r="V18" s="100" t="e" cm="1">
        <f t="array" ref="V18">_xlfn.IFS(EUETS?="Yes",P18*(INDEX(Traded_Carbon_Price_Range,MATCH($B18,'Carbon Prices'!$B$6:$B$56,0))),
EUETS?="No",P18*(INDEX(NonTraded_Carbon_Price_Range,MATCH($B18,'Carbon Prices'!$B$6:$B$56,0))))</f>
        <v>#N/A</v>
      </c>
      <c r="W18" s="101" t="e" cm="1">
        <f t="array" ref="W18">_xlfn.IFS(EUETS?="Yes",Q18*(INDEX(Traded_Carbon_Price_Range,MATCH($B18,'Carbon Prices'!$B$6:$B$56,0))),
EUETS?="No",Q18*(INDEX(NonTraded_Carbon_Price_Range,MATCH($B18,'Carbon Prices'!$B$6:$B$56,0))))</f>
        <v>#N/A</v>
      </c>
      <c r="X18" s="101" t="e" cm="1">
        <f t="array" ref="X18">_xlfn.IFS(EUETS?="Yes",R18*(INDEX(Traded_Carbon_Price_Range,MATCH($B18,'Carbon Prices'!$B$6:$B$56,0))),
EUETS?="No",R18*(INDEX(NonTraded_Carbon_Price_Range,MATCH($B18,'Carbon Prices'!$B$6:$B$56,0))))</f>
        <v>#N/A</v>
      </c>
      <c r="Y18" s="101" t="e" cm="1">
        <f t="array" ref="Y18">_xlfn.IFS(EUETS?="Yes",S18*(INDEX(Traded_Carbon_Price_Range,MATCH($B18,'Carbon Prices'!$B$6:$B$56,0))),
EUETS?="No",S18*(INDEX(NonTraded_Carbon_Price_Range,MATCH($B18,'Carbon Prices'!$B$6:$B$56,0))))</f>
        <v>#N/A</v>
      </c>
      <c r="Z18" s="102" t="e" cm="1">
        <f t="array" ref="Z18">_xlfn.IFS(EUETS?="Yes",T18*(INDEX(Traded_Carbon_Price_Range,MATCH($B18,'Carbon Prices'!$B$6:$B$56,0))),
EUETS?="No",T18*(INDEX(NonTraded_Carbon_Price_Range,MATCH($B18,'Carbon Prices'!$B$6:$B$56,0))))</f>
        <v>#N/A</v>
      </c>
      <c r="AA18" s="103"/>
      <c r="AB18" s="100" t="e">
        <f>V18*(INDEX(Discount_Index,MATCH($B18,'Inflation &amp; Discounting'!$E$8:$E$60,0)))</f>
        <v>#N/A</v>
      </c>
      <c r="AC18" s="101" t="e">
        <f>W18*(INDEX(Discount_Index,MATCH($B18,'Inflation &amp; Discounting'!$E$8:$E$60,0)))</f>
        <v>#N/A</v>
      </c>
      <c r="AD18" s="101" t="e">
        <f>X18*(INDEX(Discount_Index,MATCH($B18,'Inflation &amp; Discounting'!$E$8:$E$60,0)))</f>
        <v>#N/A</v>
      </c>
      <c r="AE18" s="101" t="e">
        <f>Y18*(INDEX(Discount_Index,MATCH($B18,'Inflation &amp; Discounting'!$E$8:$E$60,0)))</f>
        <v>#N/A</v>
      </c>
      <c r="AF18" s="102" t="e">
        <f>Z18*(INDEX(Discount_Index,MATCH($B18,'Inflation &amp; Discounting'!$E$8:$E$60,0)))</f>
        <v>#N/A</v>
      </c>
    </row>
    <row r="19" spans="2:32" x14ac:dyDescent="0.25">
      <c r="B19" s="116">
        <v>2032</v>
      </c>
      <c r="C19" s="103"/>
      <c r="D19" s="100" t="e">
        <f>'Energy Calculations'!AI19</f>
        <v>#DIV/0!</v>
      </c>
      <c r="E19" s="101" t="e">
        <f>'Energy Calculations'!AJ19</f>
        <v>#DIV/0!</v>
      </c>
      <c r="F19" s="101" t="e">
        <f>'Energy Calculations'!AK19</f>
        <v>#DIV/0!</v>
      </c>
      <c r="G19" s="101" t="e">
        <f>'Energy Calculations'!AL19</f>
        <v>#DIV/0!</v>
      </c>
      <c r="H19" s="102" t="e">
        <f>'Energy Calculations'!AM19</f>
        <v>#DIV/0!</v>
      </c>
      <c r="J19" s="117" cm="1">
        <f t="array" ref="J19">_xlfn.IFNA(_xlfn.IFS(Fuel_group1="Electricity",INDEX(Electricity_Emission_Factors,MATCH($B19,'Emissions Factors'!$F$6:$F$55)),
Fuel_group1="Other",VLOOKUP(Fuel_type1,Inputs!$B$34:$C$38,2,FALSE),
AND(Fuel_group1&lt;&gt;"Electricity",Fuel_group1&lt;&gt;"Other"),INDEX(NonElectricity_Emissions_Factors,MATCH(Fuel_type1,'Emissions Factors'!$C$6:$C$28,0))),0)</f>
        <v>0</v>
      </c>
      <c r="K19" s="118" cm="1">
        <f t="array" ref="K19">_xlfn.IFNA(_xlfn.IFS(Fuel_group2="Electricity",INDEX(Electricity_Emission_Factors,MATCH($B19,'Emissions Factors'!$F$6:$F$55)),
Fuel_group2="Other",VLOOKUP(Fuel_type2,Inputs!$B$34:$C$38,2,FALSE),
AND(Fuel_group2&lt;&gt;"Electricity",Fuel_group2&lt;&gt;"Other"),INDEX(NonElectricity_Emissions_Factors,MATCH(Fuel_type2,'Emissions Factors'!$C$6:$C$28,0))),0)</f>
        <v>0</v>
      </c>
      <c r="L19" s="118" cm="1">
        <f t="array" ref="L19">_xlfn.IFNA(_xlfn.IFS(Fuel_group3="Electricity",INDEX(Electricity_Emission_Factors,MATCH($B19,'Emissions Factors'!$F$6:$F$55)),
Fuel_group3="Other",VLOOKUP(Fuel_type3,Inputs!$B$34:$C$38,2,FALSE),
AND(Fuel_group3&lt;&gt;"Electricity",Fuel_group3&lt;&gt;"Other"),INDEX(NonElectricity_Emissions_Factors,MATCH(Fuel_type3,'Emissions Factors'!$C$6:$C$28,0))),0)</f>
        <v>0</v>
      </c>
      <c r="M19" s="118" cm="1">
        <f t="array" ref="M19">_xlfn.IFNA(_xlfn.IFS(Fuel_group4="Electricity",INDEX(Electricity_Emission_Factors,MATCH($B19,'Emissions Factors'!$F$6:$F$55)),
Fuel_group4="Other",VLOOKUP(Fuel_type4,Inputs!$B$34:$C$38,2,FALSE),
AND(Fuel_group4&lt;&gt;"Electricity",Fuel_group4&lt;&gt;"Other"),INDEX(NonElectricity_Emissions_Factors,MATCH(Fuel_type4,'Emissions Factors'!$C$6:$C$28,0))),0)</f>
        <v>0</v>
      </c>
      <c r="N19" s="119" cm="1">
        <f t="array" ref="N19">_xlfn.IFNA(_xlfn.IFS(Fuel_group5="Electricity",INDEX(Electricity_Emission_Factors,MATCH($B19,'Emissions Factors'!$F$6:$F$55)),
Fuel_group5="Other",VLOOKUP(Fuel_type5,Inputs!$B$34:$C$38,2,FALSE),
AND(Fuel_group5&lt;&gt;"Electricity",Fuel_group5&lt;&gt;"Other"),INDEX(NonElectricity_Emissions_Factors,MATCH(Fuel_type5,'Emissions Factors'!$C$6:$C$28,0))),0)</f>
        <v>0</v>
      </c>
      <c r="O19" s="112"/>
      <c r="P19" s="100" t="e">
        <f t="shared" si="1"/>
        <v>#DIV/0!</v>
      </c>
      <c r="Q19" s="101" t="e">
        <f t="shared" si="0"/>
        <v>#DIV/0!</v>
      </c>
      <c r="R19" s="101" t="e">
        <f t="shared" si="0"/>
        <v>#DIV/0!</v>
      </c>
      <c r="S19" s="101" t="e">
        <f t="shared" si="0"/>
        <v>#DIV/0!</v>
      </c>
      <c r="T19" s="102" t="e">
        <f t="shared" si="0"/>
        <v>#DIV/0!</v>
      </c>
      <c r="U19" s="103"/>
      <c r="V19" s="100" t="e" cm="1">
        <f t="array" ref="V19">_xlfn.IFS(EUETS?="Yes",P19*(INDEX(Traded_Carbon_Price_Range,MATCH($B19,'Carbon Prices'!$B$6:$B$56,0))),
EUETS?="No",P19*(INDEX(NonTraded_Carbon_Price_Range,MATCH($B19,'Carbon Prices'!$B$6:$B$56,0))))</f>
        <v>#N/A</v>
      </c>
      <c r="W19" s="101" t="e" cm="1">
        <f t="array" ref="W19">_xlfn.IFS(EUETS?="Yes",Q19*(INDEX(Traded_Carbon_Price_Range,MATCH($B19,'Carbon Prices'!$B$6:$B$56,0))),
EUETS?="No",Q19*(INDEX(NonTraded_Carbon_Price_Range,MATCH($B19,'Carbon Prices'!$B$6:$B$56,0))))</f>
        <v>#N/A</v>
      </c>
      <c r="X19" s="101" t="e" cm="1">
        <f t="array" ref="X19">_xlfn.IFS(EUETS?="Yes",R19*(INDEX(Traded_Carbon_Price_Range,MATCH($B19,'Carbon Prices'!$B$6:$B$56,0))),
EUETS?="No",R19*(INDEX(NonTraded_Carbon_Price_Range,MATCH($B19,'Carbon Prices'!$B$6:$B$56,0))))</f>
        <v>#N/A</v>
      </c>
      <c r="Y19" s="101" t="e" cm="1">
        <f t="array" ref="Y19">_xlfn.IFS(EUETS?="Yes",S19*(INDEX(Traded_Carbon_Price_Range,MATCH($B19,'Carbon Prices'!$B$6:$B$56,0))),
EUETS?="No",S19*(INDEX(NonTraded_Carbon_Price_Range,MATCH($B19,'Carbon Prices'!$B$6:$B$56,0))))</f>
        <v>#N/A</v>
      </c>
      <c r="Z19" s="102" t="e" cm="1">
        <f t="array" ref="Z19">_xlfn.IFS(EUETS?="Yes",T19*(INDEX(Traded_Carbon_Price_Range,MATCH($B19,'Carbon Prices'!$B$6:$B$56,0))),
EUETS?="No",T19*(INDEX(NonTraded_Carbon_Price_Range,MATCH($B19,'Carbon Prices'!$B$6:$B$56,0))))</f>
        <v>#N/A</v>
      </c>
      <c r="AA19" s="103"/>
      <c r="AB19" s="100" t="e">
        <f>V19*(INDEX(Discount_Index,MATCH($B19,'Inflation &amp; Discounting'!$E$8:$E$60,0)))</f>
        <v>#N/A</v>
      </c>
      <c r="AC19" s="101" t="e">
        <f>W19*(INDEX(Discount_Index,MATCH($B19,'Inflation &amp; Discounting'!$E$8:$E$60,0)))</f>
        <v>#N/A</v>
      </c>
      <c r="AD19" s="101" t="e">
        <f>X19*(INDEX(Discount_Index,MATCH($B19,'Inflation &amp; Discounting'!$E$8:$E$60,0)))</f>
        <v>#N/A</v>
      </c>
      <c r="AE19" s="101" t="e">
        <f>Y19*(INDEX(Discount_Index,MATCH($B19,'Inflation &amp; Discounting'!$E$8:$E$60,0)))</f>
        <v>#N/A</v>
      </c>
      <c r="AF19" s="102" t="e">
        <f>Z19*(INDEX(Discount_Index,MATCH($B19,'Inflation &amp; Discounting'!$E$8:$E$60,0)))</f>
        <v>#N/A</v>
      </c>
    </row>
    <row r="20" spans="2:32" x14ac:dyDescent="0.25">
      <c r="B20" s="116">
        <v>2033</v>
      </c>
      <c r="C20" s="103"/>
      <c r="D20" s="100" t="e">
        <f>'Energy Calculations'!AI20</f>
        <v>#DIV/0!</v>
      </c>
      <c r="E20" s="101" t="e">
        <f>'Energy Calculations'!AJ20</f>
        <v>#DIV/0!</v>
      </c>
      <c r="F20" s="101" t="e">
        <f>'Energy Calculations'!AK20</f>
        <v>#DIV/0!</v>
      </c>
      <c r="G20" s="101" t="e">
        <f>'Energy Calculations'!AL20</f>
        <v>#DIV/0!</v>
      </c>
      <c r="H20" s="102" t="e">
        <f>'Energy Calculations'!AM20</f>
        <v>#DIV/0!</v>
      </c>
      <c r="J20" s="117" cm="1">
        <f t="array" ref="J20">_xlfn.IFNA(_xlfn.IFS(Fuel_group1="Electricity",INDEX(Electricity_Emission_Factors,MATCH($B20,'Emissions Factors'!$F$6:$F$55)),
Fuel_group1="Other",VLOOKUP(Fuel_type1,Inputs!$B$34:$C$38,2,FALSE),
AND(Fuel_group1&lt;&gt;"Electricity",Fuel_group1&lt;&gt;"Other"),INDEX(NonElectricity_Emissions_Factors,MATCH(Fuel_type1,'Emissions Factors'!$C$6:$C$28,0))),0)</f>
        <v>0</v>
      </c>
      <c r="K20" s="118" cm="1">
        <f t="array" ref="K20">_xlfn.IFNA(_xlfn.IFS(Fuel_group2="Electricity",INDEX(Electricity_Emission_Factors,MATCH($B20,'Emissions Factors'!$F$6:$F$55)),
Fuel_group2="Other",VLOOKUP(Fuel_type2,Inputs!$B$34:$C$38,2,FALSE),
AND(Fuel_group2&lt;&gt;"Electricity",Fuel_group2&lt;&gt;"Other"),INDEX(NonElectricity_Emissions_Factors,MATCH(Fuel_type2,'Emissions Factors'!$C$6:$C$28,0))),0)</f>
        <v>0</v>
      </c>
      <c r="L20" s="118" cm="1">
        <f t="array" ref="L20">_xlfn.IFNA(_xlfn.IFS(Fuel_group3="Electricity",INDEX(Electricity_Emission_Factors,MATCH($B20,'Emissions Factors'!$F$6:$F$55)),
Fuel_group3="Other",VLOOKUP(Fuel_type3,Inputs!$B$34:$C$38,2,FALSE),
AND(Fuel_group3&lt;&gt;"Electricity",Fuel_group3&lt;&gt;"Other"),INDEX(NonElectricity_Emissions_Factors,MATCH(Fuel_type3,'Emissions Factors'!$C$6:$C$28,0))),0)</f>
        <v>0</v>
      </c>
      <c r="M20" s="118" cm="1">
        <f t="array" ref="M20">_xlfn.IFNA(_xlfn.IFS(Fuel_group4="Electricity",INDEX(Electricity_Emission_Factors,MATCH($B20,'Emissions Factors'!$F$6:$F$55)),
Fuel_group4="Other",VLOOKUP(Fuel_type4,Inputs!$B$34:$C$38,2,FALSE),
AND(Fuel_group4&lt;&gt;"Electricity",Fuel_group4&lt;&gt;"Other"),INDEX(NonElectricity_Emissions_Factors,MATCH(Fuel_type4,'Emissions Factors'!$C$6:$C$28,0))),0)</f>
        <v>0</v>
      </c>
      <c r="N20" s="119" cm="1">
        <f t="array" ref="N20">_xlfn.IFNA(_xlfn.IFS(Fuel_group5="Electricity",INDEX(Electricity_Emission_Factors,MATCH($B20,'Emissions Factors'!$F$6:$F$55)),
Fuel_group5="Other",VLOOKUP(Fuel_type5,Inputs!$B$34:$C$38,2,FALSE),
AND(Fuel_group5&lt;&gt;"Electricity",Fuel_group5&lt;&gt;"Other"),INDEX(NonElectricity_Emissions_Factors,MATCH(Fuel_type5,'Emissions Factors'!$C$6:$C$28,0))),0)</f>
        <v>0</v>
      </c>
      <c r="O20" s="112"/>
      <c r="P20" s="100" t="e">
        <f t="shared" si="1"/>
        <v>#DIV/0!</v>
      </c>
      <c r="Q20" s="101" t="e">
        <f t="shared" si="0"/>
        <v>#DIV/0!</v>
      </c>
      <c r="R20" s="101" t="e">
        <f t="shared" si="0"/>
        <v>#DIV/0!</v>
      </c>
      <c r="S20" s="101" t="e">
        <f t="shared" si="0"/>
        <v>#DIV/0!</v>
      </c>
      <c r="T20" s="102" t="e">
        <f t="shared" si="0"/>
        <v>#DIV/0!</v>
      </c>
      <c r="U20" s="103"/>
      <c r="V20" s="100" t="e" cm="1">
        <f t="array" ref="V20">_xlfn.IFS(EUETS?="Yes",P20*(INDEX(Traded_Carbon_Price_Range,MATCH($B20,'Carbon Prices'!$B$6:$B$56,0))),
EUETS?="No",P20*(INDEX(NonTraded_Carbon_Price_Range,MATCH($B20,'Carbon Prices'!$B$6:$B$56,0))))</f>
        <v>#N/A</v>
      </c>
      <c r="W20" s="101" t="e" cm="1">
        <f t="array" ref="W20">_xlfn.IFS(EUETS?="Yes",Q20*(INDEX(Traded_Carbon_Price_Range,MATCH($B20,'Carbon Prices'!$B$6:$B$56,0))),
EUETS?="No",Q20*(INDEX(NonTraded_Carbon_Price_Range,MATCH($B20,'Carbon Prices'!$B$6:$B$56,0))))</f>
        <v>#N/A</v>
      </c>
      <c r="X20" s="101" t="e" cm="1">
        <f t="array" ref="X20">_xlfn.IFS(EUETS?="Yes",R20*(INDEX(Traded_Carbon_Price_Range,MATCH($B20,'Carbon Prices'!$B$6:$B$56,0))),
EUETS?="No",R20*(INDEX(NonTraded_Carbon_Price_Range,MATCH($B20,'Carbon Prices'!$B$6:$B$56,0))))</f>
        <v>#N/A</v>
      </c>
      <c r="Y20" s="101" t="e" cm="1">
        <f t="array" ref="Y20">_xlfn.IFS(EUETS?="Yes",S20*(INDEX(Traded_Carbon_Price_Range,MATCH($B20,'Carbon Prices'!$B$6:$B$56,0))),
EUETS?="No",S20*(INDEX(NonTraded_Carbon_Price_Range,MATCH($B20,'Carbon Prices'!$B$6:$B$56,0))))</f>
        <v>#N/A</v>
      </c>
      <c r="Z20" s="102" t="e" cm="1">
        <f t="array" ref="Z20">_xlfn.IFS(EUETS?="Yes",T20*(INDEX(Traded_Carbon_Price_Range,MATCH($B20,'Carbon Prices'!$B$6:$B$56,0))),
EUETS?="No",T20*(INDEX(NonTraded_Carbon_Price_Range,MATCH($B20,'Carbon Prices'!$B$6:$B$56,0))))</f>
        <v>#N/A</v>
      </c>
      <c r="AA20" s="103"/>
      <c r="AB20" s="100" t="e">
        <f>V20*(INDEX(Discount_Index,MATCH($B20,'Inflation &amp; Discounting'!$E$8:$E$60,0)))</f>
        <v>#N/A</v>
      </c>
      <c r="AC20" s="101" t="e">
        <f>W20*(INDEX(Discount_Index,MATCH($B20,'Inflation &amp; Discounting'!$E$8:$E$60,0)))</f>
        <v>#N/A</v>
      </c>
      <c r="AD20" s="101" t="e">
        <f>X20*(INDEX(Discount_Index,MATCH($B20,'Inflation &amp; Discounting'!$E$8:$E$60,0)))</f>
        <v>#N/A</v>
      </c>
      <c r="AE20" s="101" t="e">
        <f>Y20*(INDEX(Discount_Index,MATCH($B20,'Inflation &amp; Discounting'!$E$8:$E$60,0)))</f>
        <v>#N/A</v>
      </c>
      <c r="AF20" s="102" t="e">
        <f>Z20*(INDEX(Discount_Index,MATCH($B20,'Inflation &amp; Discounting'!$E$8:$E$60,0)))</f>
        <v>#N/A</v>
      </c>
    </row>
    <row r="21" spans="2:32" x14ac:dyDescent="0.25">
      <c r="B21" s="116">
        <v>2034</v>
      </c>
      <c r="C21" s="103"/>
      <c r="D21" s="100" t="e">
        <f>'Energy Calculations'!AI21</f>
        <v>#DIV/0!</v>
      </c>
      <c r="E21" s="101" t="e">
        <f>'Energy Calculations'!AJ21</f>
        <v>#DIV/0!</v>
      </c>
      <c r="F21" s="101" t="e">
        <f>'Energy Calculations'!AK21</f>
        <v>#DIV/0!</v>
      </c>
      <c r="G21" s="101" t="e">
        <f>'Energy Calculations'!AL21</f>
        <v>#DIV/0!</v>
      </c>
      <c r="H21" s="102" t="e">
        <f>'Energy Calculations'!AM21</f>
        <v>#DIV/0!</v>
      </c>
      <c r="J21" s="117" cm="1">
        <f t="array" ref="J21">_xlfn.IFNA(_xlfn.IFS(Fuel_group1="Electricity",INDEX(Electricity_Emission_Factors,MATCH($B21,'Emissions Factors'!$F$6:$F$55)),
Fuel_group1="Other",VLOOKUP(Fuel_type1,Inputs!$B$34:$C$38,2,FALSE),
AND(Fuel_group1&lt;&gt;"Electricity",Fuel_group1&lt;&gt;"Other"),INDEX(NonElectricity_Emissions_Factors,MATCH(Fuel_type1,'Emissions Factors'!$C$6:$C$28,0))),0)</f>
        <v>0</v>
      </c>
      <c r="K21" s="118" cm="1">
        <f t="array" ref="K21">_xlfn.IFNA(_xlfn.IFS(Fuel_group2="Electricity",INDEX(Electricity_Emission_Factors,MATCH($B21,'Emissions Factors'!$F$6:$F$55)),
Fuel_group2="Other",VLOOKUP(Fuel_type2,Inputs!$B$34:$C$38,2,FALSE),
AND(Fuel_group2&lt;&gt;"Electricity",Fuel_group2&lt;&gt;"Other"),INDEX(NonElectricity_Emissions_Factors,MATCH(Fuel_type2,'Emissions Factors'!$C$6:$C$28,0))),0)</f>
        <v>0</v>
      </c>
      <c r="L21" s="118" cm="1">
        <f t="array" ref="L21">_xlfn.IFNA(_xlfn.IFS(Fuel_group3="Electricity",INDEX(Electricity_Emission_Factors,MATCH($B21,'Emissions Factors'!$F$6:$F$55)),
Fuel_group3="Other",VLOOKUP(Fuel_type3,Inputs!$B$34:$C$38,2,FALSE),
AND(Fuel_group3&lt;&gt;"Electricity",Fuel_group3&lt;&gt;"Other"),INDEX(NonElectricity_Emissions_Factors,MATCH(Fuel_type3,'Emissions Factors'!$C$6:$C$28,0))),0)</f>
        <v>0</v>
      </c>
      <c r="M21" s="118" cm="1">
        <f t="array" ref="M21">_xlfn.IFNA(_xlfn.IFS(Fuel_group4="Electricity",INDEX(Electricity_Emission_Factors,MATCH($B21,'Emissions Factors'!$F$6:$F$55)),
Fuel_group4="Other",VLOOKUP(Fuel_type4,Inputs!$B$34:$C$38,2,FALSE),
AND(Fuel_group4&lt;&gt;"Electricity",Fuel_group4&lt;&gt;"Other"),INDEX(NonElectricity_Emissions_Factors,MATCH(Fuel_type4,'Emissions Factors'!$C$6:$C$28,0))),0)</f>
        <v>0</v>
      </c>
      <c r="N21" s="119" cm="1">
        <f t="array" ref="N21">_xlfn.IFNA(_xlfn.IFS(Fuel_group5="Electricity",INDEX(Electricity_Emission_Factors,MATCH($B21,'Emissions Factors'!$F$6:$F$55)),
Fuel_group5="Other",VLOOKUP(Fuel_type5,Inputs!$B$34:$C$38,2,FALSE),
AND(Fuel_group5&lt;&gt;"Electricity",Fuel_group5&lt;&gt;"Other"),INDEX(NonElectricity_Emissions_Factors,MATCH(Fuel_type5,'Emissions Factors'!$C$6:$C$28,0))),0)</f>
        <v>0</v>
      </c>
      <c r="O21" s="112"/>
      <c r="P21" s="100" t="e">
        <f t="shared" si="1"/>
        <v>#DIV/0!</v>
      </c>
      <c r="Q21" s="101" t="e">
        <f t="shared" si="0"/>
        <v>#DIV/0!</v>
      </c>
      <c r="R21" s="101" t="e">
        <f t="shared" si="0"/>
        <v>#DIV/0!</v>
      </c>
      <c r="S21" s="101" t="e">
        <f t="shared" si="0"/>
        <v>#DIV/0!</v>
      </c>
      <c r="T21" s="102" t="e">
        <f t="shared" si="0"/>
        <v>#DIV/0!</v>
      </c>
      <c r="U21" s="103"/>
      <c r="V21" s="100" t="e" cm="1">
        <f t="array" ref="V21">_xlfn.IFS(EUETS?="Yes",P21*(INDEX(Traded_Carbon_Price_Range,MATCH($B21,'Carbon Prices'!$B$6:$B$56,0))),
EUETS?="No",P21*(INDEX(NonTraded_Carbon_Price_Range,MATCH($B21,'Carbon Prices'!$B$6:$B$56,0))))</f>
        <v>#N/A</v>
      </c>
      <c r="W21" s="101" t="e" cm="1">
        <f t="array" ref="W21">_xlfn.IFS(EUETS?="Yes",Q21*(INDEX(Traded_Carbon_Price_Range,MATCH($B21,'Carbon Prices'!$B$6:$B$56,0))),
EUETS?="No",Q21*(INDEX(NonTraded_Carbon_Price_Range,MATCH($B21,'Carbon Prices'!$B$6:$B$56,0))))</f>
        <v>#N/A</v>
      </c>
      <c r="X21" s="101" t="e" cm="1">
        <f t="array" ref="X21">_xlfn.IFS(EUETS?="Yes",R21*(INDEX(Traded_Carbon_Price_Range,MATCH($B21,'Carbon Prices'!$B$6:$B$56,0))),
EUETS?="No",R21*(INDEX(NonTraded_Carbon_Price_Range,MATCH($B21,'Carbon Prices'!$B$6:$B$56,0))))</f>
        <v>#N/A</v>
      </c>
      <c r="Y21" s="101" t="e" cm="1">
        <f t="array" ref="Y21">_xlfn.IFS(EUETS?="Yes",S21*(INDEX(Traded_Carbon_Price_Range,MATCH($B21,'Carbon Prices'!$B$6:$B$56,0))),
EUETS?="No",S21*(INDEX(NonTraded_Carbon_Price_Range,MATCH($B21,'Carbon Prices'!$B$6:$B$56,0))))</f>
        <v>#N/A</v>
      </c>
      <c r="Z21" s="102" t="e" cm="1">
        <f t="array" ref="Z21">_xlfn.IFS(EUETS?="Yes",T21*(INDEX(Traded_Carbon_Price_Range,MATCH($B21,'Carbon Prices'!$B$6:$B$56,0))),
EUETS?="No",T21*(INDEX(NonTraded_Carbon_Price_Range,MATCH($B21,'Carbon Prices'!$B$6:$B$56,0))))</f>
        <v>#N/A</v>
      </c>
      <c r="AA21" s="103"/>
      <c r="AB21" s="100" t="e">
        <f>V21*(INDEX(Discount_Index,MATCH($B21,'Inflation &amp; Discounting'!$E$8:$E$60,0)))</f>
        <v>#N/A</v>
      </c>
      <c r="AC21" s="101" t="e">
        <f>W21*(INDEX(Discount_Index,MATCH($B21,'Inflation &amp; Discounting'!$E$8:$E$60,0)))</f>
        <v>#N/A</v>
      </c>
      <c r="AD21" s="101" t="e">
        <f>X21*(INDEX(Discount_Index,MATCH($B21,'Inflation &amp; Discounting'!$E$8:$E$60,0)))</f>
        <v>#N/A</v>
      </c>
      <c r="AE21" s="101" t="e">
        <f>Y21*(INDEX(Discount_Index,MATCH($B21,'Inflation &amp; Discounting'!$E$8:$E$60,0)))</f>
        <v>#N/A</v>
      </c>
      <c r="AF21" s="102" t="e">
        <f>Z21*(INDEX(Discount_Index,MATCH($B21,'Inflation &amp; Discounting'!$E$8:$E$60,0)))</f>
        <v>#N/A</v>
      </c>
    </row>
    <row r="22" spans="2:32" x14ac:dyDescent="0.25">
      <c r="B22" s="116">
        <v>2035</v>
      </c>
      <c r="C22" s="103"/>
      <c r="D22" s="100" t="e">
        <f>'Energy Calculations'!AI22</f>
        <v>#DIV/0!</v>
      </c>
      <c r="E22" s="101" t="e">
        <f>'Energy Calculations'!AJ22</f>
        <v>#DIV/0!</v>
      </c>
      <c r="F22" s="101" t="e">
        <f>'Energy Calculations'!AK22</f>
        <v>#DIV/0!</v>
      </c>
      <c r="G22" s="101" t="e">
        <f>'Energy Calculations'!AL22</f>
        <v>#DIV/0!</v>
      </c>
      <c r="H22" s="102" t="e">
        <f>'Energy Calculations'!AM22</f>
        <v>#DIV/0!</v>
      </c>
      <c r="J22" s="117" cm="1">
        <f t="array" ref="J22">_xlfn.IFNA(_xlfn.IFS(Fuel_group1="Electricity",INDEX(Electricity_Emission_Factors,MATCH($B22,'Emissions Factors'!$F$6:$F$55)),
Fuel_group1="Other",VLOOKUP(Fuel_type1,Inputs!$B$34:$C$38,2,FALSE),
AND(Fuel_group1&lt;&gt;"Electricity",Fuel_group1&lt;&gt;"Other"),INDEX(NonElectricity_Emissions_Factors,MATCH(Fuel_type1,'Emissions Factors'!$C$6:$C$28,0))),0)</f>
        <v>0</v>
      </c>
      <c r="K22" s="118" cm="1">
        <f t="array" ref="K22">_xlfn.IFNA(_xlfn.IFS(Fuel_group2="Electricity",INDEX(Electricity_Emission_Factors,MATCH($B22,'Emissions Factors'!$F$6:$F$55)),
Fuel_group2="Other",VLOOKUP(Fuel_type2,Inputs!$B$34:$C$38,2,FALSE),
AND(Fuel_group2&lt;&gt;"Electricity",Fuel_group2&lt;&gt;"Other"),INDEX(NonElectricity_Emissions_Factors,MATCH(Fuel_type2,'Emissions Factors'!$C$6:$C$28,0))),0)</f>
        <v>0</v>
      </c>
      <c r="L22" s="118" cm="1">
        <f t="array" ref="L22">_xlfn.IFNA(_xlfn.IFS(Fuel_group3="Electricity",INDEX(Electricity_Emission_Factors,MATCH($B22,'Emissions Factors'!$F$6:$F$55)),
Fuel_group3="Other",VLOOKUP(Fuel_type3,Inputs!$B$34:$C$38,2,FALSE),
AND(Fuel_group3&lt;&gt;"Electricity",Fuel_group3&lt;&gt;"Other"),INDEX(NonElectricity_Emissions_Factors,MATCH(Fuel_type3,'Emissions Factors'!$C$6:$C$28,0))),0)</f>
        <v>0</v>
      </c>
      <c r="M22" s="118" cm="1">
        <f t="array" ref="M22">_xlfn.IFNA(_xlfn.IFS(Fuel_group4="Electricity",INDEX(Electricity_Emission_Factors,MATCH($B22,'Emissions Factors'!$F$6:$F$55)),
Fuel_group4="Other",VLOOKUP(Fuel_type4,Inputs!$B$34:$C$38,2,FALSE),
AND(Fuel_group4&lt;&gt;"Electricity",Fuel_group4&lt;&gt;"Other"),INDEX(NonElectricity_Emissions_Factors,MATCH(Fuel_type4,'Emissions Factors'!$C$6:$C$28,0))),0)</f>
        <v>0</v>
      </c>
      <c r="N22" s="119" cm="1">
        <f t="array" ref="N22">_xlfn.IFNA(_xlfn.IFS(Fuel_group5="Electricity",INDEX(Electricity_Emission_Factors,MATCH($B22,'Emissions Factors'!$F$6:$F$55)),
Fuel_group5="Other",VLOOKUP(Fuel_type5,Inputs!$B$34:$C$38,2,FALSE),
AND(Fuel_group5&lt;&gt;"Electricity",Fuel_group5&lt;&gt;"Other"),INDEX(NonElectricity_Emissions_Factors,MATCH(Fuel_type5,'Emissions Factors'!$C$6:$C$28,0))),0)</f>
        <v>0</v>
      </c>
      <c r="O22" s="112"/>
      <c r="P22" s="100" t="e">
        <f t="shared" si="1"/>
        <v>#DIV/0!</v>
      </c>
      <c r="Q22" s="101" t="e">
        <f t="shared" si="0"/>
        <v>#DIV/0!</v>
      </c>
      <c r="R22" s="101" t="e">
        <f t="shared" si="0"/>
        <v>#DIV/0!</v>
      </c>
      <c r="S22" s="101" t="e">
        <f t="shared" si="0"/>
        <v>#DIV/0!</v>
      </c>
      <c r="T22" s="102" t="e">
        <f t="shared" si="0"/>
        <v>#DIV/0!</v>
      </c>
      <c r="U22" s="103"/>
      <c r="V22" s="100" t="e" cm="1">
        <f t="array" ref="V22">_xlfn.IFS(EUETS?="Yes",P22*(INDEX(Traded_Carbon_Price_Range,MATCH($B22,'Carbon Prices'!$B$6:$B$56,0))),
EUETS?="No",P22*(INDEX(NonTraded_Carbon_Price_Range,MATCH($B22,'Carbon Prices'!$B$6:$B$56,0))))</f>
        <v>#N/A</v>
      </c>
      <c r="W22" s="101" t="e" cm="1">
        <f t="array" ref="W22">_xlfn.IFS(EUETS?="Yes",Q22*(INDEX(Traded_Carbon_Price_Range,MATCH($B22,'Carbon Prices'!$B$6:$B$56,0))),
EUETS?="No",Q22*(INDEX(NonTraded_Carbon_Price_Range,MATCH($B22,'Carbon Prices'!$B$6:$B$56,0))))</f>
        <v>#N/A</v>
      </c>
      <c r="X22" s="101" t="e" cm="1">
        <f t="array" ref="X22">_xlfn.IFS(EUETS?="Yes",R22*(INDEX(Traded_Carbon_Price_Range,MATCH($B22,'Carbon Prices'!$B$6:$B$56,0))),
EUETS?="No",R22*(INDEX(NonTraded_Carbon_Price_Range,MATCH($B22,'Carbon Prices'!$B$6:$B$56,0))))</f>
        <v>#N/A</v>
      </c>
      <c r="Y22" s="101" t="e" cm="1">
        <f t="array" ref="Y22">_xlfn.IFS(EUETS?="Yes",S22*(INDEX(Traded_Carbon_Price_Range,MATCH($B22,'Carbon Prices'!$B$6:$B$56,0))),
EUETS?="No",S22*(INDEX(NonTraded_Carbon_Price_Range,MATCH($B22,'Carbon Prices'!$B$6:$B$56,0))))</f>
        <v>#N/A</v>
      </c>
      <c r="Z22" s="102" t="e" cm="1">
        <f t="array" ref="Z22">_xlfn.IFS(EUETS?="Yes",T22*(INDEX(Traded_Carbon_Price_Range,MATCH($B22,'Carbon Prices'!$B$6:$B$56,0))),
EUETS?="No",T22*(INDEX(NonTraded_Carbon_Price_Range,MATCH($B22,'Carbon Prices'!$B$6:$B$56,0))))</f>
        <v>#N/A</v>
      </c>
      <c r="AA22" s="103"/>
      <c r="AB22" s="100" t="e">
        <f>V22*(INDEX(Discount_Index,MATCH($B22,'Inflation &amp; Discounting'!$E$8:$E$60,0)))</f>
        <v>#N/A</v>
      </c>
      <c r="AC22" s="101" t="e">
        <f>W22*(INDEX(Discount_Index,MATCH($B22,'Inflation &amp; Discounting'!$E$8:$E$60,0)))</f>
        <v>#N/A</v>
      </c>
      <c r="AD22" s="101" t="e">
        <f>X22*(INDEX(Discount_Index,MATCH($B22,'Inflation &amp; Discounting'!$E$8:$E$60,0)))</f>
        <v>#N/A</v>
      </c>
      <c r="AE22" s="101" t="e">
        <f>Y22*(INDEX(Discount_Index,MATCH($B22,'Inflation &amp; Discounting'!$E$8:$E$60,0)))</f>
        <v>#N/A</v>
      </c>
      <c r="AF22" s="102" t="e">
        <f>Z22*(INDEX(Discount_Index,MATCH($B22,'Inflation &amp; Discounting'!$E$8:$E$60,0)))</f>
        <v>#N/A</v>
      </c>
    </row>
    <row r="23" spans="2:32" x14ac:dyDescent="0.25">
      <c r="B23" s="116">
        <v>2036</v>
      </c>
      <c r="C23" s="103"/>
      <c r="D23" s="100" t="e">
        <f>'Energy Calculations'!AI23</f>
        <v>#DIV/0!</v>
      </c>
      <c r="E23" s="101" t="e">
        <f>'Energy Calculations'!AJ23</f>
        <v>#DIV/0!</v>
      </c>
      <c r="F23" s="101" t="e">
        <f>'Energy Calculations'!AK23</f>
        <v>#DIV/0!</v>
      </c>
      <c r="G23" s="101" t="e">
        <f>'Energy Calculations'!AL23</f>
        <v>#DIV/0!</v>
      </c>
      <c r="H23" s="102" t="e">
        <f>'Energy Calculations'!AM23</f>
        <v>#DIV/0!</v>
      </c>
      <c r="J23" s="117" cm="1">
        <f t="array" ref="J23">_xlfn.IFNA(_xlfn.IFS(Fuel_group1="Electricity",INDEX(Electricity_Emission_Factors,MATCH($B23,'Emissions Factors'!$F$6:$F$55)),
Fuel_group1="Other",VLOOKUP(Fuel_type1,Inputs!$B$34:$C$38,2,FALSE),
AND(Fuel_group1&lt;&gt;"Electricity",Fuel_group1&lt;&gt;"Other"),INDEX(NonElectricity_Emissions_Factors,MATCH(Fuel_type1,'Emissions Factors'!$C$6:$C$28,0))),0)</f>
        <v>0</v>
      </c>
      <c r="K23" s="118" cm="1">
        <f t="array" ref="K23">_xlfn.IFNA(_xlfn.IFS(Fuel_group2="Electricity",INDEX(Electricity_Emission_Factors,MATCH($B23,'Emissions Factors'!$F$6:$F$55)),
Fuel_group2="Other",VLOOKUP(Fuel_type2,Inputs!$B$34:$C$38,2,FALSE),
AND(Fuel_group2&lt;&gt;"Electricity",Fuel_group2&lt;&gt;"Other"),INDEX(NonElectricity_Emissions_Factors,MATCH(Fuel_type2,'Emissions Factors'!$C$6:$C$28,0))),0)</f>
        <v>0</v>
      </c>
      <c r="L23" s="118" cm="1">
        <f t="array" ref="L23">_xlfn.IFNA(_xlfn.IFS(Fuel_group3="Electricity",INDEX(Electricity_Emission_Factors,MATCH($B23,'Emissions Factors'!$F$6:$F$55)),
Fuel_group3="Other",VLOOKUP(Fuel_type3,Inputs!$B$34:$C$38,2,FALSE),
AND(Fuel_group3&lt;&gt;"Electricity",Fuel_group3&lt;&gt;"Other"),INDEX(NonElectricity_Emissions_Factors,MATCH(Fuel_type3,'Emissions Factors'!$C$6:$C$28,0))),0)</f>
        <v>0</v>
      </c>
      <c r="M23" s="118" cm="1">
        <f t="array" ref="M23">_xlfn.IFNA(_xlfn.IFS(Fuel_group4="Electricity",INDEX(Electricity_Emission_Factors,MATCH($B23,'Emissions Factors'!$F$6:$F$55)),
Fuel_group4="Other",VLOOKUP(Fuel_type4,Inputs!$B$34:$C$38,2,FALSE),
AND(Fuel_group4&lt;&gt;"Electricity",Fuel_group4&lt;&gt;"Other"),INDEX(NonElectricity_Emissions_Factors,MATCH(Fuel_type4,'Emissions Factors'!$C$6:$C$28,0))),0)</f>
        <v>0</v>
      </c>
      <c r="N23" s="119" cm="1">
        <f t="array" ref="N23">_xlfn.IFNA(_xlfn.IFS(Fuel_group5="Electricity",INDEX(Electricity_Emission_Factors,MATCH($B23,'Emissions Factors'!$F$6:$F$55)),
Fuel_group5="Other",VLOOKUP(Fuel_type5,Inputs!$B$34:$C$38,2,FALSE),
AND(Fuel_group5&lt;&gt;"Electricity",Fuel_group5&lt;&gt;"Other"),INDEX(NonElectricity_Emissions_Factors,MATCH(Fuel_type5,'Emissions Factors'!$C$6:$C$28,0))),0)</f>
        <v>0</v>
      </c>
      <c r="O23" s="112"/>
      <c r="P23" s="100" t="e">
        <f t="shared" si="1"/>
        <v>#DIV/0!</v>
      </c>
      <c r="Q23" s="101" t="e">
        <f t="shared" si="0"/>
        <v>#DIV/0!</v>
      </c>
      <c r="R23" s="101" t="e">
        <f t="shared" si="0"/>
        <v>#DIV/0!</v>
      </c>
      <c r="S23" s="101" t="e">
        <f t="shared" si="0"/>
        <v>#DIV/0!</v>
      </c>
      <c r="T23" s="102" t="e">
        <f t="shared" si="0"/>
        <v>#DIV/0!</v>
      </c>
      <c r="U23" s="103"/>
      <c r="V23" s="100" t="e" cm="1">
        <f t="array" ref="V23">_xlfn.IFS(EUETS?="Yes",P23*(INDEX(Traded_Carbon_Price_Range,MATCH($B23,'Carbon Prices'!$B$6:$B$56,0))),
EUETS?="No",P23*(INDEX(NonTraded_Carbon_Price_Range,MATCH($B23,'Carbon Prices'!$B$6:$B$56,0))))</f>
        <v>#N/A</v>
      </c>
      <c r="W23" s="101" t="e" cm="1">
        <f t="array" ref="W23">_xlfn.IFS(EUETS?="Yes",Q23*(INDEX(Traded_Carbon_Price_Range,MATCH($B23,'Carbon Prices'!$B$6:$B$56,0))),
EUETS?="No",Q23*(INDEX(NonTraded_Carbon_Price_Range,MATCH($B23,'Carbon Prices'!$B$6:$B$56,0))))</f>
        <v>#N/A</v>
      </c>
      <c r="X23" s="101" t="e" cm="1">
        <f t="array" ref="X23">_xlfn.IFS(EUETS?="Yes",R23*(INDEX(Traded_Carbon_Price_Range,MATCH($B23,'Carbon Prices'!$B$6:$B$56,0))),
EUETS?="No",R23*(INDEX(NonTraded_Carbon_Price_Range,MATCH($B23,'Carbon Prices'!$B$6:$B$56,0))))</f>
        <v>#N/A</v>
      </c>
      <c r="Y23" s="101" t="e" cm="1">
        <f t="array" ref="Y23">_xlfn.IFS(EUETS?="Yes",S23*(INDEX(Traded_Carbon_Price_Range,MATCH($B23,'Carbon Prices'!$B$6:$B$56,0))),
EUETS?="No",S23*(INDEX(NonTraded_Carbon_Price_Range,MATCH($B23,'Carbon Prices'!$B$6:$B$56,0))))</f>
        <v>#N/A</v>
      </c>
      <c r="Z23" s="102" t="e" cm="1">
        <f t="array" ref="Z23">_xlfn.IFS(EUETS?="Yes",T23*(INDEX(Traded_Carbon_Price_Range,MATCH($B23,'Carbon Prices'!$B$6:$B$56,0))),
EUETS?="No",T23*(INDEX(NonTraded_Carbon_Price_Range,MATCH($B23,'Carbon Prices'!$B$6:$B$56,0))))</f>
        <v>#N/A</v>
      </c>
      <c r="AA23" s="103"/>
      <c r="AB23" s="100" t="e">
        <f>V23*(INDEX(Discount_Index,MATCH($B23,'Inflation &amp; Discounting'!$E$8:$E$60,0)))</f>
        <v>#N/A</v>
      </c>
      <c r="AC23" s="101" t="e">
        <f>W23*(INDEX(Discount_Index,MATCH($B23,'Inflation &amp; Discounting'!$E$8:$E$60,0)))</f>
        <v>#N/A</v>
      </c>
      <c r="AD23" s="101" t="e">
        <f>X23*(INDEX(Discount_Index,MATCH($B23,'Inflation &amp; Discounting'!$E$8:$E$60,0)))</f>
        <v>#N/A</v>
      </c>
      <c r="AE23" s="101" t="e">
        <f>Y23*(INDEX(Discount_Index,MATCH($B23,'Inflation &amp; Discounting'!$E$8:$E$60,0)))</f>
        <v>#N/A</v>
      </c>
      <c r="AF23" s="102" t="e">
        <f>Z23*(INDEX(Discount_Index,MATCH($B23,'Inflation &amp; Discounting'!$E$8:$E$60,0)))</f>
        <v>#N/A</v>
      </c>
    </row>
    <row r="24" spans="2:32" x14ac:dyDescent="0.25">
      <c r="B24" s="116">
        <v>2037</v>
      </c>
      <c r="C24" s="103"/>
      <c r="D24" s="100" t="e">
        <f>'Energy Calculations'!AI24</f>
        <v>#DIV/0!</v>
      </c>
      <c r="E24" s="101" t="e">
        <f>'Energy Calculations'!AJ24</f>
        <v>#DIV/0!</v>
      </c>
      <c r="F24" s="101" t="e">
        <f>'Energy Calculations'!AK24</f>
        <v>#DIV/0!</v>
      </c>
      <c r="G24" s="101" t="e">
        <f>'Energy Calculations'!AL24</f>
        <v>#DIV/0!</v>
      </c>
      <c r="H24" s="102" t="e">
        <f>'Energy Calculations'!AM24</f>
        <v>#DIV/0!</v>
      </c>
      <c r="J24" s="117" cm="1">
        <f t="array" ref="J24">_xlfn.IFNA(_xlfn.IFS(Fuel_group1="Electricity",INDEX(Electricity_Emission_Factors,MATCH($B24,'Emissions Factors'!$F$6:$F$55)),
Fuel_group1="Other",VLOOKUP(Fuel_type1,Inputs!$B$34:$C$38,2,FALSE),
AND(Fuel_group1&lt;&gt;"Electricity",Fuel_group1&lt;&gt;"Other"),INDEX(NonElectricity_Emissions_Factors,MATCH(Fuel_type1,'Emissions Factors'!$C$6:$C$28,0))),0)</f>
        <v>0</v>
      </c>
      <c r="K24" s="118" cm="1">
        <f t="array" ref="K24">_xlfn.IFNA(_xlfn.IFS(Fuel_group2="Electricity",INDEX(Electricity_Emission_Factors,MATCH($B24,'Emissions Factors'!$F$6:$F$55)),
Fuel_group2="Other",VLOOKUP(Fuel_type2,Inputs!$B$34:$C$38,2,FALSE),
AND(Fuel_group2&lt;&gt;"Electricity",Fuel_group2&lt;&gt;"Other"),INDEX(NonElectricity_Emissions_Factors,MATCH(Fuel_type2,'Emissions Factors'!$C$6:$C$28,0))),0)</f>
        <v>0</v>
      </c>
      <c r="L24" s="118" cm="1">
        <f t="array" ref="L24">_xlfn.IFNA(_xlfn.IFS(Fuel_group3="Electricity",INDEX(Electricity_Emission_Factors,MATCH($B24,'Emissions Factors'!$F$6:$F$55)),
Fuel_group3="Other",VLOOKUP(Fuel_type3,Inputs!$B$34:$C$38,2,FALSE),
AND(Fuel_group3&lt;&gt;"Electricity",Fuel_group3&lt;&gt;"Other"),INDEX(NonElectricity_Emissions_Factors,MATCH(Fuel_type3,'Emissions Factors'!$C$6:$C$28,0))),0)</f>
        <v>0</v>
      </c>
      <c r="M24" s="118" cm="1">
        <f t="array" ref="M24">_xlfn.IFNA(_xlfn.IFS(Fuel_group4="Electricity",INDEX(Electricity_Emission_Factors,MATCH($B24,'Emissions Factors'!$F$6:$F$55)),
Fuel_group4="Other",VLOOKUP(Fuel_type4,Inputs!$B$34:$C$38,2,FALSE),
AND(Fuel_group4&lt;&gt;"Electricity",Fuel_group4&lt;&gt;"Other"),INDEX(NonElectricity_Emissions_Factors,MATCH(Fuel_type4,'Emissions Factors'!$C$6:$C$28,0))),0)</f>
        <v>0</v>
      </c>
      <c r="N24" s="119" cm="1">
        <f t="array" ref="N24">_xlfn.IFNA(_xlfn.IFS(Fuel_group5="Electricity",INDEX(Electricity_Emission_Factors,MATCH($B24,'Emissions Factors'!$F$6:$F$55)),
Fuel_group5="Other",VLOOKUP(Fuel_type5,Inputs!$B$34:$C$38,2,FALSE),
AND(Fuel_group5&lt;&gt;"Electricity",Fuel_group5&lt;&gt;"Other"),INDEX(NonElectricity_Emissions_Factors,MATCH(Fuel_type5,'Emissions Factors'!$C$6:$C$28,0))),0)</f>
        <v>0</v>
      </c>
      <c r="O24" s="112"/>
      <c r="P24" s="100" t="e">
        <f t="shared" si="1"/>
        <v>#DIV/0!</v>
      </c>
      <c r="Q24" s="101" t="e">
        <f t="shared" si="1"/>
        <v>#DIV/0!</v>
      </c>
      <c r="R24" s="101" t="e">
        <f t="shared" si="1"/>
        <v>#DIV/0!</v>
      </c>
      <c r="S24" s="101" t="e">
        <f t="shared" si="1"/>
        <v>#DIV/0!</v>
      </c>
      <c r="T24" s="102" t="e">
        <f t="shared" si="1"/>
        <v>#DIV/0!</v>
      </c>
      <c r="U24" s="103"/>
      <c r="V24" s="100" t="e" cm="1">
        <f t="array" ref="V24">_xlfn.IFS(EUETS?="Yes",P24*(INDEX(Traded_Carbon_Price_Range,MATCH($B24,'Carbon Prices'!$B$6:$B$56,0))),
EUETS?="No",P24*(INDEX(NonTraded_Carbon_Price_Range,MATCH($B24,'Carbon Prices'!$B$6:$B$56,0))))</f>
        <v>#N/A</v>
      </c>
      <c r="W24" s="101" t="e" cm="1">
        <f t="array" ref="W24">_xlfn.IFS(EUETS?="Yes",Q24*(INDEX(Traded_Carbon_Price_Range,MATCH($B24,'Carbon Prices'!$B$6:$B$56,0))),
EUETS?="No",Q24*(INDEX(NonTraded_Carbon_Price_Range,MATCH($B24,'Carbon Prices'!$B$6:$B$56,0))))</f>
        <v>#N/A</v>
      </c>
      <c r="X24" s="101" t="e" cm="1">
        <f t="array" ref="X24">_xlfn.IFS(EUETS?="Yes",R24*(INDEX(Traded_Carbon_Price_Range,MATCH($B24,'Carbon Prices'!$B$6:$B$56,0))),
EUETS?="No",R24*(INDEX(NonTraded_Carbon_Price_Range,MATCH($B24,'Carbon Prices'!$B$6:$B$56,0))))</f>
        <v>#N/A</v>
      </c>
      <c r="Y24" s="101" t="e" cm="1">
        <f t="array" ref="Y24">_xlfn.IFS(EUETS?="Yes",S24*(INDEX(Traded_Carbon_Price_Range,MATCH($B24,'Carbon Prices'!$B$6:$B$56,0))),
EUETS?="No",S24*(INDEX(NonTraded_Carbon_Price_Range,MATCH($B24,'Carbon Prices'!$B$6:$B$56,0))))</f>
        <v>#N/A</v>
      </c>
      <c r="Z24" s="102" t="e" cm="1">
        <f t="array" ref="Z24">_xlfn.IFS(EUETS?="Yes",T24*(INDEX(Traded_Carbon_Price_Range,MATCH($B24,'Carbon Prices'!$B$6:$B$56,0))),
EUETS?="No",T24*(INDEX(NonTraded_Carbon_Price_Range,MATCH($B24,'Carbon Prices'!$B$6:$B$56,0))))</f>
        <v>#N/A</v>
      </c>
      <c r="AA24" s="103"/>
      <c r="AB24" s="100" t="e">
        <f>V24*(INDEX(Discount_Index,MATCH($B24,'Inflation &amp; Discounting'!$E$8:$E$60,0)))</f>
        <v>#N/A</v>
      </c>
      <c r="AC24" s="101" t="e">
        <f>W24*(INDEX(Discount_Index,MATCH($B24,'Inflation &amp; Discounting'!$E$8:$E$60,0)))</f>
        <v>#N/A</v>
      </c>
      <c r="AD24" s="101" t="e">
        <f>X24*(INDEX(Discount_Index,MATCH($B24,'Inflation &amp; Discounting'!$E$8:$E$60,0)))</f>
        <v>#N/A</v>
      </c>
      <c r="AE24" s="101" t="e">
        <f>Y24*(INDEX(Discount_Index,MATCH($B24,'Inflation &amp; Discounting'!$E$8:$E$60,0)))</f>
        <v>#N/A</v>
      </c>
      <c r="AF24" s="102" t="e">
        <f>Z24*(INDEX(Discount_Index,MATCH($B24,'Inflation &amp; Discounting'!$E$8:$E$60,0)))</f>
        <v>#N/A</v>
      </c>
    </row>
    <row r="25" spans="2:32" x14ac:dyDescent="0.25">
      <c r="B25" s="116">
        <v>2038</v>
      </c>
      <c r="C25" s="103"/>
      <c r="D25" s="100" t="e">
        <f>'Energy Calculations'!AI25</f>
        <v>#DIV/0!</v>
      </c>
      <c r="E25" s="101" t="e">
        <f>'Energy Calculations'!AJ25</f>
        <v>#DIV/0!</v>
      </c>
      <c r="F25" s="101" t="e">
        <f>'Energy Calculations'!AK25</f>
        <v>#DIV/0!</v>
      </c>
      <c r="G25" s="101" t="e">
        <f>'Energy Calculations'!AL25</f>
        <v>#DIV/0!</v>
      </c>
      <c r="H25" s="102" t="e">
        <f>'Energy Calculations'!AM25</f>
        <v>#DIV/0!</v>
      </c>
      <c r="J25" s="117" cm="1">
        <f t="array" ref="J25">_xlfn.IFNA(_xlfn.IFS(Fuel_group1="Electricity",INDEX(Electricity_Emission_Factors,MATCH($B25,'Emissions Factors'!$F$6:$F$55)),
Fuel_group1="Other",VLOOKUP(Fuel_type1,Inputs!$B$34:$C$38,2,FALSE),
AND(Fuel_group1&lt;&gt;"Electricity",Fuel_group1&lt;&gt;"Other"),INDEX(NonElectricity_Emissions_Factors,MATCH(Fuel_type1,'Emissions Factors'!$C$6:$C$28,0))),0)</f>
        <v>0</v>
      </c>
      <c r="K25" s="118" cm="1">
        <f t="array" ref="K25">_xlfn.IFNA(_xlfn.IFS(Fuel_group2="Electricity",INDEX(Electricity_Emission_Factors,MATCH($B25,'Emissions Factors'!$F$6:$F$55)),
Fuel_group2="Other",VLOOKUP(Fuel_type2,Inputs!$B$34:$C$38,2,FALSE),
AND(Fuel_group2&lt;&gt;"Electricity",Fuel_group2&lt;&gt;"Other"),INDEX(NonElectricity_Emissions_Factors,MATCH(Fuel_type2,'Emissions Factors'!$C$6:$C$28,0))),0)</f>
        <v>0</v>
      </c>
      <c r="L25" s="118" cm="1">
        <f t="array" ref="L25">_xlfn.IFNA(_xlfn.IFS(Fuel_group3="Electricity",INDEX(Electricity_Emission_Factors,MATCH($B25,'Emissions Factors'!$F$6:$F$55)),
Fuel_group3="Other",VLOOKUP(Fuel_type3,Inputs!$B$34:$C$38,2,FALSE),
AND(Fuel_group3&lt;&gt;"Electricity",Fuel_group3&lt;&gt;"Other"),INDEX(NonElectricity_Emissions_Factors,MATCH(Fuel_type3,'Emissions Factors'!$C$6:$C$28,0))),0)</f>
        <v>0</v>
      </c>
      <c r="M25" s="118" cm="1">
        <f t="array" ref="M25">_xlfn.IFNA(_xlfn.IFS(Fuel_group4="Electricity",INDEX(Electricity_Emission_Factors,MATCH($B25,'Emissions Factors'!$F$6:$F$55)),
Fuel_group4="Other",VLOOKUP(Fuel_type4,Inputs!$B$34:$C$38,2,FALSE),
AND(Fuel_group4&lt;&gt;"Electricity",Fuel_group4&lt;&gt;"Other"),INDEX(NonElectricity_Emissions_Factors,MATCH(Fuel_type4,'Emissions Factors'!$C$6:$C$28,0))),0)</f>
        <v>0</v>
      </c>
      <c r="N25" s="119" cm="1">
        <f t="array" ref="N25">_xlfn.IFNA(_xlfn.IFS(Fuel_group5="Electricity",INDEX(Electricity_Emission_Factors,MATCH($B25,'Emissions Factors'!$F$6:$F$55)),
Fuel_group5="Other",VLOOKUP(Fuel_type5,Inputs!$B$34:$C$38,2,FALSE),
AND(Fuel_group5&lt;&gt;"Electricity",Fuel_group5&lt;&gt;"Other"),INDEX(NonElectricity_Emissions_Factors,MATCH(Fuel_type5,'Emissions Factors'!$C$6:$C$28,0))),0)</f>
        <v>0</v>
      </c>
      <c r="O25" s="112"/>
      <c r="P25" s="100" t="e">
        <f t="shared" si="1"/>
        <v>#DIV/0!</v>
      </c>
      <c r="Q25" s="101" t="e">
        <f t="shared" si="1"/>
        <v>#DIV/0!</v>
      </c>
      <c r="R25" s="101" t="e">
        <f t="shared" si="1"/>
        <v>#DIV/0!</v>
      </c>
      <c r="S25" s="101" t="e">
        <f t="shared" si="1"/>
        <v>#DIV/0!</v>
      </c>
      <c r="T25" s="102" t="e">
        <f t="shared" si="1"/>
        <v>#DIV/0!</v>
      </c>
      <c r="U25" s="103"/>
      <c r="V25" s="100" t="e" cm="1">
        <f t="array" ref="V25">_xlfn.IFS(EUETS?="Yes",P25*(INDEX(Traded_Carbon_Price_Range,MATCH($B25,'Carbon Prices'!$B$6:$B$56,0))),
EUETS?="No",P25*(INDEX(NonTraded_Carbon_Price_Range,MATCH($B25,'Carbon Prices'!$B$6:$B$56,0))))</f>
        <v>#N/A</v>
      </c>
      <c r="W25" s="101" t="e" cm="1">
        <f t="array" ref="W25">_xlfn.IFS(EUETS?="Yes",Q25*(INDEX(Traded_Carbon_Price_Range,MATCH($B25,'Carbon Prices'!$B$6:$B$56,0))),
EUETS?="No",Q25*(INDEX(NonTraded_Carbon_Price_Range,MATCH($B25,'Carbon Prices'!$B$6:$B$56,0))))</f>
        <v>#N/A</v>
      </c>
      <c r="X25" s="101" t="e" cm="1">
        <f t="array" ref="X25">_xlfn.IFS(EUETS?="Yes",R25*(INDEX(Traded_Carbon_Price_Range,MATCH($B25,'Carbon Prices'!$B$6:$B$56,0))),
EUETS?="No",R25*(INDEX(NonTraded_Carbon_Price_Range,MATCH($B25,'Carbon Prices'!$B$6:$B$56,0))))</f>
        <v>#N/A</v>
      </c>
      <c r="Y25" s="101" t="e" cm="1">
        <f t="array" ref="Y25">_xlfn.IFS(EUETS?="Yes",S25*(INDEX(Traded_Carbon_Price_Range,MATCH($B25,'Carbon Prices'!$B$6:$B$56,0))),
EUETS?="No",S25*(INDEX(NonTraded_Carbon_Price_Range,MATCH($B25,'Carbon Prices'!$B$6:$B$56,0))))</f>
        <v>#N/A</v>
      </c>
      <c r="Z25" s="102" t="e" cm="1">
        <f t="array" ref="Z25">_xlfn.IFS(EUETS?="Yes",T25*(INDEX(Traded_Carbon_Price_Range,MATCH($B25,'Carbon Prices'!$B$6:$B$56,0))),
EUETS?="No",T25*(INDEX(NonTraded_Carbon_Price_Range,MATCH($B25,'Carbon Prices'!$B$6:$B$56,0))))</f>
        <v>#N/A</v>
      </c>
      <c r="AA25" s="103"/>
      <c r="AB25" s="100" t="e">
        <f>V25*(INDEX(Discount_Index,MATCH($B25,'Inflation &amp; Discounting'!$E$8:$E$60,0)))</f>
        <v>#N/A</v>
      </c>
      <c r="AC25" s="101" t="e">
        <f>W25*(INDEX(Discount_Index,MATCH($B25,'Inflation &amp; Discounting'!$E$8:$E$60,0)))</f>
        <v>#N/A</v>
      </c>
      <c r="AD25" s="101" t="e">
        <f>X25*(INDEX(Discount_Index,MATCH($B25,'Inflation &amp; Discounting'!$E$8:$E$60,0)))</f>
        <v>#N/A</v>
      </c>
      <c r="AE25" s="101" t="e">
        <f>Y25*(INDEX(Discount_Index,MATCH($B25,'Inflation &amp; Discounting'!$E$8:$E$60,0)))</f>
        <v>#N/A</v>
      </c>
      <c r="AF25" s="102" t="e">
        <f>Z25*(INDEX(Discount_Index,MATCH($B25,'Inflation &amp; Discounting'!$E$8:$E$60,0)))</f>
        <v>#N/A</v>
      </c>
    </row>
    <row r="26" spans="2:32" x14ac:dyDescent="0.25">
      <c r="B26" s="116">
        <v>2039</v>
      </c>
      <c r="C26" s="103"/>
      <c r="D26" s="100" t="e">
        <f>'Energy Calculations'!AI26</f>
        <v>#DIV/0!</v>
      </c>
      <c r="E26" s="101" t="e">
        <f>'Energy Calculations'!AJ26</f>
        <v>#DIV/0!</v>
      </c>
      <c r="F26" s="101" t="e">
        <f>'Energy Calculations'!AK26</f>
        <v>#DIV/0!</v>
      </c>
      <c r="G26" s="101" t="e">
        <f>'Energy Calculations'!AL26</f>
        <v>#DIV/0!</v>
      </c>
      <c r="H26" s="102" t="e">
        <f>'Energy Calculations'!AM26</f>
        <v>#DIV/0!</v>
      </c>
      <c r="J26" s="117" cm="1">
        <f t="array" ref="J26">_xlfn.IFNA(_xlfn.IFS(Fuel_group1="Electricity",INDEX(Electricity_Emission_Factors,MATCH($B26,'Emissions Factors'!$F$6:$F$55)),
Fuel_group1="Other",VLOOKUP(Fuel_type1,Inputs!$B$34:$C$38,2,FALSE),
AND(Fuel_group1&lt;&gt;"Electricity",Fuel_group1&lt;&gt;"Other"),INDEX(NonElectricity_Emissions_Factors,MATCH(Fuel_type1,'Emissions Factors'!$C$6:$C$28,0))),0)</f>
        <v>0</v>
      </c>
      <c r="K26" s="118" cm="1">
        <f t="array" ref="K26">_xlfn.IFNA(_xlfn.IFS(Fuel_group2="Electricity",INDEX(Electricity_Emission_Factors,MATCH($B26,'Emissions Factors'!$F$6:$F$55)),
Fuel_group2="Other",VLOOKUP(Fuel_type2,Inputs!$B$34:$C$38,2,FALSE),
AND(Fuel_group2&lt;&gt;"Electricity",Fuel_group2&lt;&gt;"Other"),INDEX(NonElectricity_Emissions_Factors,MATCH(Fuel_type2,'Emissions Factors'!$C$6:$C$28,0))),0)</f>
        <v>0</v>
      </c>
      <c r="L26" s="118" cm="1">
        <f t="array" ref="L26">_xlfn.IFNA(_xlfn.IFS(Fuel_group3="Electricity",INDEX(Electricity_Emission_Factors,MATCH($B26,'Emissions Factors'!$F$6:$F$55)),
Fuel_group3="Other",VLOOKUP(Fuel_type3,Inputs!$B$34:$C$38,2,FALSE),
AND(Fuel_group3&lt;&gt;"Electricity",Fuel_group3&lt;&gt;"Other"),INDEX(NonElectricity_Emissions_Factors,MATCH(Fuel_type3,'Emissions Factors'!$C$6:$C$28,0))),0)</f>
        <v>0</v>
      </c>
      <c r="M26" s="118" cm="1">
        <f t="array" ref="M26">_xlfn.IFNA(_xlfn.IFS(Fuel_group4="Electricity",INDEX(Electricity_Emission_Factors,MATCH($B26,'Emissions Factors'!$F$6:$F$55)),
Fuel_group4="Other",VLOOKUP(Fuel_type4,Inputs!$B$34:$C$38,2,FALSE),
AND(Fuel_group4&lt;&gt;"Electricity",Fuel_group4&lt;&gt;"Other"),INDEX(NonElectricity_Emissions_Factors,MATCH(Fuel_type4,'Emissions Factors'!$C$6:$C$28,0))),0)</f>
        <v>0</v>
      </c>
      <c r="N26" s="119" cm="1">
        <f t="array" ref="N26">_xlfn.IFNA(_xlfn.IFS(Fuel_group5="Electricity",INDEX(Electricity_Emission_Factors,MATCH($B26,'Emissions Factors'!$F$6:$F$55)),
Fuel_group5="Other",VLOOKUP(Fuel_type5,Inputs!$B$34:$C$38,2,FALSE),
AND(Fuel_group5&lt;&gt;"Electricity",Fuel_group5&lt;&gt;"Other"),INDEX(NonElectricity_Emissions_Factors,MATCH(Fuel_type5,'Emissions Factors'!$C$6:$C$28,0))),0)</f>
        <v>0</v>
      </c>
      <c r="O26" s="112"/>
      <c r="P26" s="100" t="e">
        <f t="shared" si="1"/>
        <v>#DIV/0!</v>
      </c>
      <c r="Q26" s="101" t="e">
        <f t="shared" si="1"/>
        <v>#DIV/0!</v>
      </c>
      <c r="R26" s="101" t="e">
        <f t="shared" si="1"/>
        <v>#DIV/0!</v>
      </c>
      <c r="S26" s="101" t="e">
        <f t="shared" si="1"/>
        <v>#DIV/0!</v>
      </c>
      <c r="T26" s="102" t="e">
        <f t="shared" si="1"/>
        <v>#DIV/0!</v>
      </c>
      <c r="U26" s="103"/>
      <c r="V26" s="100" t="e" cm="1">
        <f t="array" ref="V26">_xlfn.IFS(EUETS?="Yes",P26*(INDEX(Traded_Carbon_Price_Range,MATCH($B26,'Carbon Prices'!$B$6:$B$56,0))),
EUETS?="No",P26*(INDEX(NonTraded_Carbon_Price_Range,MATCH($B26,'Carbon Prices'!$B$6:$B$56,0))))</f>
        <v>#N/A</v>
      </c>
      <c r="W26" s="101" t="e" cm="1">
        <f t="array" ref="W26">_xlfn.IFS(EUETS?="Yes",Q26*(INDEX(Traded_Carbon_Price_Range,MATCH($B26,'Carbon Prices'!$B$6:$B$56,0))),
EUETS?="No",Q26*(INDEX(NonTraded_Carbon_Price_Range,MATCH($B26,'Carbon Prices'!$B$6:$B$56,0))))</f>
        <v>#N/A</v>
      </c>
      <c r="X26" s="101" t="e" cm="1">
        <f t="array" ref="X26">_xlfn.IFS(EUETS?="Yes",R26*(INDEX(Traded_Carbon_Price_Range,MATCH($B26,'Carbon Prices'!$B$6:$B$56,0))),
EUETS?="No",R26*(INDEX(NonTraded_Carbon_Price_Range,MATCH($B26,'Carbon Prices'!$B$6:$B$56,0))))</f>
        <v>#N/A</v>
      </c>
      <c r="Y26" s="101" t="e" cm="1">
        <f t="array" ref="Y26">_xlfn.IFS(EUETS?="Yes",S26*(INDEX(Traded_Carbon_Price_Range,MATCH($B26,'Carbon Prices'!$B$6:$B$56,0))),
EUETS?="No",S26*(INDEX(NonTraded_Carbon_Price_Range,MATCH($B26,'Carbon Prices'!$B$6:$B$56,0))))</f>
        <v>#N/A</v>
      </c>
      <c r="Z26" s="102" t="e" cm="1">
        <f t="array" ref="Z26">_xlfn.IFS(EUETS?="Yes",T26*(INDEX(Traded_Carbon_Price_Range,MATCH($B26,'Carbon Prices'!$B$6:$B$56,0))),
EUETS?="No",T26*(INDEX(NonTraded_Carbon_Price_Range,MATCH($B26,'Carbon Prices'!$B$6:$B$56,0))))</f>
        <v>#N/A</v>
      </c>
      <c r="AA26" s="103"/>
      <c r="AB26" s="100" t="e">
        <f>V26*(INDEX(Discount_Index,MATCH($B26,'Inflation &amp; Discounting'!$E$8:$E$60,0)))</f>
        <v>#N/A</v>
      </c>
      <c r="AC26" s="101" t="e">
        <f>W26*(INDEX(Discount_Index,MATCH($B26,'Inflation &amp; Discounting'!$E$8:$E$60,0)))</f>
        <v>#N/A</v>
      </c>
      <c r="AD26" s="101" t="e">
        <f>X26*(INDEX(Discount_Index,MATCH($B26,'Inflation &amp; Discounting'!$E$8:$E$60,0)))</f>
        <v>#N/A</v>
      </c>
      <c r="AE26" s="101" t="e">
        <f>Y26*(INDEX(Discount_Index,MATCH($B26,'Inflation &amp; Discounting'!$E$8:$E$60,0)))</f>
        <v>#N/A</v>
      </c>
      <c r="AF26" s="102" t="e">
        <f>Z26*(INDEX(Discount_Index,MATCH($B26,'Inflation &amp; Discounting'!$E$8:$E$60,0)))</f>
        <v>#N/A</v>
      </c>
    </row>
    <row r="27" spans="2:32" x14ac:dyDescent="0.25">
      <c r="B27" s="116">
        <v>2040</v>
      </c>
      <c r="C27" s="103"/>
      <c r="D27" s="100" t="e">
        <f>'Energy Calculations'!AI27</f>
        <v>#DIV/0!</v>
      </c>
      <c r="E27" s="101" t="e">
        <f>'Energy Calculations'!AJ27</f>
        <v>#DIV/0!</v>
      </c>
      <c r="F27" s="101" t="e">
        <f>'Energy Calculations'!AK27</f>
        <v>#DIV/0!</v>
      </c>
      <c r="G27" s="101" t="e">
        <f>'Energy Calculations'!AL27</f>
        <v>#DIV/0!</v>
      </c>
      <c r="H27" s="102" t="e">
        <f>'Energy Calculations'!AM27</f>
        <v>#DIV/0!</v>
      </c>
      <c r="J27" s="117" cm="1">
        <f t="array" ref="J27">_xlfn.IFNA(_xlfn.IFS(Fuel_group1="Electricity",INDEX(Electricity_Emission_Factors,MATCH($B27,'Emissions Factors'!$F$6:$F$55)),
Fuel_group1="Other",VLOOKUP(Fuel_type1,Inputs!$B$34:$C$38,2,FALSE),
AND(Fuel_group1&lt;&gt;"Electricity",Fuel_group1&lt;&gt;"Other"),INDEX(NonElectricity_Emissions_Factors,MATCH(Fuel_type1,'Emissions Factors'!$C$6:$C$28,0))),0)</f>
        <v>0</v>
      </c>
      <c r="K27" s="118" cm="1">
        <f t="array" ref="K27">_xlfn.IFNA(_xlfn.IFS(Fuel_group2="Electricity",INDEX(Electricity_Emission_Factors,MATCH($B27,'Emissions Factors'!$F$6:$F$55)),
Fuel_group2="Other",VLOOKUP(Fuel_type2,Inputs!$B$34:$C$38,2,FALSE),
AND(Fuel_group2&lt;&gt;"Electricity",Fuel_group2&lt;&gt;"Other"),INDEX(NonElectricity_Emissions_Factors,MATCH(Fuel_type2,'Emissions Factors'!$C$6:$C$28,0))),0)</f>
        <v>0</v>
      </c>
      <c r="L27" s="118" cm="1">
        <f t="array" ref="L27">_xlfn.IFNA(_xlfn.IFS(Fuel_group3="Electricity",INDEX(Electricity_Emission_Factors,MATCH($B27,'Emissions Factors'!$F$6:$F$55)),
Fuel_group3="Other",VLOOKUP(Fuel_type3,Inputs!$B$34:$C$38,2,FALSE),
AND(Fuel_group3&lt;&gt;"Electricity",Fuel_group3&lt;&gt;"Other"),INDEX(NonElectricity_Emissions_Factors,MATCH(Fuel_type3,'Emissions Factors'!$C$6:$C$28,0))),0)</f>
        <v>0</v>
      </c>
      <c r="M27" s="118" cm="1">
        <f t="array" ref="M27">_xlfn.IFNA(_xlfn.IFS(Fuel_group4="Electricity",INDEX(Electricity_Emission_Factors,MATCH($B27,'Emissions Factors'!$F$6:$F$55)),
Fuel_group4="Other",VLOOKUP(Fuel_type4,Inputs!$B$34:$C$38,2,FALSE),
AND(Fuel_group4&lt;&gt;"Electricity",Fuel_group4&lt;&gt;"Other"),INDEX(NonElectricity_Emissions_Factors,MATCH(Fuel_type4,'Emissions Factors'!$C$6:$C$28,0))),0)</f>
        <v>0</v>
      </c>
      <c r="N27" s="119" cm="1">
        <f t="array" ref="N27">_xlfn.IFNA(_xlfn.IFS(Fuel_group5="Electricity",INDEX(Electricity_Emission_Factors,MATCH($B27,'Emissions Factors'!$F$6:$F$55)),
Fuel_group5="Other",VLOOKUP(Fuel_type5,Inputs!$B$34:$C$38,2,FALSE),
AND(Fuel_group5&lt;&gt;"Electricity",Fuel_group5&lt;&gt;"Other"),INDEX(NonElectricity_Emissions_Factors,MATCH(Fuel_type5,'Emissions Factors'!$C$6:$C$28,0))),0)</f>
        <v>0</v>
      </c>
      <c r="O27" s="112"/>
      <c r="P27" s="100" t="e">
        <f t="shared" si="1"/>
        <v>#DIV/0!</v>
      </c>
      <c r="Q27" s="101" t="e">
        <f t="shared" si="1"/>
        <v>#DIV/0!</v>
      </c>
      <c r="R27" s="101" t="e">
        <f t="shared" si="1"/>
        <v>#DIV/0!</v>
      </c>
      <c r="S27" s="101" t="e">
        <f t="shared" si="1"/>
        <v>#DIV/0!</v>
      </c>
      <c r="T27" s="102" t="e">
        <f t="shared" si="1"/>
        <v>#DIV/0!</v>
      </c>
      <c r="U27" s="103"/>
      <c r="V27" s="100" t="e" cm="1">
        <f t="array" ref="V27">_xlfn.IFS(EUETS?="Yes",P27*(INDEX(Traded_Carbon_Price_Range,MATCH($B27,'Carbon Prices'!$B$6:$B$56,0))),
EUETS?="No",P27*(INDEX(NonTraded_Carbon_Price_Range,MATCH($B27,'Carbon Prices'!$B$6:$B$56,0))))</f>
        <v>#N/A</v>
      </c>
      <c r="W27" s="101" t="e" cm="1">
        <f t="array" ref="W27">_xlfn.IFS(EUETS?="Yes",Q27*(INDEX(Traded_Carbon_Price_Range,MATCH($B27,'Carbon Prices'!$B$6:$B$56,0))),
EUETS?="No",Q27*(INDEX(NonTraded_Carbon_Price_Range,MATCH($B27,'Carbon Prices'!$B$6:$B$56,0))))</f>
        <v>#N/A</v>
      </c>
      <c r="X27" s="101" t="e" cm="1">
        <f t="array" ref="X27">_xlfn.IFS(EUETS?="Yes",R27*(INDEX(Traded_Carbon_Price_Range,MATCH($B27,'Carbon Prices'!$B$6:$B$56,0))),
EUETS?="No",R27*(INDEX(NonTraded_Carbon_Price_Range,MATCH($B27,'Carbon Prices'!$B$6:$B$56,0))))</f>
        <v>#N/A</v>
      </c>
      <c r="Y27" s="101" t="e" cm="1">
        <f t="array" ref="Y27">_xlfn.IFS(EUETS?="Yes",S27*(INDEX(Traded_Carbon_Price_Range,MATCH($B27,'Carbon Prices'!$B$6:$B$56,0))),
EUETS?="No",S27*(INDEX(NonTraded_Carbon_Price_Range,MATCH($B27,'Carbon Prices'!$B$6:$B$56,0))))</f>
        <v>#N/A</v>
      </c>
      <c r="Z27" s="102" t="e" cm="1">
        <f t="array" ref="Z27">_xlfn.IFS(EUETS?="Yes",T27*(INDEX(Traded_Carbon_Price_Range,MATCH($B27,'Carbon Prices'!$B$6:$B$56,0))),
EUETS?="No",T27*(INDEX(NonTraded_Carbon_Price_Range,MATCH($B27,'Carbon Prices'!$B$6:$B$56,0))))</f>
        <v>#N/A</v>
      </c>
      <c r="AA27" s="103"/>
      <c r="AB27" s="100" t="e">
        <f>V27*(INDEX(Discount_Index,MATCH($B27,'Inflation &amp; Discounting'!$E$8:$E$60,0)))</f>
        <v>#N/A</v>
      </c>
      <c r="AC27" s="101" t="e">
        <f>W27*(INDEX(Discount_Index,MATCH($B27,'Inflation &amp; Discounting'!$E$8:$E$60,0)))</f>
        <v>#N/A</v>
      </c>
      <c r="AD27" s="101" t="e">
        <f>X27*(INDEX(Discount_Index,MATCH($B27,'Inflation &amp; Discounting'!$E$8:$E$60,0)))</f>
        <v>#N/A</v>
      </c>
      <c r="AE27" s="101" t="e">
        <f>Y27*(INDEX(Discount_Index,MATCH($B27,'Inflation &amp; Discounting'!$E$8:$E$60,0)))</f>
        <v>#N/A</v>
      </c>
      <c r="AF27" s="102" t="e">
        <f>Z27*(INDEX(Discount_Index,MATCH($B27,'Inflation &amp; Discounting'!$E$8:$E$60,0)))</f>
        <v>#N/A</v>
      </c>
    </row>
    <row r="28" spans="2:32" x14ac:dyDescent="0.25">
      <c r="B28" s="116">
        <v>2041</v>
      </c>
      <c r="C28" s="103"/>
      <c r="D28" s="100" t="e">
        <f>'Energy Calculations'!AI28</f>
        <v>#DIV/0!</v>
      </c>
      <c r="E28" s="101" t="e">
        <f>'Energy Calculations'!AJ28</f>
        <v>#DIV/0!</v>
      </c>
      <c r="F28" s="101" t="e">
        <f>'Energy Calculations'!AK28</f>
        <v>#DIV/0!</v>
      </c>
      <c r="G28" s="101" t="e">
        <f>'Energy Calculations'!AL28</f>
        <v>#DIV/0!</v>
      </c>
      <c r="H28" s="102" t="e">
        <f>'Energy Calculations'!AM28</f>
        <v>#DIV/0!</v>
      </c>
      <c r="J28" s="117" cm="1">
        <f t="array" ref="J28">_xlfn.IFNA(_xlfn.IFS(Fuel_group1="Electricity",INDEX(Electricity_Emission_Factors,MATCH($B28,'Emissions Factors'!$F$6:$F$55)),
Fuel_group1="Other",VLOOKUP(Fuel_type1,Inputs!$B$34:$C$38,2,FALSE),
AND(Fuel_group1&lt;&gt;"Electricity",Fuel_group1&lt;&gt;"Other"),INDEX(NonElectricity_Emissions_Factors,MATCH(Fuel_type1,'Emissions Factors'!$C$6:$C$28,0))),0)</f>
        <v>0</v>
      </c>
      <c r="K28" s="118" cm="1">
        <f t="array" ref="K28">_xlfn.IFNA(_xlfn.IFS(Fuel_group2="Electricity",INDEX(Electricity_Emission_Factors,MATCH($B28,'Emissions Factors'!$F$6:$F$55)),
Fuel_group2="Other",VLOOKUP(Fuel_type2,Inputs!$B$34:$C$38,2,FALSE),
AND(Fuel_group2&lt;&gt;"Electricity",Fuel_group2&lt;&gt;"Other"),INDEX(NonElectricity_Emissions_Factors,MATCH(Fuel_type2,'Emissions Factors'!$C$6:$C$28,0))),0)</f>
        <v>0</v>
      </c>
      <c r="L28" s="118" cm="1">
        <f t="array" ref="L28">_xlfn.IFNA(_xlfn.IFS(Fuel_group3="Electricity",INDEX(Electricity_Emission_Factors,MATCH($B28,'Emissions Factors'!$F$6:$F$55)),
Fuel_group3="Other",VLOOKUP(Fuel_type3,Inputs!$B$34:$C$38,2,FALSE),
AND(Fuel_group3&lt;&gt;"Electricity",Fuel_group3&lt;&gt;"Other"),INDEX(NonElectricity_Emissions_Factors,MATCH(Fuel_type3,'Emissions Factors'!$C$6:$C$28,0))),0)</f>
        <v>0</v>
      </c>
      <c r="M28" s="118" cm="1">
        <f t="array" ref="M28">_xlfn.IFNA(_xlfn.IFS(Fuel_group4="Electricity",INDEX(Electricity_Emission_Factors,MATCH($B28,'Emissions Factors'!$F$6:$F$55)),
Fuel_group4="Other",VLOOKUP(Fuel_type4,Inputs!$B$34:$C$38,2,FALSE),
AND(Fuel_group4&lt;&gt;"Electricity",Fuel_group4&lt;&gt;"Other"),INDEX(NonElectricity_Emissions_Factors,MATCH(Fuel_type4,'Emissions Factors'!$C$6:$C$28,0))),0)</f>
        <v>0</v>
      </c>
      <c r="N28" s="119" cm="1">
        <f t="array" ref="N28">_xlfn.IFNA(_xlfn.IFS(Fuel_group5="Electricity",INDEX(Electricity_Emission_Factors,MATCH($B28,'Emissions Factors'!$F$6:$F$55)),
Fuel_group5="Other",VLOOKUP(Fuel_type5,Inputs!$B$34:$C$38,2,FALSE),
AND(Fuel_group5&lt;&gt;"Electricity",Fuel_group5&lt;&gt;"Other"),INDEX(NonElectricity_Emissions_Factors,MATCH(Fuel_type5,'Emissions Factors'!$C$6:$C$28,0))),0)</f>
        <v>0</v>
      </c>
      <c r="O28" s="112"/>
      <c r="P28" s="100" t="e">
        <f t="shared" si="1"/>
        <v>#DIV/0!</v>
      </c>
      <c r="Q28" s="101" t="e">
        <f t="shared" si="1"/>
        <v>#DIV/0!</v>
      </c>
      <c r="R28" s="101" t="e">
        <f t="shared" si="1"/>
        <v>#DIV/0!</v>
      </c>
      <c r="S28" s="101" t="e">
        <f t="shared" si="1"/>
        <v>#DIV/0!</v>
      </c>
      <c r="T28" s="102" t="e">
        <f t="shared" si="1"/>
        <v>#DIV/0!</v>
      </c>
      <c r="U28" s="103"/>
      <c r="V28" s="100" t="e" cm="1">
        <f t="array" ref="V28">_xlfn.IFS(EUETS?="Yes",P28*(INDEX(Traded_Carbon_Price_Range,MATCH($B28,'Carbon Prices'!$B$6:$B$56,0))),
EUETS?="No",P28*(INDEX(NonTraded_Carbon_Price_Range,MATCH($B28,'Carbon Prices'!$B$6:$B$56,0))))</f>
        <v>#N/A</v>
      </c>
      <c r="W28" s="101" t="e" cm="1">
        <f t="array" ref="W28">_xlfn.IFS(EUETS?="Yes",Q28*(INDEX(Traded_Carbon_Price_Range,MATCH($B28,'Carbon Prices'!$B$6:$B$56,0))),
EUETS?="No",Q28*(INDEX(NonTraded_Carbon_Price_Range,MATCH($B28,'Carbon Prices'!$B$6:$B$56,0))))</f>
        <v>#N/A</v>
      </c>
      <c r="X28" s="101" t="e" cm="1">
        <f t="array" ref="X28">_xlfn.IFS(EUETS?="Yes",R28*(INDEX(Traded_Carbon_Price_Range,MATCH($B28,'Carbon Prices'!$B$6:$B$56,0))),
EUETS?="No",R28*(INDEX(NonTraded_Carbon_Price_Range,MATCH($B28,'Carbon Prices'!$B$6:$B$56,0))))</f>
        <v>#N/A</v>
      </c>
      <c r="Y28" s="101" t="e" cm="1">
        <f t="array" ref="Y28">_xlfn.IFS(EUETS?="Yes",S28*(INDEX(Traded_Carbon_Price_Range,MATCH($B28,'Carbon Prices'!$B$6:$B$56,0))),
EUETS?="No",S28*(INDEX(NonTraded_Carbon_Price_Range,MATCH($B28,'Carbon Prices'!$B$6:$B$56,0))))</f>
        <v>#N/A</v>
      </c>
      <c r="Z28" s="102" t="e" cm="1">
        <f t="array" ref="Z28">_xlfn.IFS(EUETS?="Yes",T28*(INDEX(Traded_Carbon_Price_Range,MATCH($B28,'Carbon Prices'!$B$6:$B$56,0))),
EUETS?="No",T28*(INDEX(NonTraded_Carbon_Price_Range,MATCH($B28,'Carbon Prices'!$B$6:$B$56,0))))</f>
        <v>#N/A</v>
      </c>
      <c r="AA28" s="103"/>
      <c r="AB28" s="100" t="e">
        <f>V28*(INDEX(Discount_Index,MATCH($B28,'Inflation &amp; Discounting'!$E$8:$E$60,0)))</f>
        <v>#N/A</v>
      </c>
      <c r="AC28" s="101" t="e">
        <f>W28*(INDEX(Discount_Index,MATCH($B28,'Inflation &amp; Discounting'!$E$8:$E$60,0)))</f>
        <v>#N/A</v>
      </c>
      <c r="AD28" s="101" t="e">
        <f>X28*(INDEX(Discount_Index,MATCH($B28,'Inflation &amp; Discounting'!$E$8:$E$60,0)))</f>
        <v>#N/A</v>
      </c>
      <c r="AE28" s="101" t="e">
        <f>Y28*(INDEX(Discount_Index,MATCH($B28,'Inflation &amp; Discounting'!$E$8:$E$60,0)))</f>
        <v>#N/A</v>
      </c>
      <c r="AF28" s="102" t="e">
        <f>Z28*(INDEX(Discount_Index,MATCH($B28,'Inflation &amp; Discounting'!$E$8:$E$60,0)))</f>
        <v>#N/A</v>
      </c>
    </row>
    <row r="29" spans="2:32" x14ac:dyDescent="0.25">
      <c r="B29" s="116">
        <v>2042</v>
      </c>
      <c r="C29" s="103"/>
      <c r="D29" s="100" t="e">
        <f>'Energy Calculations'!AI29</f>
        <v>#DIV/0!</v>
      </c>
      <c r="E29" s="101" t="e">
        <f>'Energy Calculations'!AJ29</f>
        <v>#DIV/0!</v>
      </c>
      <c r="F29" s="101" t="e">
        <f>'Energy Calculations'!AK29</f>
        <v>#DIV/0!</v>
      </c>
      <c r="G29" s="101" t="e">
        <f>'Energy Calculations'!AL29</f>
        <v>#DIV/0!</v>
      </c>
      <c r="H29" s="102" t="e">
        <f>'Energy Calculations'!AM29</f>
        <v>#DIV/0!</v>
      </c>
      <c r="J29" s="117" cm="1">
        <f t="array" ref="J29">_xlfn.IFNA(_xlfn.IFS(Fuel_group1="Electricity",INDEX(Electricity_Emission_Factors,MATCH($B29,'Emissions Factors'!$F$6:$F$55)),
Fuel_group1="Other",VLOOKUP(Fuel_type1,Inputs!$B$34:$C$38,2,FALSE),
AND(Fuel_group1&lt;&gt;"Electricity",Fuel_group1&lt;&gt;"Other"),INDEX(NonElectricity_Emissions_Factors,MATCH(Fuel_type1,'Emissions Factors'!$C$6:$C$28,0))),0)</f>
        <v>0</v>
      </c>
      <c r="K29" s="118" cm="1">
        <f t="array" ref="K29">_xlfn.IFNA(_xlfn.IFS(Fuel_group2="Electricity",INDEX(Electricity_Emission_Factors,MATCH($B29,'Emissions Factors'!$F$6:$F$55)),
Fuel_group2="Other",VLOOKUP(Fuel_type2,Inputs!$B$34:$C$38,2,FALSE),
AND(Fuel_group2&lt;&gt;"Electricity",Fuel_group2&lt;&gt;"Other"),INDEX(NonElectricity_Emissions_Factors,MATCH(Fuel_type2,'Emissions Factors'!$C$6:$C$28,0))),0)</f>
        <v>0</v>
      </c>
      <c r="L29" s="118" cm="1">
        <f t="array" ref="L29">_xlfn.IFNA(_xlfn.IFS(Fuel_group3="Electricity",INDEX(Electricity_Emission_Factors,MATCH($B29,'Emissions Factors'!$F$6:$F$55)),
Fuel_group3="Other",VLOOKUP(Fuel_type3,Inputs!$B$34:$C$38,2,FALSE),
AND(Fuel_group3&lt;&gt;"Electricity",Fuel_group3&lt;&gt;"Other"),INDEX(NonElectricity_Emissions_Factors,MATCH(Fuel_type3,'Emissions Factors'!$C$6:$C$28,0))),0)</f>
        <v>0</v>
      </c>
      <c r="M29" s="118" cm="1">
        <f t="array" ref="M29">_xlfn.IFNA(_xlfn.IFS(Fuel_group4="Electricity",INDEX(Electricity_Emission_Factors,MATCH($B29,'Emissions Factors'!$F$6:$F$55)),
Fuel_group4="Other",VLOOKUP(Fuel_type4,Inputs!$B$34:$C$38,2,FALSE),
AND(Fuel_group4&lt;&gt;"Electricity",Fuel_group4&lt;&gt;"Other"),INDEX(NonElectricity_Emissions_Factors,MATCH(Fuel_type4,'Emissions Factors'!$C$6:$C$28,0))),0)</f>
        <v>0</v>
      </c>
      <c r="N29" s="119" cm="1">
        <f t="array" ref="N29">_xlfn.IFNA(_xlfn.IFS(Fuel_group5="Electricity",INDEX(Electricity_Emission_Factors,MATCH($B29,'Emissions Factors'!$F$6:$F$55)),
Fuel_group5="Other",VLOOKUP(Fuel_type5,Inputs!$B$34:$C$38,2,FALSE),
AND(Fuel_group5&lt;&gt;"Electricity",Fuel_group5&lt;&gt;"Other"),INDEX(NonElectricity_Emissions_Factors,MATCH(Fuel_type5,'Emissions Factors'!$C$6:$C$28,0))),0)</f>
        <v>0</v>
      </c>
      <c r="O29" s="112"/>
      <c r="P29" s="100" t="e">
        <f t="shared" si="1"/>
        <v>#DIV/0!</v>
      </c>
      <c r="Q29" s="101" t="e">
        <f t="shared" si="1"/>
        <v>#DIV/0!</v>
      </c>
      <c r="R29" s="101" t="e">
        <f t="shared" si="1"/>
        <v>#DIV/0!</v>
      </c>
      <c r="S29" s="101" t="e">
        <f t="shared" si="1"/>
        <v>#DIV/0!</v>
      </c>
      <c r="T29" s="102" t="e">
        <f t="shared" si="1"/>
        <v>#DIV/0!</v>
      </c>
      <c r="U29" s="103"/>
      <c r="V29" s="100" t="e" cm="1">
        <f t="array" ref="V29">_xlfn.IFS(EUETS?="Yes",P29*(INDEX(Traded_Carbon_Price_Range,MATCH($B29,'Carbon Prices'!$B$6:$B$56,0))),
EUETS?="No",P29*(INDEX(NonTraded_Carbon_Price_Range,MATCH($B29,'Carbon Prices'!$B$6:$B$56,0))))</f>
        <v>#N/A</v>
      </c>
      <c r="W29" s="101" t="e" cm="1">
        <f t="array" ref="W29">_xlfn.IFS(EUETS?="Yes",Q29*(INDEX(Traded_Carbon_Price_Range,MATCH($B29,'Carbon Prices'!$B$6:$B$56,0))),
EUETS?="No",Q29*(INDEX(NonTraded_Carbon_Price_Range,MATCH($B29,'Carbon Prices'!$B$6:$B$56,0))))</f>
        <v>#N/A</v>
      </c>
      <c r="X29" s="101" t="e" cm="1">
        <f t="array" ref="X29">_xlfn.IFS(EUETS?="Yes",R29*(INDEX(Traded_Carbon_Price_Range,MATCH($B29,'Carbon Prices'!$B$6:$B$56,0))),
EUETS?="No",R29*(INDEX(NonTraded_Carbon_Price_Range,MATCH($B29,'Carbon Prices'!$B$6:$B$56,0))))</f>
        <v>#N/A</v>
      </c>
      <c r="Y29" s="101" t="e" cm="1">
        <f t="array" ref="Y29">_xlfn.IFS(EUETS?="Yes",S29*(INDEX(Traded_Carbon_Price_Range,MATCH($B29,'Carbon Prices'!$B$6:$B$56,0))),
EUETS?="No",S29*(INDEX(NonTraded_Carbon_Price_Range,MATCH($B29,'Carbon Prices'!$B$6:$B$56,0))))</f>
        <v>#N/A</v>
      </c>
      <c r="Z29" s="102" t="e" cm="1">
        <f t="array" ref="Z29">_xlfn.IFS(EUETS?="Yes",T29*(INDEX(Traded_Carbon_Price_Range,MATCH($B29,'Carbon Prices'!$B$6:$B$56,0))),
EUETS?="No",T29*(INDEX(NonTraded_Carbon_Price_Range,MATCH($B29,'Carbon Prices'!$B$6:$B$56,0))))</f>
        <v>#N/A</v>
      </c>
      <c r="AA29" s="103"/>
      <c r="AB29" s="100" t="e">
        <f>V29*(INDEX(Discount_Index,MATCH($B29,'Inflation &amp; Discounting'!$E$8:$E$60,0)))</f>
        <v>#N/A</v>
      </c>
      <c r="AC29" s="101" t="e">
        <f>W29*(INDEX(Discount_Index,MATCH($B29,'Inflation &amp; Discounting'!$E$8:$E$60,0)))</f>
        <v>#N/A</v>
      </c>
      <c r="AD29" s="101" t="e">
        <f>X29*(INDEX(Discount_Index,MATCH($B29,'Inflation &amp; Discounting'!$E$8:$E$60,0)))</f>
        <v>#N/A</v>
      </c>
      <c r="AE29" s="101" t="e">
        <f>Y29*(INDEX(Discount_Index,MATCH($B29,'Inflation &amp; Discounting'!$E$8:$E$60,0)))</f>
        <v>#N/A</v>
      </c>
      <c r="AF29" s="102" t="e">
        <f>Z29*(INDEX(Discount_Index,MATCH($B29,'Inflation &amp; Discounting'!$E$8:$E$60,0)))</f>
        <v>#N/A</v>
      </c>
    </row>
    <row r="30" spans="2:32" x14ac:dyDescent="0.25">
      <c r="B30" s="116">
        <v>2043</v>
      </c>
      <c r="C30" s="103"/>
      <c r="D30" s="100" t="e">
        <f>'Energy Calculations'!AI30</f>
        <v>#DIV/0!</v>
      </c>
      <c r="E30" s="101" t="e">
        <f>'Energy Calculations'!AJ30</f>
        <v>#DIV/0!</v>
      </c>
      <c r="F30" s="101" t="e">
        <f>'Energy Calculations'!AK30</f>
        <v>#DIV/0!</v>
      </c>
      <c r="G30" s="101" t="e">
        <f>'Energy Calculations'!AL30</f>
        <v>#DIV/0!</v>
      </c>
      <c r="H30" s="102" t="e">
        <f>'Energy Calculations'!AM30</f>
        <v>#DIV/0!</v>
      </c>
      <c r="J30" s="117" cm="1">
        <f t="array" ref="J30">_xlfn.IFNA(_xlfn.IFS(Fuel_group1="Electricity",INDEX(Electricity_Emission_Factors,MATCH($B30,'Emissions Factors'!$F$6:$F$55)),
Fuel_group1="Other",VLOOKUP(Fuel_type1,Inputs!$B$34:$C$38,2,FALSE),
AND(Fuel_group1&lt;&gt;"Electricity",Fuel_group1&lt;&gt;"Other"),INDEX(NonElectricity_Emissions_Factors,MATCH(Fuel_type1,'Emissions Factors'!$C$6:$C$28,0))),0)</f>
        <v>0</v>
      </c>
      <c r="K30" s="118" cm="1">
        <f t="array" ref="K30">_xlfn.IFNA(_xlfn.IFS(Fuel_group2="Electricity",INDEX(Electricity_Emission_Factors,MATCH($B30,'Emissions Factors'!$F$6:$F$55)),
Fuel_group2="Other",VLOOKUP(Fuel_type2,Inputs!$B$34:$C$38,2,FALSE),
AND(Fuel_group2&lt;&gt;"Electricity",Fuel_group2&lt;&gt;"Other"),INDEX(NonElectricity_Emissions_Factors,MATCH(Fuel_type2,'Emissions Factors'!$C$6:$C$28,0))),0)</f>
        <v>0</v>
      </c>
      <c r="L30" s="118" cm="1">
        <f t="array" ref="L30">_xlfn.IFNA(_xlfn.IFS(Fuel_group3="Electricity",INDEX(Electricity_Emission_Factors,MATCH($B30,'Emissions Factors'!$F$6:$F$55)),
Fuel_group3="Other",VLOOKUP(Fuel_type3,Inputs!$B$34:$C$38,2,FALSE),
AND(Fuel_group3&lt;&gt;"Electricity",Fuel_group3&lt;&gt;"Other"),INDEX(NonElectricity_Emissions_Factors,MATCH(Fuel_type3,'Emissions Factors'!$C$6:$C$28,0))),0)</f>
        <v>0</v>
      </c>
      <c r="M30" s="118" cm="1">
        <f t="array" ref="M30">_xlfn.IFNA(_xlfn.IFS(Fuel_group4="Electricity",INDEX(Electricity_Emission_Factors,MATCH($B30,'Emissions Factors'!$F$6:$F$55)),
Fuel_group4="Other",VLOOKUP(Fuel_type4,Inputs!$B$34:$C$38,2,FALSE),
AND(Fuel_group4&lt;&gt;"Electricity",Fuel_group4&lt;&gt;"Other"),INDEX(NonElectricity_Emissions_Factors,MATCH(Fuel_type4,'Emissions Factors'!$C$6:$C$28,0))),0)</f>
        <v>0</v>
      </c>
      <c r="N30" s="119" cm="1">
        <f t="array" ref="N30">_xlfn.IFNA(_xlfn.IFS(Fuel_group5="Electricity",INDEX(Electricity_Emission_Factors,MATCH($B30,'Emissions Factors'!$F$6:$F$55)),
Fuel_group5="Other",VLOOKUP(Fuel_type5,Inputs!$B$34:$C$38,2,FALSE),
AND(Fuel_group5&lt;&gt;"Electricity",Fuel_group5&lt;&gt;"Other"),INDEX(NonElectricity_Emissions_Factors,MATCH(Fuel_type5,'Emissions Factors'!$C$6:$C$28,0))),0)</f>
        <v>0</v>
      </c>
      <c r="O30" s="112"/>
      <c r="P30" s="100" t="e">
        <f t="shared" si="1"/>
        <v>#DIV/0!</v>
      </c>
      <c r="Q30" s="101" t="e">
        <f t="shared" si="1"/>
        <v>#DIV/0!</v>
      </c>
      <c r="R30" s="101" t="e">
        <f t="shared" si="1"/>
        <v>#DIV/0!</v>
      </c>
      <c r="S30" s="101" t="e">
        <f t="shared" si="1"/>
        <v>#DIV/0!</v>
      </c>
      <c r="T30" s="102" t="e">
        <f t="shared" si="1"/>
        <v>#DIV/0!</v>
      </c>
      <c r="U30" s="103"/>
      <c r="V30" s="100" t="e" cm="1">
        <f t="array" ref="V30">_xlfn.IFS(EUETS?="Yes",P30*(INDEX(Traded_Carbon_Price_Range,MATCH($B30,'Carbon Prices'!$B$6:$B$56,0))),
EUETS?="No",P30*(INDEX(NonTraded_Carbon_Price_Range,MATCH($B30,'Carbon Prices'!$B$6:$B$56,0))))</f>
        <v>#N/A</v>
      </c>
      <c r="W30" s="101" t="e" cm="1">
        <f t="array" ref="W30">_xlfn.IFS(EUETS?="Yes",Q30*(INDEX(Traded_Carbon_Price_Range,MATCH($B30,'Carbon Prices'!$B$6:$B$56,0))),
EUETS?="No",Q30*(INDEX(NonTraded_Carbon_Price_Range,MATCH($B30,'Carbon Prices'!$B$6:$B$56,0))))</f>
        <v>#N/A</v>
      </c>
      <c r="X30" s="101" t="e" cm="1">
        <f t="array" ref="X30">_xlfn.IFS(EUETS?="Yes",R30*(INDEX(Traded_Carbon_Price_Range,MATCH($B30,'Carbon Prices'!$B$6:$B$56,0))),
EUETS?="No",R30*(INDEX(NonTraded_Carbon_Price_Range,MATCH($B30,'Carbon Prices'!$B$6:$B$56,0))))</f>
        <v>#N/A</v>
      </c>
      <c r="Y30" s="101" t="e" cm="1">
        <f t="array" ref="Y30">_xlfn.IFS(EUETS?="Yes",S30*(INDEX(Traded_Carbon_Price_Range,MATCH($B30,'Carbon Prices'!$B$6:$B$56,0))),
EUETS?="No",S30*(INDEX(NonTraded_Carbon_Price_Range,MATCH($B30,'Carbon Prices'!$B$6:$B$56,0))))</f>
        <v>#N/A</v>
      </c>
      <c r="Z30" s="102" t="e" cm="1">
        <f t="array" ref="Z30">_xlfn.IFS(EUETS?="Yes",T30*(INDEX(Traded_Carbon_Price_Range,MATCH($B30,'Carbon Prices'!$B$6:$B$56,0))),
EUETS?="No",T30*(INDEX(NonTraded_Carbon_Price_Range,MATCH($B30,'Carbon Prices'!$B$6:$B$56,0))))</f>
        <v>#N/A</v>
      </c>
      <c r="AA30" s="103"/>
      <c r="AB30" s="100" t="e">
        <f>V30*(INDEX(Discount_Index,MATCH($B30,'Inflation &amp; Discounting'!$E$8:$E$60,0)))</f>
        <v>#N/A</v>
      </c>
      <c r="AC30" s="101" t="e">
        <f>W30*(INDEX(Discount_Index,MATCH($B30,'Inflation &amp; Discounting'!$E$8:$E$60,0)))</f>
        <v>#N/A</v>
      </c>
      <c r="AD30" s="101" t="e">
        <f>X30*(INDEX(Discount_Index,MATCH($B30,'Inflation &amp; Discounting'!$E$8:$E$60,0)))</f>
        <v>#N/A</v>
      </c>
      <c r="AE30" s="101" t="e">
        <f>Y30*(INDEX(Discount_Index,MATCH($B30,'Inflation &amp; Discounting'!$E$8:$E$60,0)))</f>
        <v>#N/A</v>
      </c>
      <c r="AF30" s="102" t="e">
        <f>Z30*(INDEX(Discount_Index,MATCH($B30,'Inflation &amp; Discounting'!$E$8:$E$60,0)))</f>
        <v>#N/A</v>
      </c>
    </row>
    <row r="31" spans="2:32" x14ac:dyDescent="0.25">
      <c r="B31" s="116">
        <v>2044</v>
      </c>
      <c r="C31" s="103"/>
      <c r="D31" s="100" t="e">
        <f>'Energy Calculations'!AI31</f>
        <v>#DIV/0!</v>
      </c>
      <c r="E31" s="101" t="e">
        <f>'Energy Calculations'!AJ31</f>
        <v>#DIV/0!</v>
      </c>
      <c r="F31" s="101" t="e">
        <f>'Energy Calculations'!AK31</f>
        <v>#DIV/0!</v>
      </c>
      <c r="G31" s="101" t="e">
        <f>'Energy Calculations'!AL31</f>
        <v>#DIV/0!</v>
      </c>
      <c r="H31" s="102" t="e">
        <f>'Energy Calculations'!AM31</f>
        <v>#DIV/0!</v>
      </c>
      <c r="J31" s="117" cm="1">
        <f t="array" ref="J31">_xlfn.IFNA(_xlfn.IFS(Fuel_group1="Electricity",INDEX(Electricity_Emission_Factors,MATCH($B31,'Emissions Factors'!$F$6:$F$55)),
Fuel_group1="Other",VLOOKUP(Fuel_type1,Inputs!$B$34:$C$38,2,FALSE),
AND(Fuel_group1&lt;&gt;"Electricity",Fuel_group1&lt;&gt;"Other"),INDEX(NonElectricity_Emissions_Factors,MATCH(Fuel_type1,'Emissions Factors'!$C$6:$C$28,0))),0)</f>
        <v>0</v>
      </c>
      <c r="K31" s="118" cm="1">
        <f t="array" ref="K31">_xlfn.IFNA(_xlfn.IFS(Fuel_group2="Electricity",INDEX(Electricity_Emission_Factors,MATCH($B31,'Emissions Factors'!$F$6:$F$55)),
Fuel_group2="Other",VLOOKUP(Fuel_type2,Inputs!$B$34:$C$38,2,FALSE),
AND(Fuel_group2&lt;&gt;"Electricity",Fuel_group2&lt;&gt;"Other"),INDEX(NonElectricity_Emissions_Factors,MATCH(Fuel_type2,'Emissions Factors'!$C$6:$C$28,0))),0)</f>
        <v>0</v>
      </c>
      <c r="L31" s="118" cm="1">
        <f t="array" ref="L31">_xlfn.IFNA(_xlfn.IFS(Fuel_group3="Electricity",INDEX(Electricity_Emission_Factors,MATCH($B31,'Emissions Factors'!$F$6:$F$55)),
Fuel_group3="Other",VLOOKUP(Fuel_type3,Inputs!$B$34:$C$38,2,FALSE),
AND(Fuel_group3&lt;&gt;"Electricity",Fuel_group3&lt;&gt;"Other"),INDEX(NonElectricity_Emissions_Factors,MATCH(Fuel_type3,'Emissions Factors'!$C$6:$C$28,0))),0)</f>
        <v>0</v>
      </c>
      <c r="M31" s="118" cm="1">
        <f t="array" ref="M31">_xlfn.IFNA(_xlfn.IFS(Fuel_group4="Electricity",INDEX(Electricity_Emission_Factors,MATCH($B31,'Emissions Factors'!$F$6:$F$55)),
Fuel_group4="Other",VLOOKUP(Fuel_type4,Inputs!$B$34:$C$38,2,FALSE),
AND(Fuel_group4&lt;&gt;"Electricity",Fuel_group4&lt;&gt;"Other"),INDEX(NonElectricity_Emissions_Factors,MATCH(Fuel_type4,'Emissions Factors'!$C$6:$C$28,0))),0)</f>
        <v>0</v>
      </c>
      <c r="N31" s="119" cm="1">
        <f t="array" ref="N31">_xlfn.IFNA(_xlfn.IFS(Fuel_group5="Electricity",INDEX(Electricity_Emission_Factors,MATCH($B31,'Emissions Factors'!$F$6:$F$55)),
Fuel_group5="Other",VLOOKUP(Fuel_type5,Inputs!$B$34:$C$38,2,FALSE),
AND(Fuel_group5&lt;&gt;"Electricity",Fuel_group5&lt;&gt;"Other"),INDEX(NonElectricity_Emissions_Factors,MATCH(Fuel_type5,'Emissions Factors'!$C$6:$C$28,0))),0)</f>
        <v>0</v>
      </c>
      <c r="O31" s="112"/>
      <c r="P31" s="100" t="e">
        <f t="shared" si="1"/>
        <v>#DIV/0!</v>
      </c>
      <c r="Q31" s="101" t="e">
        <f t="shared" si="1"/>
        <v>#DIV/0!</v>
      </c>
      <c r="R31" s="101" t="e">
        <f t="shared" si="1"/>
        <v>#DIV/0!</v>
      </c>
      <c r="S31" s="101" t="e">
        <f t="shared" si="1"/>
        <v>#DIV/0!</v>
      </c>
      <c r="T31" s="102" t="e">
        <f t="shared" si="1"/>
        <v>#DIV/0!</v>
      </c>
      <c r="U31" s="103"/>
      <c r="V31" s="100" t="e" cm="1">
        <f t="array" ref="V31">_xlfn.IFS(EUETS?="Yes",P31*(INDEX(Traded_Carbon_Price_Range,MATCH($B31,'Carbon Prices'!$B$6:$B$56,0))),
EUETS?="No",P31*(INDEX(NonTraded_Carbon_Price_Range,MATCH($B31,'Carbon Prices'!$B$6:$B$56,0))))</f>
        <v>#N/A</v>
      </c>
      <c r="W31" s="101" t="e" cm="1">
        <f t="array" ref="W31">_xlfn.IFS(EUETS?="Yes",Q31*(INDEX(Traded_Carbon_Price_Range,MATCH($B31,'Carbon Prices'!$B$6:$B$56,0))),
EUETS?="No",Q31*(INDEX(NonTraded_Carbon_Price_Range,MATCH($B31,'Carbon Prices'!$B$6:$B$56,0))))</f>
        <v>#N/A</v>
      </c>
      <c r="X31" s="101" t="e" cm="1">
        <f t="array" ref="X31">_xlfn.IFS(EUETS?="Yes",R31*(INDEX(Traded_Carbon_Price_Range,MATCH($B31,'Carbon Prices'!$B$6:$B$56,0))),
EUETS?="No",R31*(INDEX(NonTraded_Carbon_Price_Range,MATCH($B31,'Carbon Prices'!$B$6:$B$56,0))))</f>
        <v>#N/A</v>
      </c>
      <c r="Y31" s="101" t="e" cm="1">
        <f t="array" ref="Y31">_xlfn.IFS(EUETS?="Yes",S31*(INDEX(Traded_Carbon_Price_Range,MATCH($B31,'Carbon Prices'!$B$6:$B$56,0))),
EUETS?="No",S31*(INDEX(NonTraded_Carbon_Price_Range,MATCH($B31,'Carbon Prices'!$B$6:$B$56,0))))</f>
        <v>#N/A</v>
      </c>
      <c r="Z31" s="102" t="e" cm="1">
        <f t="array" ref="Z31">_xlfn.IFS(EUETS?="Yes",T31*(INDEX(Traded_Carbon_Price_Range,MATCH($B31,'Carbon Prices'!$B$6:$B$56,0))),
EUETS?="No",T31*(INDEX(NonTraded_Carbon_Price_Range,MATCH($B31,'Carbon Prices'!$B$6:$B$56,0))))</f>
        <v>#N/A</v>
      </c>
      <c r="AA31" s="103"/>
      <c r="AB31" s="100" t="e">
        <f>V31*(INDEX(Discount_Index,MATCH($B31,'Inflation &amp; Discounting'!$E$8:$E$60,0)))</f>
        <v>#N/A</v>
      </c>
      <c r="AC31" s="101" t="e">
        <f>W31*(INDEX(Discount_Index,MATCH($B31,'Inflation &amp; Discounting'!$E$8:$E$60,0)))</f>
        <v>#N/A</v>
      </c>
      <c r="AD31" s="101" t="e">
        <f>X31*(INDEX(Discount_Index,MATCH($B31,'Inflation &amp; Discounting'!$E$8:$E$60,0)))</f>
        <v>#N/A</v>
      </c>
      <c r="AE31" s="101" t="e">
        <f>Y31*(INDEX(Discount_Index,MATCH($B31,'Inflation &amp; Discounting'!$E$8:$E$60,0)))</f>
        <v>#N/A</v>
      </c>
      <c r="AF31" s="102" t="e">
        <f>Z31*(INDEX(Discount_Index,MATCH($B31,'Inflation &amp; Discounting'!$E$8:$E$60,0)))</f>
        <v>#N/A</v>
      </c>
    </row>
    <row r="32" spans="2:32" x14ac:dyDescent="0.25">
      <c r="B32" s="116">
        <v>2045</v>
      </c>
      <c r="C32" s="103"/>
      <c r="D32" s="100" t="e">
        <f>'Energy Calculations'!AI32</f>
        <v>#DIV/0!</v>
      </c>
      <c r="E32" s="101" t="e">
        <f>'Energy Calculations'!AJ32</f>
        <v>#DIV/0!</v>
      </c>
      <c r="F32" s="101" t="e">
        <f>'Energy Calculations'!AK32</f>
        <v>#DIV/0!</v>
      </c>
      <c r="G32" s="101" t="e">
        <f>'Energy Calculations'!AL32</f>
        <v>#DIV/0!</v>
      </c>
      <c r="H32" s="102" t="e">
        <f>'Energy Calculations'!AM32</f>
        <v>#DIV/0!</v>
      </c>
      <c r="J32" s="117" cm="1">
        <f t="array" ref="J32">_xlfn.IFNA(_xlfn.IFS(Fuel_group1="Electricity",INDEX(Electricity_Emission_Factors,MATCH($B32,'Emissions Factors'!$F$6:$F$55)),
Fuel_group1="Other",VLOOKUP(Fuel_type1,Inputs!$B$34:$C$38,2,FALSE),
AND(Fuel_group1&lt;&gt;"Electricity",Fuel_group1&lt;&gt;"Other"),INDEX(NonElectricity_Emissions_Factors,MATCH(Fuel_type1,'Emissions Factors'!$C$6:$C$28,0))),0)</f>
        <v>0</v>
      </c>
      <c r="K32" s="118" cm="1">
        <f t="array" ref="K32">_xlfn.IFNA(_xlfn.IFS(Fuel_group2="Electricity",INDEX(Electricity_Emission_Factors,MATCH($B32,'Emissions Factors'!$F$6:$F$55)),
Fuel_group2="Other",VLOOKUP(Fuel_type2,Inputs!$B$34:$C$38,2,FALSE),
AND(Fuel_group2&lt;&gt;"Electricity",Fuel_group2&lt;&gt;"Other"),INDEX(NonElectricity_Emissions_Factors,MATCH(Fuel_type2,'Emissions Factors'!$C$6:$C$28,0))),0)</f>
        <v>0</v>
      </c>
      <c r="L32" s="118" cm="1">
        <f t="array" ref="L32">_xlfn.IFNA(_xlfn.IFS(Fuel_group3="Electricity",INDEX(Electricity_Emission_Factors,MATCH($B32,'Emissions Factors'!$F$6:$F$55)),
Fuel_group3="Other",VLOOKUP(Fuel_type3,Inputs!$B$34:$C$38,2,FALSE),
AND(Fuel_group3&lt;&gt;"Electricity",Fuel_group3&lt;&gt;"Other"),INDEX(NonElectricity_Emissions_Factors,MATCH(Fuel_type3,'Emissions Factors'!$C$6:$C$28,0))),0)</f>
        <v>0</v>
      </c>
      <c r="M32" s="118" cm="1">
        <f t="array" ref="M32">_xlfn.IFNA(_xlfn.IFS(Fuel_group4="Electricity",INDEX(Electricity_Emission_Factors,MATCH($B32,'Emissions Factors'!$F$6:$F$55)),
Fuel_group4="Other",VLOOKUP(Fuel_type4,Inputs!$B$34:$C$38,2,FALSE),
AND(Fuel_group4&lt;&gt;"Electricity",Fuel_group4&lt;&gt;"Other"),INDEX(NonElectricity_Emissions_Factors,MATCH(Fuel_type4,'Emissions Factors'!$C$6:$C$28,0))),0)</f>
        <v>0</v>
      </c>
      <c r="N32" s="119" cm="1">
        <f t="array" ref="N32">_xlfn.IFNA(_xlfn.IFS(Fuel_group5="Electricity",INDEX(Electricity_Emission_Factors,MATCH($B32,'Emissions Factors'!$F$6:$F$55)),
Fuel_group5="Other",VLOOKUP(Fuel_type5,Inputs!$B$34:$C$38,2,FALSE),
AND(Fuel_group5&lt;&gt;"Electricity",Fuel_group5&lt;&gt;"Other"),INDEX(NonElectricity_Emissions_Factors,MATCH(Fuel_type5,'Emissions Factors'!$C$6:$C$28,0))),0)</f>
        <v>0</v>
      </c>
      <c r="O32" s="112"/>
      <c r="P32" s="100" t="e">
        <f t="shared" si="1"/>
        <v>#DIV/0!</v>
      </c>
      <c r="Q32" s="101" t="e">
        <f t="shared" si="1"/>
        <v>#DIV/0!</v>
      </c>
      <c r="R32" s="101" t="e">
        <f t="shared" si="1"/>
        <v>#DIV/0!</v>
      </c>
      <c r="S32" s="101" t="e">
        <f t="shared" si="1"/>
        <v>#DIV/0!</v>
      </c>
      <c r="T32" s="102" t="e">
        <f t="shared" si="1"/>
        <v>#DIV/0!</v>
      </c>
      <c r="U32" s="103"/>
      <c r="V32" s="100" t="e" cm="1">
        <f t="array" ref="V32">_xlfn.IFS(EUETS?="Yes",P32*(INDEX(Traded_Carbon_Price_Range,MATCH($B32,'Carbon Prices'!$B$6:$B$56,0))),
EUETS?="No",P32*(INDEX(NonTraded_Carbon_Price_Range,MATCH($B32,'Carbon Prices'!$B$6:$B$56,0))))</f>
        <v>#N/A</v>
      </c>
      <c r="W32" s="101" t="e" cm="1">
        <f t="array" ref="W32">_xlfn.IFS(EUETS?="Yes",Q32*(INDEX(Traded_Carbon_Price_Range,MATCH($B32,'Carbon Prices'!$B$6:$B$56,0))),
EUETS?="No",Q32*(INDEX(NonTraded_Carbon_Price_Range,MATCH($B32,'Carbon Prices'!$B$6:$B$56,0))))</f>
        <v>#N/A</v>
      </c>
      <c r="X32" s="101" t="e" cm="1">
        <f t="array" ref="X32">_xlfn.IFS(EUETS?="Yes",R32*(INDEX(Traded_Carbon_Price_Range,MATCH($B32,'Carbon Prices'!$B$6:$B$56,0))),
EUETS?="No",R32*(INDEX(NonTraded_Carbon_Price_Range,MATCH($B32,'Carbon Prices'!$B$6:$B$56,0))))</f>
        <v>#N/A</v>
      </c>
      <c r="Y32" s="101" t="e" cm="1">
        <f t="array" ref="Y32">_xlfn.IFS(EUETS?="Yes",S32*(INDEX(Traded_Carbon_Price_Range,MATCH($B32,'Carbon Prices'!$B$6:$B$56,0))),
EUETS?="No",S32*(INDEX(NonTraded_Carbon_Price_Range,MATCH($B32,'Carbon Prices'!$B$6:$B$56,0))))</f>
        <v>#N/A</v>
      </c>
      <c r="Z32" s="102" t="e" cm="1">
        <f t="array" ref="Z32">_xlfn.IFS(EUETS?="Yes",T32*(INDEX(Traded_Carbon_Price_Range,MATCH($B32,'Carbon Prices'!$B$6:$B$56,0))),
EUETS?="No",T32*(INDEX(NonTraded_Carbon_Price_Range,MATCH($B32,'Carbon Prices'!$B$6:$B$56,0))))</f>
        <v>#N/A</v>
      </c>
      <c r="AA32" s="103"/>
      <c r="AB32" s="100" t="e">
        <f>V32*(INDEX(Discount_Index,MATCH($B32,'Inflation &amp; Discounting'!$E$8:$E$60,0)))</f>
        <v>#N/A</v>
      </c>
      <c r="AC32" s="101" t="e">
        <f>W32*(INDEX(Discount_Index,MATCH($B32,'Inflation &amp; Discounting'!$E$8:$E$60,0)))</f>
        <v>#N/A</v>
      </c>
      <c r="AD32" s="101" t="e">
        <f>X32*(INDEX(Discount_Index,MATCH($B32,'Inflation &amp; Discounting'!$E$8:$E$60,0)))</f>
        <v>#N/A</v>
      </c>
      <c r="AE32" s="101" t="e">
        <f>Y32*(INDEX(Discount_Index,MATCH($B32,'Inflation &amp; Discounting'!$E$8:$E$60,0)))</f>
        <v>#N/A</v>
      </c>
      <c r="AF32" s="102" t="e">
        <f>Z32*(INDEX(Discount_Index,MATCH($B32,'Inflation &amp; Discounting'!$E$8:$E$60,0)))</f>
        <v>#N/A</v>
      </c>
    </row>
    <row r="33" spans="2:32" x14ac:dyDescent="0.25">
      <c r="B33" s="116">
        <v>2046</v>
      </c>
      <c r="C33" s="103"/>
      <c r="D33" s="100" t="e">
        <f>'Energy Calculations'!AI33</f>
        <v>#DIV/0!</v>
      </c>
      <c r="E33" s="101" t="e">
        <f>'Energy Calculations'!AJ33</f>
        <v>#DIV/0!</v>
      </c>
      <c r="F33" s="101" t="e">
        <f>'Energy Calculations'!AK33</f>
        <v>#DIV/0!</v>
      </c>
      <c r="G33" s="101" t="e">
        <f>'Energy Calculations'!AL33</f>
        <v>#DIV/0!</v>
      </c>
      <c r="H33" s="102" t="e">
        <f>'Energy Calculations'!AM33</f>
        <v>#DIV/0!</v>
      </c>
      <c r="J33" s="117" cm="1">
        <f t="array" ref="J33">_xlfn.IFNA(_xlfn.IFS(Fuel_group1="Electricity",INDEX(Electricity_Emission_Factors,MATCH($B33,'Emissions Factors'!$F$6:$F$55)),
Fuel_group1="Other",VLOOKUP(Fuel_type1,Inputs!$B$34:$C$38,2,FALSE),
AND(Fuel_group1&lt;&gt;"Electricity",Fuel_group1&lt;&gt;"Other"),INDEX(NonElectricity_Emissions_Factors,MATCH(Fuel_type1,'Emissions Factors'!$C$6:$C$28,0))),0)</f>
        <v>0</v>
      </c>
      <c r="K33" s="118" cm="1">
        <f t="array" ref="K33">_xlfn.IFNA(_xlfn.IFS(Fuel_group2="Electricity",INDEX(Electricity_Emission_Factors,MATCH($B33,'Emissions Factors'!$F$6:$F$55)),
Fuel_group2="Other",VLOOKUP(Fuel_type2,Inputs!$B$34:$C$38,2,FALSE),
AND(Fuel_group2&lt;&gt;"Electricity",Fuel_group2&lt;&gt;"Other"),INDEX(NonElectricity_Emissions_Factors,MATCH(Fuel_type2,'Emissions Factors'!$C$6:$C$28,0))),0)</f>
        <v>0</v>
      </c>
      <c r="L33" s="118" cm="1">
        <f t="array" ref="L33">_xlfn.IFNA(_xlfn.IFS(Fuel_group3="Electricity",INDEX(Electricity_Emission_Factors,MATCH($B33,'Emissions Factors'!$F$6:$F$55)),
Fuel_group3="Other",VLOOKUP(Fuel_type3,Inputs!$B$34:$C$38,2,FALSE),
AND(Fuel_group3&lt;&gt;"Electricity",Fuel_group3&lt;&gt;"Other"),INDEX(NonElectricity_Emissions_Factors,MATCH(Fuel_type3,'Emissions Factors'!$C$6:$C$28,0))),0)</f>
        <v>0</v>
      </c>
      <c r="M33" s="118" cm="1">
        <f t="array" ref="M33">_xlfn.IFNA(_xlfn.IFS(Fuel_group4="Electricity",INDEX(Electricity_Emission_Factors,MATCH($B33,'Emissions Factors'!$F$6:$F$55)),
Fuel_group4="Other",VLOOKUP(Fuel_type4,Inputs!$B$34:$C$38,2,FALSE),
AND(Fuel_group4&lt;&gt;"Electricity",Fuel_group4&lt;&gt;"Other"),INDEX(NonElectricity_Emissions_Factors,MATCH(Fuel_type4,'Emissions Factors'!$C$6:$C$28,0))),0)</f>
        <v>0</v>
      </c>
      <c r="N33" s="119" cm="1">
        <f t="array" ref="N33">_xlfn.IFNA(_xlfn.IFS(Fuel_group5="Electricity",INDEX(Electricity_Emission_Factors,MATCH($B33,'Emissions Factors'!$F$6:$F$55)),
Fuel_group5="Other",VLOOKUP(Fuel_type5,Inputs!$B$34:$C$38,2,FALSE),
AND(Fuel_group5&lt;&gt;"Electricity",Fuel_group5&lt;&gt;"Other"),INDEX(NonElectricity_Emissions_Factors,MATCH(Fuel_type5,'Emissions Factors'!$C$6:$C$28,0))),0)</f>
        <v>0</v>
      </c>
      <c r="O33" s="112"/>
      <c r="P33" s="100" t="e">
        <f t="shared" si="1"/>
        <v>#DIV/0!</v>
      </c>
      <c r="Q33" s="101" t="e">
        <f t="shared" si="1"/>
        <v>#DIV/0!</v>
      </c>
      <c r="R33" s="101" t="e">
        <f t="shared" si="1"/>
        <v>#DIV/0!</v>
      </c>
      <c r="S33" s="101" t="e">
        <f t="shared" si="1"/>
        <v>#DIV/0!</v>
      </c>
      <c r="T33" s="102" t="e">
        <f t="shared" si="1"/>
        <v>#DIV/0!</v>
      </c>
      <c r="U33" s="103"/>
      <c r="V33" s="100" t="e" cm="1">
        <f t="array" ref="V33">_xlfn.IFS(EUETS?="Yes",P33*(INDEX(Traded_Carbon_Price_Range,MATCH($B33,'Carbon Prices'!$B$6:$B$56,0))),
EUETS?="No",P33*(INDEX(NonTraded_Carbon_Price_Range,MATCH($B33,'Carbon Prices'!$B$6:$B$56,0))))</f>
        <v>#N/A</v>
      </c>
      <c r="W33" s="101" t="e" cm="1">
        <f t="array" ref="W33">_xlfn.IFS(EUETS?="Yes",Q33*(INDEX(Traded_Carbon_Price_Range,MATCH($B33,'Carbon Prices'!$B$6:$B$56,0))),
EUETS?="No",Q33*(INDEX(NonTraded_Carbon_Price_Range,MATCH($B33,'Carbon Prices'!$B$6:$B$56,0))))</f>
        <v>#N/A</v>
      </c>
      <c r="X33" s="101" t="e" cm="1">
        <f t="array" ref="X33">_xlfn.IFS(EUETS?="Yes",R33*(INDEX(Traded_Carbon_Price_Range,MATCH($B33,'Carbon Prices'!$B$6:$B$56,0))),
EUETS?="No",R33*(INDEX(NonTraded_Carbon_Price_Range,MATCH($B33,'Carbon Prices'!$B$6:$B$56,0))))</f>
        <v>#N/A</v>
      </c>
      <c r="Y33" s="101" t="e" cm="1">
        <f t="array" ref="Y33">_xlfn.IFS(EUETS?="Yes",S33*(INDEX(Traded_Carbon_Price_Range,MATCH($B33,'Carbon Prices'!$B$6:$B$56,0))),
EUETS?="No",S33*(INDEX(NonTraded_Carbon_Price_Range,MATCH($B33,'Carbon Prices'!$B$6:$B$56,0))))</f>
        <v>#N/A</v>
      </c>
      <c r="Z33" s="102" t="e" cm="1">
        <f t="array" ref="Z33">_xlfn.IFS(EUETS?="Yes",T33*(INDEX(Traded_Carbon_Price_Range,MATCH($B33,'Carbon Prices'!$B$6:$B$56,0))),
EUETS?="No",T33*(INDEX(NonTraded_Carbon_Price_Range,MATCH($B33,'Carbon Prices'!$B$6:$B$56,0))))</f>
        <v>#N/A</v>
      </c>
      <c r="AA33" s="103"/>
      <c r="AB33" s="100" t="e">
        <f>V33*(INDEX(Discount_Index,MATCH($B33,'Inflation &amp; Discounting'!$E$8:$E$60,0)))</f>
        <v>#N/A</v>
      </c>
      <c r="AC33" s="101" t="e">
        <f>W33*(INDEX(Discount_Index,MATCH($B33,'Inflation &amp; Discounting'!$E$8:$E$60,0)))</f>
        <v>#N/A</v>
      </c>
      <c r="AD33" s="101" t="e">
        <f>X33*(INDEX(Discount_Index,MATCH($B33,'Inflation &amp; Discounting'!$E$8:$E$60,0)))</f>
        <v>#N/A</v>
      </c>
      <c r="AE33" s="101" t="e">
        <f>Y33*(INDEX(Discount_Index,MATCH($B33,'Inflation &amp; Discounting'!$E$8:$E$60,0)))</f>
        <v>#N/A</v>
      </c>
      <c r="AF33" s="102" t="e">
        <f>Z33*(INDEX(Discount_Index,MATCH($B33,'Inflation &amp; Discounting'!$E$8:$E$60,0)))</f>
        <v>#N/A</v>
      </c>
    </row>
    <row r="34" spans="2:32" x14ac:dyDescent="0.25">
      <c r="B34" s="116">
        <v>2047</v>
      </c>
      <c r="C34" s="103"/>
      <c r="D34" s="100" t="e">
        <f>'Energy Calculations'!AI34</f>
        <v>#DIV/0!</v>
      </c>
      <c r="E34" s="101" t="e">
        <f>'Energy Calculations'!AJ34</f>
        <v>#DIV/0!</v>
      </c>
      <c r="F34" s="101" t="e">
        <f>'Energy Calculations'!AK34</f>
        <v>#DIV/0!</v>
      </c>
      <c r="G34" s="101" t="e">
        <f>'Energy Calculations'!AL34</f>
        <v>#DIV/0!</v>
      </c>
      <c r="H34" s="102" t="e">
        <f>'Energy Calculations'!AM34</f>
        <v>#DIV/0!</v>
      </c>
      <c r="J34" s="117" cm="1">
        <f t="array" ref="J34">_xlfn.IFNA(_xlfn.IFS(Fuel_group1="Electricity",INDEX(Electricity_Emission_Factors,MATCH($B34,'Emissions Factors'!$F$6:$F$55)),
Fuel_group1="Other",VLOOKUP(Fuel_type1,Inputs!$B$34:$C$38,2,FALSE),
AND(Fuel_group1&lt;&gt;"Electricity",Fuel_group1&lt;&gt;"Other"),INDEX(NonElectricity_Emissions_Factors,MATCH(Fuel_type1,'Emissions Factors'!$C$6:$C$28,0))),0)</f>
        <v>0</v>
      </c>
      <c r="K34" s="118" cm="1">
        <f t="array" ref="K34">_xlfn.IFNA(_xlfn.IFS(Fuel_group2="Electricity",INDEX(Electricity_Emission_Factors,MATCH($B34,'Emissions Factors'!$F$6:$F$55)),
Fuel_group2="Other",VLOOKUP(Fuel_type2,Inputs!$B$34:$C$38,2,FALSE),
AND(Fuel_group2&lt;&gt;"Electricity",Fuel_group2&lt;&gt;"Other"),INDEX(NonElectricity_Emissions_Factors,MATCH(Fuel_type2,'Emissions Factors'!$C$6:$C$28,0))),0)</f>
        <v>0</v>
      </c>
      <c r="L34" s="118" cm="1">
        <f t="array" ref="L34">_xlfn.IFNA(_xlfn.IFS(Fuel_group3="Electricity",INDEX(Electricity_Emission_Factors,MATCH($B34,'Emissions Factors'!$F$6:$F$55)),
Fuel_group3="Other",VLOOKUP(Fuel_type3,Inputs!$B$34:$C$38,2,FALSE),
AND(Fuel_group3&lt;&gt;"Electricity",Fuel_group3&lt;&gt;"Other"),INDEX(NonElectricity_Emissions_Factors,MATCH(Fuel_type3,'Emissions Factors'!$C$6:$C$28,0))),0)</f>
        <v>0</v>
      </c>
      <c r="M34" s="118" cm="1">
        <f t="array" ref="M34">_xlfn.IFNA(_xlfn.IFS(Fuel_group4="Electricity",INDEX(Electricity_Emission_Factors,MATCH($B34,'Emissions Factors'!$F$6:$F$55)),
Fuel_group4="Other",VLOOKUP(Fuel_type4,Inputs!$B$34:$C$38,2,FALSE),
AND(Fuel_group4&lt;&gt;"Electricity",Fuel_group4&lt;&gt;"Other"),INDEX(NonElectricity_Emissions_Factors,MATCH(Fuel_type4,'Emissions Factors'!$C$6:$C$28,0))),0)</f>
        <v>0</v>
      </c>
      <c r="N34" s="119" cm="1">
        <f t="array" ref="N34">_xlfn.IFNA(_xlfn.IFS(Fuel_group5="Electricity",INDEX(Electricity_Emission_Factors,MATCH($B34,'Emissions Factors'!$F$6:$F$55)),
Fuel_group5="Other",VLOOKUP(Fuel_type5,Inputs!$B$34:$C$38,2,FALSE),
AND(Fuel_group5&lt;&gt;"Electricity",Fuel_group5&lt;&gt;"Other"),INDEX(NonElectricity_Emissions_Factors,MATCH(Fuel_type5,'Emissions Factors'!$C$6:$C$28,0))),0)</f>
        <v>0</v>
      </c>
      <c r="O34" s="112"/>
      <c r="P34" s="100" t="e">
        <f t="shared" si="1"/>
        <v>#DIV/0!</v>
      </c>
      <c r="Q34" s="101" t="e">
        <f t="shared" si="1"/>
        <v>#DIV/0!</v>
      </c>
      <c r="R34" s="101" t="e">
        <f t="shared" si="1"/>
        <v>#DIV/0!</v>
      </c>
      <c r="S34" s="101" t="e">
        <f t="shared" si="1"/>
        <v>#DIV/0!</v>
      </c>
      <c r="T34" s="102" t="e">
        <f t="shared" si="1"/>
        <v>#DIV/0!</v>
      </c>
      <c r="U34" s="103"/>
      <c r="V34" s="100" t="e" cm="1">
        <f t="array" ref="V34">_xlfn.IFS(EUETS?="Yes",P34*(INDEX(Traded_Carbon_Price_Range,MATCH($B34,'Carbon Prices'!$B$6:$B$56,0))),
EUETS?="No",P34*(INDEX(NonTraded_Carbon_Price_Range,MATCH($B34,'Carbon Prices'!$B$6:$B$56,0))))</f>
        <v>#N/A</v>
      </c>
      <c r="W34" s="101" t="e" cm="1">
        <f t="array" ref="W34">_xlfn.IFS(EUETS?="Yes",Q34*(INDEX(Traded_Carbon_Price_Range,MATCH($B34,'Carbon Prices'!$B$6:$B$56,0))),
EUETS?="No",Q34*(INDEX(NonTraded_Carbon_Price_Range,MATCH($B34,'Carbon Prices'!$B$6:$B$56,0))))</f>
        <v>#N/A</v>
      </c>
      <c r="X34" s="101" t="e" cm="1">
        <f t="array" ref="X34">_xlfn.IFS(EUETS?="Yes",R34*(INDEX(Traded_Carbon_Price_Range,MATCH($B34,'Carbon Prices'!$B$6:$B$56,0))),
EUETS?="No",R34*(INDEX(NonTraded_Carbon_Price_Range,MATCH($B34,'Carbon Prices'!$B$6:$B$56,0))))</f>
        <v>#N/A</v>
      </c>
      <c r="Y34" s="101" t="e" cm="1">
        <f t="array" ref="Y34">_xlfn.IFS(EUETS?="Yes",S34*(INDEX(Traded_Carbon_Price_Range,MATCH($B34,'Carbon Prices'!$B$6:$B$56,0))),
EUETS?="No",S34*(INDEX(NonTraded_Carbon_Price_Range,MATCH($B34,'Carbon Prices'!$B$6:$B$56,0))))</f>
        <v>#N/A</v>
      </c>
      <c r="Z34" s="102" t="e" cm="1">
        <f t="array" ref="Z34">_xlfn.IFS(EUETS?="Yes",T34*(INDEX(Traded_Carbon_Price_Range,MATCH($B34,'Carbon Prices'!$B$6:$B$56,0))),
EUETS?="No",T34*(INDEX(NonTraded_Carbon_Price_Range,MATCH($B34,'Carbon Prices'!$B$6:$B$56,0))))</f>
        <v>#N/A</v>
      </c>
      <c r="AA34" s="103"/>
      <c r="AB34" s="100" t="e">
        <f>V34*(INDEX(Discount_Index,MATCH($B34,'Inflation &amp; Discounting'!$E$8:$E$60,0)))</f>
        <v>#N/A</v>
      </c>
      <c r="AC34" s="101" t="e">
        <f>W34*(INDEX(Discount_Index,MATCH($B34,'Inflation &amp; Discounting'!$E$8:$E$60,0)))</f>
        <v>#N/A</v>
      </c>
      <c r="AD34" s="101" t="e">
        <f>X34*(INDEX(Discount_Index,MATCH($B34,'Inflation &amp; Discounting'!$E$8:$E$60,0)))</f>
        <v>#N/A</v>
      </c>
      <c r="AE34" s="101" t="e">
        <f>Y34*(INDEX(Discount_Index,MATCH($B34,'Inflation &amp; Discounting'!$E$8:$E$60,0)))</f>
        <v>#N/A</v>
      </c>
      <c r="AF34" s="102" t="e">
        <f>Z34*(INDEX(Discount_Index,MATCH($B34,'Inflation &amp; Discounting'!$E$8:$E$60,0)))</f>
        <v>#N/A</v>
      </c>
    </row>
    <row r="35" spans="2:32" x14ac:dyDescent="0.25">
      <c r="B35" s="116">
        <v>2048</v>
      </c>
      <c r="C35" s="103"/>
      <c r="D35" s="100" t="e">
        <f>'Energy Calculations'!AI35</f>
        <v>#DIV/0!</v>
      </c>
      <c r="E35" s="101" t="e">
        <f>'Energy Calculations'!AJ35</f>
        <v>#DIV/0!</v>
      </c>
      <c r="F35" s="101" t="e">
        <f>'Energy Calculations'!AK35</f>
        <v>#DIV/0!</v>
      </c>
      <c r="G35" s="101" t="e">
        <f>'Energy Calculations'!AL35</f>
        <v>#DIV/0!</v>
      </c>
      <c r="H35" s="102" t="e">
        <f>'Energy Calculations'!AM35</f>
        <v>#DIV/0!</v>
      </c>
      <c r="J35" s="117" cm="1">
        <f t="array" ref="J35">_xlfn.IFNA(_xlfn.IFS(Fuel_group1="Electricity",INDEX(Electricity_Emission_Factors,MATCH($B35,'Emissions Factors'!$F$6:$F$55)),
Fuel_group1="Other",VLOOKUP(Fuel_type1,Inputs!$B$34:$C$38,2,FALSE),
AND(Fuel_group1&lt;&gt;"Electricity",Fuel_group1&lt;&gt;"Other"),INDEX(NonElectricity_Emissions_Factors,MATCH(Fuel_type1,'Emissions Factors'!$C$6:$C$28,0))),0)</f>
        <v>0</v>
      </c>
      <c r="K35" s="118" cm="1">
        <f t="array" ref="K35">_xlfn.IFNA(_xlfn.IFS(Fuel_group2="Electricity",INDEX(Electricity_Emission_Factors,MATCH($B35,'Emissions Factors'!$F$6:$F$55)),
Fuel_group2="Other",VLOOKUP(Fuel_type2,Inputs!$B$34:$C$38,2,FALSE),
AND(Fuel_group2&lt;&gt;"Electricity",Fuel_group2&lt;&gt;"Other"),INDEX(NonElectricity_Emissions_Factors,MATCH(Fuel_type2,'Emissions Factors'!$C$6:$C$28,0))),0)</f>
        <v>0</v>
      </c>
      <c r="L35" s="118" cm="1">
        <f t="array" ref="L35">_xlfn.IFNA(_xlfn.IFS(Fuel_group3="Electricity",INDEX(Electricity_Emission_Factors,MATCH($B35,'Emissions Factors'!$F$6:$F$55)),
Fuel_group3="Other",VLOOKUP(Fuel_type3,Inputs!$B$34:$C$38,2,FALSE),
AND(Fuel_group3&lt;&gt;"Electricity",Fuel_group3&lt;&gt;"Other"),INDEX(NonElectricity_Emissions_Factors,MATCH(Fuel_type3,'Emissions Factors'!$C$6:$C$28,0))),0)</f>
        <v>0</v>
      </c>
      <c r="M35" s="118" cm="1">
        <f t="array" ref="M35">_xlfn.IFNA(_xlfn.IFS(Fuel_group4="Electricity",INDEX(Electricity_Emission_Factors,MATCH($B35,'Emissions Factors'!$F$6:$F$55)),
Fuel_group4="Other",VLOOKUP(Fuel_type4,Inputs!$B$34:$C$38,2,FALSE),
AND(Fuel_group4&lt;&gt;"Electricity",Fuel_group4&lt;&gt;"Other"),INDEX(NonElectricity_Emissions_Factors,MATCH(Fuel_type4,'Emissions Factors'!$C$6:$C$28,0))),0)</f>
        <v>0</v>
      </c>
      <c r="N35" s="119" cm="1">
        <f t="array" ref="N35">_xlfn.IFNA(_xlfn.IFS(Fuel_group5="Electricity",INDEX(Electricity_Emission_Factors,MATCH($B35,'Emissions Factors'!$F$6:$F$55)),
Fuel_group5="Other",VLOOKUP(Fuel_type5,Inputs!$B$34:$C$38,2,FALSE),
AND(Fuel_group5&lt;&gt;"Electricity",Fuel_group5&lt;&gt;"Other"),INDEX(NonElectricity_Emissions_Factors,MATCH(Fuel_type5,'Emissions Factors'!$C$6:$C$28,0))),0)</f>
        <v>0</v>
      </c>
      <c r="O35" s="112"/>
      <c r="P35" s="100" t="e">
        <f t="shared" si="1"/>
        <v>#DIV/0!</v>
      </c>
      <c r="Q35" s="101" t="e">
        <f t="shared" si="1"/>
        <v>#DIV/0!</v>
      </c>
      <c r="R35" s="101" t="e">
        <f t="shared" si="1"/>
        <v>#DIV/0!</v>
      </c>
      <c r="S35" s="101" t="e">
        <f t="shared" si="1"/>
        <v>#DIV/0!</v>
      </c>
      <c r="T35" s="102" t="e">
        <f t="shared" si="1"/>
        <v>#DIV/0!</v>
      </c>
      <c r="U35" s="103"/>
      <c r="V35" s="100" t="e" cm="1">
        <f t="array" ref="V35">_xlfn.IFS(EUETS?="Yes",P35*(INDEX(Traded_Carbon_Price_Range,MATCH($B35,'Carbon Prices'!$B$6:$B$56,0))),
EUETS?="No",P35*(INDEX(NonTraded_Carbon_Price_Range,MATCH($B35,'Carbon Prices'!$B$6:$B$56,0))))</f>
        <v>#N/A</v>
      </c>
      <c r="W35" s="101" t="e" cm="1">
        <f t="array" ref="W35">_xlfn.IFS(EUETS?="Yes",Q35*(INDEX(Traded_Carbon_Price_Range,MATCH($B35,'Carbon Prices'!$B$6:$B$56,0))),
EUETS?="No",Q35*(INDEX(NonTraded_Carbon_Price_Range,MATCH($B35,'Carbon Prices'!$B$6:$B$56,0))))</f>
        <v>#N/A</v>
      </c>
      <c r="X35" s="101" t="e" cm="1">
        <f t="array" ref="X35">_xlfn.IFS(EUETS?="Yes",R35*(INDEX(Traded_Carbon_Price_Range,MATCH($B35,'Carbon Prices'!$B$6:$B$56,0))),
EUETS?="No",R35*(INDEX(NonTraded_Carbon_Price_Range,MATCH($B35,'Carbon Prices'!$B$6:$B$56,0))))</f>
        <v>#N/A</v>
      </c>
      <c r="Y35" s="101" t="e" cm="1">
        <f t="array" ref="Y35">_xlfn.IFS(EUETS?="Yes",S35*(INDEX(Traded_Carbon_Price_Range,MATCH($B35,'Carbon Prices'!$B$6:$B$56,0))),
EUETS?="No",S35*(INDEX(NonTraded_Carbon_Price_Range,MATCH($B35,'Carbon Prices'!$B$6:$B$56,0))))</f>
        <v>#N/A</v>
      </c>
      <c r="Z35" s="102" t="e" cm="1">
        <f t="array" ref="Z35">_xlfn.IFS(EUETS?="Yes",T35*(INDEX(Traded_Carbon_Price_Range,MATCH($B35,'Carbon Prices'!$B$6:$B$56,0))),
EUETS?="No",T35*(INDEX(NonTraded_Carbon_Price_Range,MATCH($B35,'Carbon Prices'!$B$6:$B$56,0))))</f>
        <v>#N/A</v>
      </c>
      <c r="AA35" s="103"/>
      <c r="AB35" s="100" t="e">
        <f>V35*(INDEX(Discount_Index,MATCH($B35,'Inflation &amp; Discounting'!$E$8:$E$60,0)))</f>
        <v>#N/A</v>
      </c>
      <c r="AC35" s="101" t="e">
        <f>W35*(INDEX(Discount_Index,MATCH($B35,'Inflation &amp; Discounting'!$E$8:$E$60,0)))</f>
        <v>#N/A</v>
      </c>
      <c r="AD35" s="101" t="e">
        <f>X35*(INDEX(Discount_Index,MATCH($B35,'Inflation &amp; Discounting'!$E$8:$E$60,0)))</f>
        <v>#N/A</v>
      </c>
      <c r="AE35" s="101" t="e">
        <f>Y35*(INDEX(Discount_Index,MATCH($B35,'Inflation &amp; Discounting'!$E$8:$E$60,0)))</f>
        <v>#N/A</v>
      </c>
      <c r="AF35" s="102" t="e">
        <f>Z35*(INDEX(Discount_Index,MATCH($B35,'Inflation &amp; Discounting'!$E$8:$E$60,0)))</f>
        <v>#N/A</v>
      </c>
    </row>
    <row r="36" spans="2:32" x14ac:dyDescent="0.25">
      <c r="B36" s="116">
        <v>2049</v>
      </c>
      <c r="C36" s="103"/>
      <c r="D36" s="100" t="e">
        <f>'Energy Calculations'!AI36</f>
        <v>#DIV/0!</v>
      </c>
      <c r="E36" s="101" t="e">
        <f>'Energy Calculations'!AJ36</f>
        <v>#DIV/0!</v>
      </c>
      <c r="F36" s="101" t="e">
        <f>'Energy Calculations'!AK36</f>
        <v>#DIV/0!</v>
      </c>
      <c r="G36" s="101" t="e">
        <f>'Energy Calculations'!AL36</f>
        <v>#DIV/0!</v>
      </c>
      <c r="H36" s="102" t="e">
        <f>'Energy Calculations'!AM36</f>
        <v>#DIV/0!</v>
      </c>
      <c r="J36" s="117" cm="1">
        <f t="array" ref="J36">_xlfn.IFNA(_xlfn.IFS(Fuel_group1="Electricity",INDEX(Electricity_Emission_Factors,MATCH($B36,'Emissions Factors'!$F$6:$F$55)),
Fuel_group1="Other",VLOOKUP(Fuel_type1,Inputs!$B$34:$C$38,2,FALSE),
AND(Fuel_group1&lt;&gt;"Electricity",Fuel_group1&lt;&gt;"Other"),INDEX(NonElectricity_Emissions_Factors,MATCH(Fuel_type1,'Emissions Factors'!$C$6:$C$28,0))),0)</f>
        <v>0</v>
      </c>
      <c r="K36" s="118" cm="1">
        <f t="array" ref="K36">_xlfn.IFNA(_xlfn.IFS(Fuel_group2="Electricity",INDEX(Electricity_Emission_Factors,MATCH($B36,'Emissions Factors'!$F$6:$F$55)),
Fuel_group2="Other",VLOOKUP(Fuel_type2,Inputs!$B$34:$C$38,2,FALSE),
AND(Fuel_group2&lt;&gt;"Electricity",Fuel_group2&lt;&gt;"Other"),INDEX(NonElectricity_Emissions_Factors,MATCH(Fuel_type2,'Emissions Factors'!$C$6:$C$28,0))),0)</f>
        <v>0</v>
      </c>
      <c r="L36" s="118" cm="1">
        <f t="array" ref="L36">_xlfn.IFNA(_xlfn.IFS(Fuel_group3="Electricity",INDEX(Electricity_Emission_Factors,MATCH($B36,'Emissions Factors'!$F$6:$F$55)),
Fuel_group3="Other",VLOOKUP(Fuel_type3,Inputs!$B$34:$C$38,2,FALSE),
AND(Fuel_group3&lt;&gt;"Electricity",Fuel_group3&lt;&gt;"Other"),INDEX(NonElectricity_Emissions_Factors,MATCH(Fuel_type3,'Emissions Factors'!$C$6:$C$28,0))),0)</f>
        <v>0</v>
      </c>
      <c r="M36" s="118" cm="1">
        <f t="array" ref="M36">_xlfn.IFNA(_xlfn.IFS(Fuel_group4="Electricity",INDEX(Electricity_Emission_Factors,MATCH($B36,'Emissions Factors'!$F$6:$F$55)),
Fuel_group4="Other",VLOOKUP(Fuel_type4,Inputs!$B$34:$C$38,2,FALSE),
AND(Fuel_group4&lt;&gt;"Electricity",Fuel_group4&lt;&gt;"Other"),INDEX(NonElectricity_Emissions_Factors,MATCH(Fuel_type4,'Emissions Factors'!$C$6:$C$28,0))),0)</f>
        <v>0</v>
      </c>
      <c r="N36" s="119" cm="1">
        <f t="array" ref="N36">_xlfn.IFNA(_xlfn.IFS(Fuel_group5="Electricity",INDEX(Electricity_Emission_Factors,MATCH($B36,'Emissions Factors'!$F$6:$F$55)),
Fuel_group5="Other",VLOOKUP(Fuel_type5,Inputs!$B$34:$C$38,2,FALSE),
AND(Fuel_group5&lt;&gt;"Electricity",Fuel_group5&lt;&gt;"Other"),INDEX(NonElectricity_Emissions_Factors,MATCH(Fuel_type5,'Emissions Factors'!$C$6:$C$28,0))),0)</f>
        <v>0</v>
      </c>
      <c r="O36" s="112"/>
      <c r="P36" s="100" t="e">
        <f t="shared" si="1"/>
        <v>#DIV/0!</v>
      </c>
      <c r="Q36" s="101" t="e">
        <f t="shared" si="1"/>
        <v>#DIV/0!</v>
      </c>
      <c r="R36" s="101" t="e">
        <f t="shared" si="1"/>
        <v>#DIV/0!</v>
      </c>
      <c r="S36" s="101" t="e">
        <f t="shared" si="1"/>
        <v>#DIV/0!</v>
      </c>
      <c r="T36" s="102" t="e">
        <f t="shared" si="1"/>
        <v>#DIV/0!</v>
      </c>
      <c r="U36" s="103"/>
      <c r="V36" s="100" t="e" cm="1">
        <f t="array" ref="V36">_xlfn.IFS(EUETS?="Yes",P36*(INDEX(Traded_Carbon_Price_Range,MATCH($B36,'Carbon Prices'!$B$6:$B$56,0))),
EUETS?="No",P36*(INDEX(NonTraded_Carbon_Price_Range,MATCH($B36,'Carbon Prices'!$B$6:$B$56,0))))</f>
        <v>#N/A</v>
      </c>
      <c r="W36" s="101" t="e" cm="1">
        <f t="array" ref="W36">_xlfn.IFS(EUETS?="Yes",Q36*(INDEX(Traded_Carbon_Price_Range,MATCH($B36,'Carbon Prices'!$B$6:$B$56,0))),
EUETS?="No",Q36*(INDEX(NonTraded_Carbon_Price_Range,MATCH($B36,'Carbon Prices'!$B$6:$B$56,0))))</f>
        <v>#N/A</v>
      </c>
      <c r="X36" s="101" t="e" cm="1">
        <f t="array" ref="X36">_xlfn.IFS(EUETS?="Yes",R36*(INDEX(Traded_Carbon_Price_Range,MATCH($B36,'Carbon Prices'!$B$6:$B$56,0))),
EUETS?="No",R36*(INDEX(NonTraded_Carbon_Price_Range,MATCH($B36,'Carbon Prices'!$B$6:$B$56,0))))</f>
        <v>#N/A</v>
      </c>
      <c r="Y36" s="101" t="e" cm="1">
        <f t="array" ref="Y36">_xlfn.IFS(EUETS?="Yes",S36*(INDEX(Traded_Carbon_Price_Range,MATCH($B36,'Carbon Prices'!$B$6:$B$56,0))),
EUETS?="No",S36*(INDEX(NonTraded_Carbon_Price_Range,MATCH($B36,'Carbon Prices'!$B$6:$B$56,0))))</f>
        <v>#N/A</v>
      </c>
      <c r="Z36" s="102" t="e" cm="1">
        <f t="array" ref="Z36">_xlfn.IFS(EUETS?="Yes",T36*(INDEX(Traded_Carbon_Price_Range,MATCH($B36,'Carbon Prices'!$B$6:$B$56,0))),
EUETS?="No",T36*(INDEX(NonTraded_Carbon_Price_Range,MATCH($B36,'Carbon Prices'!$B$6:$B$56,0))))</f>
        <v>#N/A</v>
      </c>
      <c r="AA36" s="103"/>
      <c r="AB36" s="100" t="e">
        <f>V36*(INDEX(Discount_Index,MATCH($B36,'Inflation &amp; Discounting'!$E$8:$E$60,0)))</f>
        <v>#N/A</v>
      </c>
      <c r="AC36" s="101" t="e">
        <f>W36*(INDEX(Discount_Index,MATCH($B36,'Inflation &amp; Discounting'!$E$8:$E$60,0)))</f>
        <v>#N/A</v>
      </c>
      <c r="AD36" s="101" t="e">
        <f>X36*(INDEX(Discount_Index,MATCH($B36,'Inflation &amp; Discounting'!$E$8:$E$60,0)))</f>
        <v>#N/A</v>
      </c>
      <c r="AE36" s="101" t="e">
        <f>Y36*(INDEX(Discount_Index,MATCH($B36,'Inflation &amp; Discounting'!$E$8:$E$60,0)))</f>
        <v>#N/A</v>
      </c>
      <c r="AF36" s="102" t="e">
        <f>Z36*(INDEX(Discount_Index,MATCH($B36,'Inflation &amp; Discounting'!$E$8:$E$60,0)))</f>
        <v>#N/A</v>
      </c>
    </row>
    <row r="37" spans="2:32" x14ac:dyDescent="0.25">
      <c r="B37" s="116">
        <v>2050</v>
      </c>
      <c r="C37" s="103"/>
      <c r="D37" s="100" t="e">
        <f>'Energy Calculations'!AI37</f>
        <v>#DIV/0!</v>
      </c>
      <c r="E37" s="101" t="e">
        <f>'Energy Calculations'!AJ37</f>
        <v>#DIV/0!</v>
      </c>
      <c r="F37" s="101" t="e">
        <f>'Energy Calculations'!AK37</f>
        <v>#DIV/0!</v>
      </c>
      <c r="G37" s="101" t="e">
        <f>'Energy Calculations'!AL37</f>
        <v>#DIV/0!</v>
      </c>
      <c r="H37" s="102" t="e">
        <f>'Energy Calculations'!AM37</f>
        <v>#DIV/0!</v>
      </c>
      <c r="J37" s="117" cm="1">
        <f t="array" ref="J37">_xlfn.IFNA(_xlfn.IFS(Fuel_group1="Electricity",INDEX(Electricity_Emission_Factors,MATCH($B37,'Emissions Factors'!$F$6:$F$55)),
Fuel_group1="Other",VLOOKUP(Fuel_type1,Inputs!$B$34:$C$38,2,FALSE),
AND(Fuel_group1&lt;&gt;"Electricity",Fuel_group1&lt;&gt;"Other"),INDEX(NonElectricity_Emissions_Factors,MATCH(Fuel_type1,'Emissions Factors'!$C$6:$C$28,0))),0)</f>
        <v>0</v>
      </c>
      <c r="K37" s="118" cm="1">
        <f t="array" ref="K37">_xlfn.IFNA(_xlfn.IFS(Fuel_group2="Electricity",INDEX(Electricity_Emission_Factors,MATCH($B37,'Emissions Factors'!$F$6:$F$55)),
Fuel_group2="Other",VLOOKUP(Fuel_type2,Inputs!$B$34:$C$38,2,FALSE),
AND(Fuel_group2&lt;&gt;"Electricity",Fuel_group2&lt;&gt;"Other"),INDEX(NonElectricity_Emissions_Factors,MATCH(Fuel_type2,'Emissions Factors'!$C$6:$C$28,0))),0)</f>
        <v>0</v>
      </c>
      <c r="L37" s="118" cm="1">
        <f t="array" ref="L37">_xlfn.IFNA(_xlfn.IFS(Fuel_group3="Electricity",INDEX(Electricity_Emission_Factors,MATCH($B37,'Emissions Factors'!$F$6:$F$55)),
Fuel_group3="Other",VLOOKUP(Fuel_type3,Inputs!$B$34:$C$38,2,FALSE),
AND(Fuel_group3&lt;&gt;"Electricity",Fuel_group3&lt;&gt;"Other"),INDEX(NonElectricity_Emissions_Factors,MATCH(Fuel_type3,'Emissions Factors'!$C$6:$C$28,0))),0)</f>
        <v>0</v>
      </c>
      <c r="M37" s="118" cm="1">
        <f t="array" ref="M37">_xlfn.IFNA(_xlfn.IFS(Fuel_group4="Electricity",INDEX(Electricity_Emission_Factors,MATCH($B37,'Emissions Factors'!$F$6:$F$55)),
Fuel_group4="Other",VLOOKUP(Fuel_type4,Inputs!$B$34:$C$38,2,FALSE),
AND(Fuel_group4&lt;&gt;"Electricity",Fuel_group4&lt;&gt;"Other"),INDEX(NonElectricity_Emissions_Factors,MATCH(Fuel_type4,'Emissions Factors'!$C$6:$C$28,0))),0)</f>
        <v>0</v>
      </c>
      <c r="N37" s="119" cm="1">
        <f t="array" ref="N37">_xlfn.IFNA(_xlfn.IFS(Fuel_group5="Electricity",INDEX(Electricity_Emission_Factors,MATCH($B37,'Emissions Factors'!$F$6:$F$55)),
Fuel_group5="Other",VLOOKUP(Fuel_type5,Inputs!$B$34:$C$38,2,FALSE),
AND(Fuel_group5&lt;&gt;"Electricity",Fuel_group5&lt;&gt;"Other"),INDEX(NonElectricity_Emissions_Factors,MATCH(Fuel_type5,'Emissions Factors'!$C$6:$C$28,0))),0)</f>
        <v>0</v>
      </c>
      <c r="O37" s="112"/>
      <c r="P37" s="100" t="e">
        <f t="shared" si="1"/>
        <v>#DIV/0!</v>
      </c>
      <c r="Q37" s="101" t="e">
        <f t="shared" si="1"/>
        <v>#DIV/0!</v>
      </c>
      <c r="R37" s="101" t="e">
        <f t="shared" si="1"/>
        <v>#DIV/0!</v>
      </c>
      <c r="S37" s="101" t="e">
        <f t="shared" si="1"/>
        <v>#DIV/0!</v>
      </c>
      <c r="T37" s="102" t="e">
        <f t="shared" si="1"/>
        <v>#DIV/0!</v>
      </c>
      <c r="U37" s="103"/>
      <c r="V37" s="100" t="e" cm="1">
        <f t="array" ref="V37">_xlfn.IFS(EUETS?="Yes",P37*(INDEX(Traded_Carbon_Price_Range,MATCH($B37,'Carbon Prices'!$B$6:$B$56,0))),
EUETS?="No",P37*(INDEX(NonTraded_Carbon_Price_Range,MATCH($B37,'Carbon Prices'!$B$6:$B$56,0))))</f>
        <v>#N/A</v>
      </c>
      <c r="W37" s="101" t="e" cm="1">
        <f t="array" ref="W37">_xlfn.IFS(EUETS?="Yes",Q37*(INDEX(Traded_Carbon_Price_Range,MATCH($B37,'Carbon Prices'!$B$6:$B$56,0))),
EUETS?="No",Q37*(INDEX(NonTraded_Carbon_Price_Range,MATCH($B37,'Carbon Prices'!$B$6:$B$56,0))))</f>
        <v>#N/A</v>
      </c>
      <c r="X37" s="101" t="e" cm="1">
        <f t="array" ref="X37">_xlfn.IFS(EUETS?="Yes",R37*(INDEX(Traded_Carbon_Price_Range,MATCH($B37,'Carbon Prices'!$B$6:$B$56,0))),
EUETS?="No",R37*(INDEX(NonTraded_Carbon_Price_Range,MATCH($B37,'Carbon Prices'!$B$6:$B$56,0))))</f>
        <v>#N/A</v>
      </c>
      <c r="Y37" s="101" t="e" cm="1">
        <f t="array" ref="Y37">_xlfn.IFS(EUETS?="Yes",S37*(INDEX(Traded_Carbon_Price_Range,MATCH($B37,'Carbon Prices'!$B$6:$B$56,0))),
EUETS?="No",S37*(INDEX(NonTraded_Carbon_Price_Range,MATCH($B37,'Carbon Prices'!$B$6:$B$56,0))))</f>
        <v>#N/A</v>
      </c>
      <c r="Z37" s="102" t="e" cm="1">
        <f t="array" ref="Z37">_xlfn.IFS(EUETS?="Yes",T37*(INDEX(Traded_Carbon_Price_Range,MATCH($B37,'Carbon Prices'!$B$6:$B$56,0))),
EUETS?="No",T37*(INDEX(NonTraded_Carbon_Price_Range,MATCH($B37,'Carbon Prices'!$B$6:$B$56,0))))</f>
        <v>#N/A</v>
      </c>
      <c r="AA37" s="103"/>
      <c r="AB37" s="100" t="e">
        <f>V37*(INDEX(Discount_Index,MATCH($B37,'Inflation &amp; Discounting'!$E$8:$E$60,0)))</f>
        <v>#N/A</v>
      </c>
      <c r="AC37" s="101" t="e">
        <f>W37*(INDEX(Discount_Index,MATCH($B37,'Inflation &amp; Discounting'!$E$8:$E$60,0)))</f>
        <v>#N/A</v>
      </c>
      <c r="AD37" s="101" t="e">
        <f>X37*(INDEX(Discount_Index,MATCH($B37,'Inflation &amp; Discounting'!$E$8:$E$60,0)))</f>
        <v>#N/A</v>
      </c>
      <c r="AE37" s="101" t="e">
        <f>Y37*(INDEX(Discount_Index,MATCH($B37,'Inflation &amp; Discounting'!$E$8:$E$60,0)))</f>
        <v>#N/A</v>
      </c>
      <c r="AF37" s="102" t="e">
        <f>Z37*(INDEX(Discount_Index,MATCH($B37,'Inflation &amp; Discounting'!$E$8:$E$60,0)))</f>
        <v>#N/A</v>
      </c>
    </row>
    <row r="38" spans="2:32" x14ac:dyDescent="0.25">
      <c r="B38" s="116">
        <v>2051</v>
      </c>
      <c r="C38" s="103"/>
      <c r="D38" s="100" t="e">
        <f>'Energy Calculations'!AI38</f>
        <v>#DIV/0!</v>
      </c>
      <c r="E38" s="101" t="e">
        <f>'Energy Calculations'!AJ38</f>
        <v>#DIV/0!</v>
      </c>
      <c r="F38" s="101" t="e">
        <f>'Energy Calculations'!AK38</f>
        <v>#DIV/0!</v>
      </c>
      <c r="G38" s="101" t="e">
        <f>'Energy Calculations'!AL38</f>
        <v>#DIV/0!</v>
      </c>
      <c r="H38" s="102" t="e">
        <f>'Energy Calculations'!AM38</f>
        <v>#DIV/0!</v>
      </c>
      <c r="J38" s="117" cm="1">
        <f t="array" ref="J38">_xlfn.IFNA(_xlfn.IFS(Fuel_group1="Electricity",INDEX(Electricity_Emission_Factors,MATCH($B38,'Emissions Factors'!$F$6:$F$55)),
Fuel_group1="Other",VLOOKUP(Fuel_type1,Inputs!$B$34:$C$38,2,FALSE),
AND(Fuel_group1&lt;&gt;"Electricity",Fuel_group1&lt;&gt;"Other"),INDEX(NonElectricity_Emissions_Factors,MATCH(Fuel_type1,'Emissions Factors'!$C$6:$C$28,0))),0)</f>
        <v>0</v>
      </c>
      <c r="K38" s="118" cm="1">
        <f t="array" ref="K38">_xlfn.IFNA(_xlfn.IFS(Fuel_group2="Electricity",INDEX(Electricity_Emission_Factors,MATCH($B38,'Emissions Factors'!$F$6:$F$55)),
Fuel_group2="Other",VLOOKUP(Fuel_type2,Inputs!$B$34:$C$38,2,FALSE),
AND(Fuel_group2&lt;&gt;"Electricity",Fuel_group2&lt;&gt;"Other"),INDEX(NonElectricity_Emissions_Factors,MATCH(Fuel_type2,'Emissions Factors'!$C$6:$C$28,0))),0)</f>
        <v>0</v>
      </c>
      <c r="L38" s="118" cm="1">
        <f t="array" ref="L38">_xlfn.IFNA(_xlfn.IFS(Fuel_group3="Electricity",INDEX(Electricity_Emission_Factors,MATCH($B38,'Emissions Factors'!$F$6:$F$55)),
Fuel_group3="Other",VLOOKUP(Fuel_type3,Inputs!$B$34:$C$38,2,FALSE),
AND(Fuel_group3&lt;&gt;"Electricity",Fuel_group3&lt;&gt;"Other"),INDEX(NonElectricity_Emissions_Factors,MATCH(Fuel_type3,'Emissions Factors'!$C$6:$C$28,0))),0)</f>
        <v>0</v>
      </c>
      <c r="M38" s="118" cm="1">
        <f t="array" ref="M38">_xlfn.IFNA(_xlfn.IFS(Fuel_group4="Electricity",INDEX(Electricity_Emission_Factors,MATCH($B38,'Emissions Factors'!$F$6:$F$55)),
Fuel_group4="Other",VLOOKUP(Fuel_type4,Inputs!$B$34:$C$38,2,FALSE),
AND(Fuel_group4&lt;&gt;"Electricity",Fuel_group4&lt;&gt;"Other"),INDEX(NonElectricity_Emissions_Factors,MATCH(Fuel_type4,'Emissions Factors'!$C$6:$C$28,0))),0)</f>
        <v>0</v>
      </c>
      <c r="N38" s="119" cm="1">
        <f t="array" ref="N38">_xlfn.IFNA(_xlfn.IFS(Fuel_group5="Electricity",INDEX(Electricity_Emission_Factors,MATCH($B38,'Emissions Factors'!$F$6:$F$55)),
Fuel_group5="Other",VLOOKUP(Fuel_type5,Inputs!$B$34:$C$38,2,FALSE),
AND(Fuel_group5&lt;&gt;"Electricity",Fuel_group5&lt;&gt;"Other"),INDEX(NonElectricity_Emissions_Factors,MATCH(Fuel_type5,'Emissions Factors'!$C$6:$C$28,0))),0)</f>
        <v>0</v>
      </c>
      <c r="O38" s="112"/>
      <c r="P38" s="100" t="e">
        <f t="shared" si="1"/>
        <v>#DIV/0!</v>
      </c>
      <c r="Q38" s="101" t="e">
        <f t="shared" si="1"/>
        <v>#DIV/0!</v>
      </c>
      <c r="R38" s="101" t="e">
        <f t="shared" si="1"/>
        <v>#DIV/0!</v>
      </c>
      <c r="S38" s="101" t="e">
        <f t="shared" si="1"/>
        <v>#DIV/0!</v>
      </c>
      <c r="T38" s="102" t="e">
        <f t="shared" si="1"/>
        <v>#DIV/0!</v>
      </c>
      <c r="U38" s="103"/>
      <c r="V38" s="100" t="e" cm="1">
        <f t="array" ref="V38">_xlfn.IFS(EUETS?="Yes",P38*(INDEX(Traded_Carbon_Price_Range,MATCH($B38,'Carbon Prices'!$B$6:$B$56,0))),
EUETS?="No",P38*(INDEX(NonTraded_Carbon_Price_Range,MATCH($B38,'Carbon Prices'!$B$6:$B$56,0))))</f>
        <v>#N/A</v>
      </c>
      <c r="W38" s="101" t="e" cm="1">
        <f t="array" ref="W38">_xlfn.IFS(EUETS?="Yes",Q38*(INDEX(Traded_Carbon_Price_Range,MATCH($B38,'Carbon Prices'!$B$6:$B$56,0))),
EUETS?="No",Q38*(INDEX(NonTraded_Carbon_Price_Range,MATCH($B38,'Carbon Prices'!$B$6:$B$56,0))))</f>
        <v>#N/A</v>
      </c>
      <c r="X38" s="101" t="e" cm="1">
        <f t="array" ref="X38">_xlfn.IFS(EUETS?="Yes",R38*(INDEX(Traded_Carbon_Price_Range,MATCH($B38,'Carbon Prices'!$B$6:$B$56,0))),
EUETS?="No",R38*(INDEX(NonTraded_Carbon_Price_Range,MATCH($B38,'Carbon Prices'!$B$6:$B$56,0))))</f>
        <v>#N/A</v>
      </c>
      <c r="Y38" s="101" t="e" cm="1">
        <f t="array" ref="Y38">_xlfn.IFS(EUETS?="Yes",S38*(INDEX(Traded_Carbon_Price_Range,MATCH($B38,'Carbon Prices'!$B$6:$B$56,0))),
EUETS?="No",S38*(INDEX(NonTraded_Carbon_Price_Range,MATCH($B38,'Carbon Prices'!$B$6:$B$56,0))))</f>
        <v>#N/A</v>
      </c>
      <c r="Z38" s="102" t="e" cm="1">
        <f t="array" ref="Z38">_xlfn.IFS(EUETS?="Yes",T38*(INDEX(Traded_Carbon_Price_Range,MATCH($B38,'Carbon Prices'!$B$6:$B$56,0))),
EUETS?="No",T38*(INDEX(NonTraded_Carbon_Price_Range,MATCH($B38,'Carbon Prices'!$B$6:$B$56,0))))</f>
        <v>#N/A</v>
      </c>
      <c r="AA38" s="103"/>
      <c r="AB38" s="100" t="e">
        <f>V38*(INDEX(Discount_Index,MATCH($B38,'Inflation &amp; Discounting'!$E$8:$E$60,0)))</f>
        <v>#N/A</v>
      </c>
      <c r="AC38" s="101" t="e">
        <f>W38*(INDEX(Discount_Index,MATCH($B38,'Inflation &amp; Discounting'!$E$8:$E$60,0)))</f>
        <v>#N/A</v>
      </c>
      <c r="AD38" s="101" t="e">
        <f>X38*(INDEX(Discount_Index,MATCH($B38,'Inflation &amp; Discounting'!$E$8:$E$60,0)))</f>
        <v>#N/A</v>
      </c>
      <c r="AE38" s="101" t="e">
        <f>Y38*(INDEX(Discount_Index,MATCH($B38,'Inflation &amp; Discounting'!$E$8:$E$60,0)))</f>
        <v>#N/A</v>
      </c>
      <c r="AF38" s="102" t="e">
        <f>Z38*(INDEX(Discount_Index,MATCH($B38,'Inflation &amp; Discounting'!$E$8:$E$60,0)))</f>
        <v>#N/A</v>
      </c>
    </row>
    <row r="39" spans="2:32" x14ac:dyDescent="0.25">
      <c r="B39" s="116">
        <v>2052</v>
      </c>
      <c r="C39" s="103"/>
      <c r="D39" s="100" t="e">
        <f>'Energy Calculations'!AI39</f>
        <v>#DIV/0!</v>
      </c>
      <c r="E39" s="101" t="e">
        <f>'Energy Calculations'!AJ39</f>
        <v>#DIV/0!</v>
      </c>
      <c r="F39" s="101" t="e">
        <f>'Energy Calculations'!AK39</f>
        <v>#DIV/0!</v>
      </c>
      <c r="G39" s="101" t="e">
        <f>'Energy Calculations'!AL39</f>
        <v>#DIV/0!</v>
      </c>
      <c r="H39" s="102" t="e">
        <f>'Energy Calculations'!AM39</f>
        <v>#DIV/0!</v>
      </c>
      <c r="J39" s="117" cm="1">
        <f t="array" ref="J39">_xlfn.IFNA(_xlfn.IFS(Fuel_group1="Electricity",INDEX(Electricity_Emission_Factors,MATCH($B39,'Emissions Factors'!$F$6:$F$55)),
Fuel_group1="Other",VLOOKUP(Fuel_type1,Inputs!$B$34:$C$38,2,FALSE),
AND(Fuel_group1&lt;&gt;"Electricity",Fuel_group1&lt;&gt;"Other"),INDEX(NonElectricity_Emissions_Factors,MATCH(Fuel_type1,'Emissions Factors'!$C$6:$C$28,0))),0)</f>
        <v>0</v>
      </c>
      <c r="K39" s="118" cm="1">
        <f t="array" ref="K39">_xlfn.IFNA(_xlfn.IFS(Fuel_group2="Electricity",INDEX(Electricity_Emission_Factors,MATCH($B39,'Emissions Factors'!$F$6:$F$55)),
Fuel_group2="Other",VLOOKUP(Fuel_type2,Inputs!$B$34:$C$38,2,FALSE),
AND(Fuel_group2&lt;&gt;"Electricity",Fuel_group2&lt;&gt;"Other"),INDEX(NonElectricity_Emissions_Factors,MATCH(Fuel_type2,'Emissions Factors'!$C$6:$C$28,0))),0)</f>
        <v>0</v>
      </c>
      <c r="L39" s="118" cm="1">
        <f t="array" ref="L39">_xlfn.IFNA(_xlfn.IFS(Fuel_group3="Electricity",INDEX(Electricity_Emission_Factors,MATCH($B39,'Emissions Factors'!$F$6:$F$55)),
Fuel_group3="Other",VLOOKUP(Fuel_type3,Inputs!$B$34:$C$38,2,FALSE),
AND(Fuel_group3&lt;&gt;"Electricity",Fuel_group3&lt;&gt;"Other"),INDEX(NonElectricity_Emissions_Factors,MATCH(Fuel_type3,'Emissions Factors'!$C$6:$C$28,0))),0)</f>
        <v>0</v>
      </c>
      <c r="M39" s="118" cm="1">
        <f t="array" ref="M39">_xlfn.IFNA(_xlfn.IFS(Fuel_group4="Electricity",INDEX(Electricity_Emission_Factors,MATCH($B39,'Emissions Factors'!$F$6:$F$55)),
Fuel_group4="Other",VLOOKUP(Fuel_type4,Inputs!$B$34:$C$38,2,FALSE),
AND(Fuel_group4&lt;&gt;"Electricity",Fuel_group4&lt;&gt;"Other"),INDEX(NonElectricity_Emissions_Factors,MATCH(Fuel_type4,'Emissions Factors'!$C$6:$C$28,0))),0)</f>
        <v>0</v>
      </c>
      <c r="N39" s="119" cm="1">
        <f t="array" ref="N39">_xlfn.IFNA(_xlfn.IFS(Fuel_group5="Electricity",INDEX(Electricity_Emission_Factors,MATCH($B39,'Emissions Factors'!$F$6:$F$55)),
Fuel_group5="Other",VLOOKUP(Fuel_type5,Inputs!$B$34:$C$38,2,FALSE),
AND(Fuel_group5&lt;&gt;"Electricity",Fuel_group5&lt;&gt;"Other"),INDEX(NonElectricity_Emissions_Factors,MATCH(Fuel_type5,'Emissions Factors'!$C$6:$C$28,0))),0)</f>
        <v>0</v>
      </c>
      <c r="O39" s="112"/>
      <c r="P39" s="100" t="e">
        <f t="shared" si="1"/>
        <v>#DIV/0!</v>
      </c>
      <c r="Q39" s="101" t="e">
        <f t="shared" si="1"/>
        <v>#DIV/0!</v>
      </c>
      <c r="R39" s="101" t="e">
        <f t="shared" si="1"/>
        <v>#DIV/0!</v>
      </c>
      <c r="S39" s="101" t="e">
        <f t="shared" si="1"/>
        <v>#DIV/0!</v>
      </c>
      <c r="T39" s="102" t="e">
        <f t="shared" si="1"/>
        <v>#DIV/0!</v>
      </c>
      <c r="U39" s="103"/>
      <c r="V39" s="100" t="e" cm="1">
        <f t="array" ref="V39">_xlfn.IFS(EUETS?="Yes",P39*(INDEX(Traded_Carbon_Price_Range,MATCH($B39,'Carbon Prices'!$B$6:$B$56,0))),
EUETS?="No",P39*(INDEX(NonTraded_Carbon_Price_Range,MATCH($B39,'Carbon Prices'!$B$6:$B$56,0))))</f>
        <v>#N/A</v>
      </c>
      <c r="W39" s="101" t="e" cm="1">
        <f t="array" ref="W39">_xlfn.IFS(EUETS?="Yes",Q39*(INDEX(Traded_Carbon_Price_Range,MATCH($B39,'Carbon Prices'!$B$6:$B$56,0))),
EUETS?="No",Q39*(INDEX(NonTraded_Carbon_Price_Range,MATCH($B39,'Carbon Prices'!$B$6:$B$56,0))))</f>
        <v>#N/A</v>
      </c>
      <c r="X39" s="101" t="e" cm="1">
        <f t="array" ref="X39">_xlfn.IFS(EUETS?="Yes",R39*(INDEX(Traded_Carbon_Price_Range,MATCH($B39,'Carbon Prices'!$B$6:$B$56,0))),
EUETS?="No",R39*(INDEX(NonTraded_Carbon_Price_Range,MATCH($B39,'Carbon Prices'!$B$6:$B$56,0))))</f>
        <v>#N/A</v>
      </c>
      <c r="Y39" s="101" t="e" cm="1">
        <f t="array" ref="Y39">_xlfn.IFS(EUETS?="Yes",S39*(INDEX(Traded_Carbon_Price_Range,MATCH($B39,'Carbon Prices'!$B$6:$B$56,0))),
EUETS?="No",S39*(INDEX(NonTraded_Carbon_Price_Range,MATCH($B39,'Carbon Prices'!$B$6:$B$56,0))))</f>
        <v>#N/A</v>
      </c>
      <c r="Z39" s="102" t="e" cm="1">
        <f t="array" ref="Z39">_xlfn.IFS(EUETS?="Yes",T39*(INDEX(Traded_Carbon_Price_Range,MATCH($B39,'Carbon Prices'!$B$6:$B$56,0))),
EUETS?="No",T39*(INDEX(NonTraded_Carbon_Price_Range,MATCH($B39,'Carbon Prices'!$B$6:$B$56,0))))</f>
        <v>#N/A</v>
      </c>
      <c r="AA39" s="103"/>
      <c r="AB39" s="100" t="e">
        <f>V39*(INDEX(Discount_Index,MATCH($B39,'Inflation &amp; Discounting'!$E$8:$E$60,0)))</f>
        <v>#N/A</v>
      </c>
      <c r="AC39" s="101" t="e">
        <f>W39*(INDEX(Discount_Index,MATCH($B39,'Inflation &amp; Discounting'!$E$8:$E$60,0)))</f>
        <v>#N/A</v>
      </c>
      <c r="AD39" s="101" t="e">
        <f>X39*(INDEX(Discount_Index,MATCH($B39,'Inflation &amp; Discounting'!$E$8:$E$60,0)))</f>
        <v>#N/A</v>
      </c>
      <c r="AE39" s="101" t="e">
        <f>Y39*(INDEX(Discount_Index,MATCH($B39,'Inflation &amp; Discounting'!$E$8:$E$60,0)))</f>
        <v>#N/A</v>
      </c>
      <c r="AF39" s="102" t="e">
        <f>Z39*(INDEX(Discount_Index,MATCH($B39,'Inflation &amp; Discounting'!$E$8:$E$60,0)))</f>
        <v>#N/A</v>
      </c>
    </row>
    <row r="40" spans="2:32" x14ac:dyDescent="0.25">
      <c r="B40" s="116">
        <v>2053</v>
      </c>
      <c r="C40" s="103"/>
      <c r="D40" s="100" t="e">
        <f>'Energy Calculations'!AI40</f>
        <v>#DIV/0!</v>
      </c>
      <c r="E40" s="101" t="e">
        <f>'Energy Calculations'!AJ40</f>
        <v>#DIV/0!</v>
      </c>
      <c r="F40" s="101" t="e">
        <f>'Energy Calculations'!AK40</f>
        <v>#DIV/0!</v>
      </c>
      <c r="G40" s="101" t="e">
        <f>'Energy Calculations'!AL40</f>
        <v>#DIV/0!</v>
      </c>
      <c r="H40" s="102" t="e">
        <f>'Energy Calculations'!AM40</f>
        <v>#DIV/0!</v>
      </c>
      <c r="J40" s="117" cm="1">
        <f t="array" ref="J40">_xlfn.IFNA(_xlfn.IFS(Fuel_group1="Electricity",INDEX(Electricity_Emission_Factors,MATCH($B40,'Emissions Factors'!$F$6:$F$55)),
Fuel_group1="Other",VLOOKUP(Fuel_type1,Inputs!$B$34:$C$38,2,FALSE),
AND(Fuel_group1&lt;&gt;"Electricity",Fuel_group1&lt;&gt;"Other"),INDEX(NonElectricity_Emissions_Factors,MATCH(Fuel_type1,'Emissions Factors'!$C$6:$C$28,0))),0)</f>
        <v>0</v>
      </c>
      <c r="K40" s="118" cm="1">
        <f t="array" ref="K40">_xlfn.IFNA(_xlfn.IFS(Fuel_group2="Electricity",INDEX(Electricity_Emission_Factors,MATCH($B40,'Emissions Factors'!$F$6:$F$55)),
Fuel_group2="Other",VLOOKUP(Fuel_type2,Inputs!$B$34:$C$38,2,FALSE),
AND(Fuel_group2&lt;&gt;"Electricity",Fuel_group2&lt;&gt;"Other"),INDEX(NonElectricity_Emissions_Factors,MATCH(Fuel_type2,'Emissions Factors'!$C$6:$C$28,0))),0)</f>
        <v>0</v>
      </c>
      <c r="L40" s="118" cm="1">
        <f t="array" ref="L40">_xlfn.IFNA(_xlfn.IFS(Fuel_group3="Electricity",INDEX(Electricity_Emission_Factors,MATCH($B40,'Emissions Factors'!$F$6:$F$55)),
Fuel_group3="Other",VLOOKUP(Fuel_type3,Inputs!$B$34:$C$38,2,FALSE),
AND(Fuel_group3&lt;&gt;"Electricity",Fuel_group3&lt;&gt;"Other"),INDEX(NonElectricity_Emissions_Factors,MATCH(Fuel_type3,'Emissions Factors'!$C$6:$C$28,0))),0)</f>
        <v>0</v>
      </c>
      <c r="M40" s="118" cm="1">
        <f t="array" ref="M40">_xlfn.IFNA(_xlfn.IFS(Fuel_group4="Electricity",INDEX(Electricity_Emission_Factors,MATCH($B40,'Emissions Factors'!$F$6:$F$55)),
Fuel_group4="Other",VLOOKUP(Fuel_type4,Inputs!$B$34:$C$38,2,FALSE),
AND(Fuel_group4&lt;&gt;"Electricity",Fuel_group4&lt;&gt;"Other"),INDEX(NonElectricity_Emissions_Factors,MATCH(Fuel_type4,'Emissions Factors'!$C$6:$C$28,0))),0)</f>
        <v>0</v>
      </c>
      <c r="N40" s="119" cm="1">
        <f t="array" ref="N40">_xlfn.IFNA(_xlfn.IFS(Fuel_group5="Electricity",INDEX(Electricity_Emission_Factors,MATCH($B40,'Emissions Factors'!$F$6:$F$55)),
Fuel_group5="Other",VLOOKUP(Fuel_type5,Inputs!$B$34:$C$38,2,FALSE),
AND(Fuel_group5&lt;&gt;"Electricity",Fuel_group5&lt;&gt;"Other"),INDEX(NonElectricity_Emissions_Factors,MATCH(Fuel_type5,'Emissions Factors'!$C$6:$C$28,0))),0)</f>
        <v>0</v>
      </c>
      <c r="O40" s="112"/>
      <c r="P40" s="100" t="e">
        <f t="shared" si="1"/>
        <v>#DIV/0!</v>
      </c>
      <c r="Q40" s="101" t="e">
        <f t="shared" si="1"/>
        <v>#DIV/0!</v>
      </c>
      <c r="R40" s="101" t="e">
        <f t="shared" si="1"/>
        <v>#DIV/0!</v>
      </c>
      <c r="S40" s="101" t="e">
        <f t="shared" si="1"/>
        <v>#DIV/0!</v>
      </c>
      <c r="T40" s="102" t="e">
        <f t="shared" si="1"/>
        <v>#DIV/0!</v>
      </c>
      <c r="U40" s="103"/>
      <c r="V40" s="100" t="e" cm="1">
        <f t="array" ref="V40">_xlfn.IFS(EUETS?="Yes",P40*(INDEX(Traded_Carbon_Price_Range,MATCH($B40,'Carbon Prices'!$B$6:$B$56,0))),
EUETS?="No",P40*(INDEX(NonTraded_Carbon_Price_Range,MATCH($B40,'Carbon Prices'!$B$6:$B$56,0))))</f>
        <v>#N/A</v>
      </c>
      <c r="W40" s="101" t="e" cm="1">
        <f t="array" ref="W40">_xlfn.IFS(EUETS?="Yes",Q40*(INDEX(Traded_Carbon_Price_Range,MATCH($B40,'Carbon Prices'!$B$6:$B$56,0))),
EUETS?="No",Q40*(INDEX(NonTraded_Carbon_Price_Range,MATCH($B40,'Carbon Prices'!$B$6:$B$56,0))))</f>
        <v>#N/A</v>
      </c>
      <c r="X40" s="101" t="e" cm="1">
        <f t="array" ref="X40">_xlfn.IFS(EUETS?="Yes",R40*(INDEX(Traded_Carbon_Price_Range,MATCH($B40,'Carbon Prices'!$B$6:$B$56,0))),
EUETS?="No",R40*(INDEX(NonTraded_Carbon_Price_Range,MATCH($B40,'Carbon Prices'!$B$6:$B$56,0))))</f>
        <v>#N/A</v>
      </c>
      <c r="Y40" s="101" t="e" cm="1">
        <f t="array" ref="Y40">_xlfn.IFS(EUETS?="Yes",S40*(INDEX(Traded_Carbon_Price_Range,MATCH($B40,'Carbon Prices'!$B$6:$B$56,0))),
EUETS?="No",S40*(INDEX(NonTraded_Carbon_Price_Range,MATCH($B40,'Carbon Prices'!$B$6:$B$56,0))))</f>
        <v>#N/A</v>
      </c>
      <c r="Z40" s="102" t="e" cm="1">
        <f t="array" ref="Z40">_xlfn.IFS(EUETS?="Yes",T40*(INDEX(Traded_Carbon_Price_Range,MATCH($B40,'Carbon Prices'!$B$6:$B$56,0))),
EUETS?="No",T40*(INDEX(NonTraded_Carbon_Price_Range,MATCH($B40,'Carbon Prices'!$B$6:$B$56,0))))</f>
        <v>#N/A</v>
      </c>
      <c r="AA40" s="103"/>
      <c r="AB40" s="100" t="e">
        <f>V40*(INDEX(Discount_Index,MATCH($B40,'Inflation &amp; Discounting'!$E$8:$E$60,0)))</f>
        <v>#N/A</v>
      </c>
      <c r="AC40" s="101" t="e">
        <f>W40*(INDEX(Discount_Index,MATCH($B40,'Inflation &amp; Discounting'!$E$8:$E$60,0)))</f>
        <v>#N/A</v>
      </c>
      <c r="AD40" s="101" t="e">
        <f>X40*(INDEX(Discount_Index,MATCH($B40,'Inflation &amp; Discounting'!$E$8:$E$60,0)))</f>
        <v>#N/A</v>
      </c>
      <c r="AE40" s="101" t="e">
        <f>Y40*(INDEX(Discount_Index,MATCH($B40,'Inflation &amp; Discounting'!$E$8:$E$60,0)))</f>
        <v>#N/A</v>
      </c>
      <c r="AF40" s="102" t="e">
        <f>Z40*(INDEX(Discount_Index,MATCH($B40,'Inflation &amp; Discounting'!$E$8:$E$60,0)))</f>
        <v>#N/A</v>
      </c>
    </row>
    <row r="41" spans="2:32" x14ac:dyDescent="0.25">
      <c r="B41" s="116">
        <v>2054</v>
      </c>
      <c r="C41" s="103"/>
      <c r="D41" s="100" t="e">
        <f>'Energy Calculations'!AI41</f>
        <v>#DIV/0!</v>
      </c>
      <c r="E41" s="101" t="e">
        <f>'Energy Calculations'!AJ41</f>
        <v>#DIV/0!</v>
      </c>
      <c r="F41" s="101" t="e">
        <f>'Energy Calculations'!AK41</f>
        <v>#DIV/0!</v>
      </c>
      <c r="G41" s="101" t="e">
        <f>'Energy Calculations'!AL41</f>
        <v>#DIV/0!</v>
      </c>
      <c r="H41" s="102" t="e">
        <f>'Energy Calculations'!AM41</f>
        <v>#DIV/0!</v>
      </c>
      <c r="J41" s="117" cm="1">
        <f t="array" ref="J41">_xlfn.IFNA(_xlfn.IFS(Fuel_group1="Electricity",INDEX(Electricity_Emission_Factors,MATCH($B41,'Emissions Factors'!$F$6:$F$55)),
Fuel_group1="Other",VLOOKUP(Fuel_type1,Inputs!$B$34:$C$38,2,FALSE),
AND(Fuel_group1&lt;&gt;"Electricity",Fuel_group1&lt;&gt;"Other"),INDEX(NonElectricity_Emissions_Factors,MATCH(Fuel_type1,'Emissions Factors'!$C$6:$C$28,0))),0)</f>
        <v>0</v>
      </c>
      <c r="K41" s="118" cm="1">
        <f t="array" ref="K41">_xlfn.IFNA(_xlfn.IFS(Fuel_group2="Electricity",INDEX(Electricity_Emission_Factors,MATCH($B41,'Emissions Factors'!$F$6:$F$55)),
Fuel_group2="Other",VLOOKUP(Fuel_type2,Inputs!$B$34:$C$38,2,FALSE),
AND(Fuel_group2&lt;&gt;"Electricity",Fuel_group2&lt;&gt;"Other"),INDEX(NonElectricity_Emissions_Factors,MATCH(Fuel_type2,'Emissions Factors'!$C$6:$C$28,0))),0)</f>
        <v>0</v>
      </c>
      <c r="L41" s="118" cm="1">
        <f t="array" ref="L41">_xlfn.IFNA(_xlfn.IFS(Fuel_group3="Electricity",INDEX(Electricity_Emission_Factors,MATCH($B41,'Emissions Factors'!$F$6:$F$55)),
Fuel_group3="Other",VLOOKUP(Fuel_type3,Inputs!$B$34:$C$38,2,FALSE),
AND(Fuel_group3&lt;&gt;"Electricity",Fuel_group3&lt;&gt;"Other"),INDEX(NonElectricity_Emissions_Factors,MATCH(Fuel_type3,'Emissions Factors'!$C$6:$C$28,0))),0)</f>
        <v>0</v>
      </c>
      <c r="M41" s="118" cm="1">
        <f t="array" ref="M41">_xlfn.IFNA(_xlfn.IFS(Fuel_group4="Electricity",INDEX(Electricity_Emission_Factors,MATCH($B41,'Emissions Factors'!$F$6:$F$55)),
Fuel_group4="Other",VLOOKUP(Fuel_type4,Inputs!$B$34:$C$38,2,FALSE),
AND(Fuel_group4&lt;&gt;"Electricity",Fuel_group4&lt;&gt;"Other"),INDEX(NonElectricity_Emissions_Factors,MATCH(Fuel_type4,'Emissions Factors'!$C$6:$C$28,0))),0)</f>
        <v>0</v>
      </c>
      <c r="N41" s="119" cm="1">
        <f t="array" ref="N41">_xlfn.IFNA(_xlfn.IFS(Fuel_group5="Electricity",INDEX(Electricity_Emission_Factors,MATCH($B41,'Emissions Factors'!$F$6:$F$55)),
Fuel_group5="Other",VLOOKUP(Fuel_type5,Inputs!$B$34:$C$38,2,FALSE),
AND(Fuel_group5&lt;&gt;"Electricity",Fuel_group5&lt;&gt;"Other"),INDEX(NonElectricity_Emissions_Factors,MATCH(Fuel_type5,'Emissions Factors'!$C$6:$C$28,0))),0)</f>
        <v>0</v>
      </c>
      <c r="O41" s="112"/>
      <c r="P41" s="100" t="e">
        <f t="shared" si="1"/>
        <v>#DIV/0!</v>
      </c>
      <c r="Q41" s="101" t="e">
        <f t="shared" si="1"/>
        <v>#DIV/0!</v>
      </c>
      <c r="R41" s="101" t="e">
        <f t="shared" si="1"/>
        <v>#DIV/0!</v>
      </c>
      <c r="S41" s="101" t="e">
        <f t="shared" si="1"/>
        <v>#DIV/0!</v>
      </c>
      <c r="T41" s="102" t="e">
        <f t="shared" si="1"/>
        <v>#DIV/0!</v>
      </c>
      <c r="U41" s="103"/>
      <c r="V41" s="100" t="e" cm="1">
        <f t="array" ref="V41">_xlfn.IFS(EUETS?="Yes",P41*(INDEX(Traded_Carbon_Price_Range,MATCH($B41,'Carbon Prices'!$B$6:$B$56,0))),
EUETS?="No",P41*(INDEX(NonTraded_Carbon_Price_Range,MATCH($B41,'Carbon Prices'!$B$6:$B$56,0))))</f>
        <v>#N/A</v>
      </c>
      <c r="W41" s="101" t="e" cm="1">
        <f t="array" ref="W41">_xlfn.IFS(EUETS?="Yes",Q41*(INDEX(Traded_Carbon_Price_Range,MATCH($B41,'Carbon Prices'!$B$6:$B$56,0))),
EUETS?="No",Q41*(INDEX(NonTraded_Carbon_Price_Range,MATCH($B41,'Carbon Prices'!$B$6:$B$56,0))))</f>
        <v>#N/A</v>
      </c>
      <c r="X41" s="101" t="e" cm="1">
        <f t="array" ref="X41">_xlfn.IFS(EUETS?="Yes",R41*(INDEX(Traded_Carbon_Price_Range,MATCH($B41,'Carbon Prices'!$B$6:$B$56,0))),
EUETS?="No",R41*(INDEX(NonTraded_Carbon_Price_Range,MATCH($B41,'Carbon Prices'!$B$6:$B$56,0))))</f>
        <v>#N/A</v>
      </c>
      <c r="Y41" s="101" t="e" cm="1">
        <f t="array" ref="Y41">_xlfn.IFS(EUETS?="Yes",S41*(INDEX(Traded_Carbon_Price_Range,MATCH($B41,'Carbon Prices'!$B$6:$B$56,0))),
EUETS?="No",S41*(INDEX(NonTraded_Carbon_Price_Range,MATCH($B41,'Carbon Prices'!$B$6:$B$56,0))))</f>
        <v>#N/A</v>
      </c>
      <c r="Z41" s="102" t="e" cm="1">
        <f t="array" ref="Z41">_xlfn.IFS(EUETS?="Yes",T41*(INDEX(Traded_Carbon_Price_Range,MATCH($B41,'Carbon Prices'!$B$6:$B$56,0))),
EUETS?="No",T41*(INDEX(NonTraded_Carbon_Price_Range,MATCH($B41,'Carbon Prices'!$B$6:$B$56,0))))</f>
        <v>#N/A</v>
      </c>
      <c r="AA41" s="103"/>
      <c r="AB41" s="100" t="e">
        <f>V41*(INDEX(Discount_Index,MATCH($B41,'Inflation &amp; Discounting'!$E$8:$E$60,0)))</f>
        <v>#N/A</v>
      </c>
      <c r="AC41" s="101" t="e">
        <f>W41*(INDEX(Discount_Index,MATCH($B41,'Inflation &amp; Discounting'!$E$8:$E$60,0)))</f>
        <v>#N/A</v>
      </c>
      <c r="AD41" s="101" t="e">
        <f>X41*(INDEX(Discount_Index,MATCH($B41,'Inflation &amp; Discounting'!$E$8:$E$60,0)))</f>
        <v>#N/A</v>
      </c>
      <c r="AE41" s="101" t="e">
        <f>Y41*(INDEX(Discount_Index,MATCH($B41,'Inflation &amp; Discounting'!$E$8:$E$60,0)))</f>
        <v>#N/A</v>
      </c>
      <c r="AF41" s="102" t="e">
        <f>Z41*(INDEX(Discount_Index,MATCH($B41,'Inflation &amp; Discounting'!$E$8:$E$60,0)))</f>
        <v>#N/A</v>
      </c>
    </row>
    <row r="42" spans="2:32" x14ac:dyDescent="0.25">
      <c r="B42" s="116">
        <v>2055</v>
      </c>
      <c r="C42" s="103"/>
      <c r="D42" s="100" t="e">
        <f>'Energy Calculations'!AI42</f>
        <v>#DIV/0!</v>
      </c>
      <c r="E42" s="101" t="e">
        <f>'Energy Calculations'!AJ42</f>
        <v>#DIV/0!</v>
      </c>
      <c r="F42" s="101" t="e">
        <f>'Energy Calculations'!AK42</f>
        <v>#DIV/0!</v>
      </c>
      <c r="G42" s="101" t="e">
        <f>'Energy Calculations'!AL42</f>
        <v>#DIV/0!</v>
      </c>
      <c r="H42" s="102" t="e">
        <f>'Energy Calculations'!AM42</f>
        <v>#DIV/0!</v>
      </c>
      <c r="J42" s="117" cm="1">
        <f t="array" ref="J42">_xlfn.IFNA(_xlfn.IFS(Fuel_group1="Electricity",INDEX(Electricity_Emission_Factors,MATCH($B42,'Emissions Factors'!$F$6:$F$55)),
Fuel_group1="Other",VLOOKUP(Fuel_type1,Inputs!$B$34:$C$38,2,FALSE),
AND(Fuel_group1&lt;&gt;"Electricity",Fuel_group1&lt;&gt;"Other"),INDEX(NonElectricity_Emissions_Factors,MATCH(Fuel_type1,'Emissions Factors'!$C$6:$C$28,0))),0)</f>
        <v>0</v>
      </c>
      <c r="K42" s="118" cm="1">
        <f t="array" ref="K42">_xlfn.IFNA(_xlfn.IFS(Fuel_group2="Electricity",INDEX(Electricity_Emission_Factors,MATCH($B42,'Emissions Factors'!$F$6:$F$55)),
Fuel_group2="Other",VLOOKUP(Fuel_type2,Inputs!$B$34:$C$38,2,FALSE),
AND(Fuel_group2&lt;&gt;"Electricity",Fuel_group2&lt;&gt;"Other"),INDEX(NonElectricity_Emissions_Factors,MATCH(Fuel_type2,'Emissions Factors'!$C$6:$C$28,0))),0)</f>
        <v>0</v>
      </c>
      <c r="L42" s="118" cm="1">
        <f t="array" ref="L42">_xlfn.IFNA(_xlfn.IFS(Fuel_group3="Electricity",INDEX(Electricity_Emission_Factors,MATCH($B42,'Emissions Factors'!$F$6:$F$55)),
Fuel_group3="Other",VLOOKUP(Fuel_type3,Inputs!$B$34:$C$38,2,FALSE),
AND(Fuel_group3&lt;&gt;"Electricity",Fuel_group3&lt;&gt;"Other"),INDEX(NonElectricity_Emissions_Factors,MATCH(Fuel_type3,'Emissions Factors'!$C$6:$C$28,0))),0)</f>
        <v>0</v>
      </c>
      <c r="M42" s="118" cm="1">
        <f t="array" ref="M42">_xlfn.IFNA(_xlfn.IFS(Fuel_group4="Electricity",INDEX(Electricity_Emission_Factors,MATCH($B42,'Emissions Factors'!$F$6:$F$55)),
Fuel_group4="Other",VLOOKUP(Fuel_type4,Inputs!$B$34:$C$38,2,FALSE),
AND(Fuel_group4&lt;&gt;"Electricity",Fuel_group4&lt;&gt;"Other"),INDEX(NonElectricity_Emissions_Factors,MATCH(Fuel_type4,'Emissions Factors'!$C$6:$C$28,0))),0)</f>
        <v>0</v>
      </c>
      <c r="N42" s="119" cm="1">
        <f t="array" ref="N42">_xlfn.IFNA(_xlfn.IFS(Fuel_group5="Electricity",INDEX(Electricity_Emission_Factors,MATCH($B42,'Emissions Factors'!$F$6:$F$55)),
Fuel_group5="Other",VLOOKUP(Fuel_type5,Inputs!$B$34:$C$38,2,FALSE),
AND(Fuel_group5&lt;&gt;"Electricity",Fuel_group5&lt;&gt;"Other"),INDEX(NonElectricity_Emissions_Factors,MATCH(Fuel_type5,'Emissions Factors'!$C$6:$C$28,0))),0)</f>
        <v>0</v>
      </c>
      <c r="O42" s="112"/>
      <c r="P42" s="100" t="e">
        <f t="shared" si="1"/>
        <v>#DIV/0!</v>
      </c>
      <c r="Q42" s="101" t="e">
        <f t="shared" si="1"/>
        <v>#DIV/0!</v>
      </c>
      <c r="R42" s="101" t="e">
        <f t="shared" si="1"/>
        <v>#DIV/0!</v>
      </c>
      <c r="S42" s="101" t="e">
        <f t="shared" si="1"/>
        <v>#DIV/0!</v>
      </c>
      <c r="T42" s="102" t="e">
        <f t="shared" si="1"/>
        <v>#DIV/0!</v>
      </c>
      <c r="U42" s="103"/>
      <c r="V42" s="100" t="e" cm="1">
        <f t="array" ref="V42">_xlfn.IFS(EUETS?="Yes",P42*(INDEX(Traded_Carbon_Price_Range,MATCH($B42,'Carbon Prices'!$B$6:$B$56,0))),
EUETS?="No",P42*(INDEX(NonTraded_Carbon_Price_Range,MATCH($B42,'Carbon Prices'!$B$6:$B$56,0))))</f>
        <v>#N/A</v>
      </c>
      <c r="W42" s="101" t="e" cm="1">
        <f t="array" ref="W42">_xlfn.IFS(EUETS?="Yes",Q42*(INDEX(Traded_Carbon_Price_Range,MATCH($B42,'Carbon Prices'!$B$6:$B$56,0))),
EUETS?="No",Q42*(INDEX(NonTraded_Carbon_Price_Range,MATCH($B42,'Carbon Prices'!$B$6:$B$56,0))))</f>
        <v>#N/A</v>
      </c>
      <c r="X42" s="101" t="e" cm="1">
        <f t="array" ref="X42">_xlfn.IFS(EUETS?="Yes",R42*(INDEX(Traded_Carbon_Price_Range,MATCH($B42,'Carbon Prices'!$B$6:$B$56,0))),
EUETS?="No",R42*(INDEX(NonTraded_Carbon_Price_Range,MATCH($B42,'Carbon Prices'!$B$6:$B$56,0))))</f>
        <v>#N/A</v>
      </c>
      <c r="Y42" s="101" t="e" cm="1">
        <f t="array" ref="Y42">_xlfn.IFS(EUETS?="Yes",S42*(INDEX(Traded_Carbon_Price_Range,MATCH($B42,'Carbon Prices'!$B$6:$B$56,0))),
EUETS?="No",S42*(INDEX(NonTraded_Carbon_Price_Range,MATCH($B42,'Carbon Prices'!$B$6:$B$56,0))))</f>
        <v>#N/A</v>
      </c>
      <c r="Z42" s="102" t="e" cm="1">
        <f t="array" ref="Z42">_xlfn.IFS(EUETS?="Yes",T42*(INDEX(Traded_Carbon_Price_Range,MATCH($B42,'Carbon Prices'!$B$6:$B$56,0))),
EUETS?="No",T42*(INDEX(NonTraded_Carbon_Price_Range,MATCH($B42,'Carbon Prices'!$B$6:$B$56,0))))</f>
        <v>#N/A</v>
      </c>
      <c r="AA42" s="103"/>
      <c r="AB42" s="100" t="e">
        <f>V42*(INDEX(Discount_Index,MATCH($B42,'Inflation &amp; Discounting'!$E$8:$E$60,0)))</f>
        <v>#N/A</v>
      </c>
      <c r="AC42" s="101" t="e">
        <f>W42*(INDEX(Discount_Index,MATCH($B42,'Inflation &amp; Discounting'!$E$8:$E$60,0)))</f>
        <v>#N/A</v>
      </c>
      <c r="AD42" s="101" t="e">
        <f>X42*(INDEX(Discount_Index,MATCH($B42,'Inflation &amp; Discounting'!$E$8:$E$60,0)))</f>
        <v>#N/A</v>
      </c>
      <c r="AE42" s="101" t="e">
        <f>Y42*(INDEX(Discount_Index,MATCH($B42,'Inflation &amp; Discounting'!$E$8:$E$60,0)))</f>
        <v>#N/A</v>
      </c>
      <c r="AF42" s="102" t="e">
        <f>Z42*(INDEX(Discount_Index,MATCH($B42,'Inflation &amp; Discounting'!$E$8:$E$60,0)))</f>
        <v>#N/A</v>
      </c>
    </row>
    <row r="43" spans="2:32" x14ac:dyDescent="0.25">
      <c r="B43" s="116">
        <v>2056</v>
      </c>
      <c r="C43" s="103"/>
      <c r="D43" s="100" t="e">
        <f>'Energy Calculations'!AI43</f>
        <v>#DIV/0!</v>
      </c>
      <c r="E43" s="101" t="e">
        <f>'Energy Calculations'!AJ43</f>
        <v>#DIV/0!</v>
      </c>
      <c r="F43" s="101" t="e">
        <f>'Energy Calculations'!AK43</f>
        <v>#DIV/0!</v>
      </c>
      <c r="G43" s="101" t="e">
        <f>'Energy Calculations'!AL43</f>
        <v>#DIV/0!</v>
      </c>
      <c r="H43" s="102" t="e">
        <f>'Energy Calculations'!AM43</f>
        <v>#DIV/0!</v>
      </c>
      <c r="J43" s="117" cm="1">
        <f t="array" ref="J43">_xlfn.IFNA(_xlfn.IFS(Fuel_group1="Electricity",INDEX(Electricity_Emission_Factors,MATCH($B43,'Emissions Factors'!$F$6:$F$55)),
Fuel_group1="Other",VLOOKUP(Fuel_type1,Inputs!$B$34:$C$38,2,FALSE),
AND(Fuel_group1&lt;&gt;"Electricity",Fuel_group1&lt;&gt;"Other"),INDEX(NonElectricity_Emissions_Factors,MATCH(Fuel_type1,'Emissions Factors'!$C$6:$C$28,0))),0)</f>
        <v>0</v>
      </c>
      <c r="K43" s="118" cm="1">
        <f t="array" ref="K43">_xlfn.IFNA(_xlfn.IFS(Fuel_group2="Electricity",INDEX(Electricity_Emission_Factors,MATCH($B43,'Emissions Factors'!$F$6:$F$55)),
Fuel_group2="Other",VLOOKUP(Fuel_type2,Inputs!$B$34:$C$38,2,FALSE),
AND(Fuel_group2&lt;&gt;"Electricity",Fuel_group2&lt;&gt;"Other"),INDEX(NonElectricity_Emissions_Factors,MATCH(Fuel_type2,'Emissions Factors'!$C$6:$C$28,0))),0)</f>
        <v>0</v>
      </c>
      <c r="L43" s="118" cm="1">
        <f t="array" ref="L43">_xlfn.IFNA(_xlfn.IFS(Fuel_group3="Electricity",INDEX(Electricity_Emission_Factors,MATCH($B43,'Emissions Factors'!$F$6:$F$55)),
Fuel_group3="Other",VLOOKUP(Fuel_type3,Inputs!$B$34:$C$38,2,FALSE),
AND(Fuel_group3&lt;&gt;"Electricity",Fuel_group3&lt;&gt;"Other"),INDEX(NonElectricity_Emissions_Factors,MATCH(Fuel_type3,'Emissions Factors'!$C$6:$C$28,0))),0)</f>
        <v>0</v>
      </c>
      <c r="M43" s="118" cm="1">
        <f t="array" ref="M43">_xlfn.IFNA(_xlfn.IFS(Fuel_group4="Electricity",INDEX(Electricity_Emission_Factors,MATCH($B43,'Emissions Factors'!$F$6:$F$55)),
Fuel_group4="Other",VLOOKUP(Fuel_type4,Inputs!$B$34:$C$38,2,FALSE),
AND(Fuel_group4&lt;&gt;"Electricity",Fuel_group4&lt;&gt;"Other"),INDEX(NonElectricity_Emissions_Factors,MATCH(Fuel_type4,'Emissions Factors'!$C$6:$C$28,0))),0)</f>
        <v>0</v>
      </c>
      <c r="N43" s="119" cm="1">
        <f t="array" ref="N43">_xlfn.IFNA(_xlfn.IFS(Fuel_group5="Electricity",INDEX(Electricity_Emission_Factors,MATCH($B43,'Emissions Factors'!$F$6:$F$55)),
Fuel_group5="Other",VLOOKUP(Fuel_type5,Inputs!$B$34:$C$38,2,FALSE),
AND(Fuel_group5&lt;&gt;"Electricity",Fuel_group5&lt;&gt;"Other"),INDEX(NonElectricity_Emissions_Factors,MATCH(Fuel_type5,'Emissions Factors'!$C$6:$C$28,0))),0)</f>
        <v>0</v>
      </c>
      <c r="O43" s="112"/>
      <c r="P43" s="100" t="e">
        <f t="shared" si="1"/>
        <v>#DIV/0!</v>
      </c>
      <c r="Q43" s="101" t="e">
        <f t="shared" si="1"/>
        <v>#DIV/0!</v>
      </c>
      <c r="R43" s="101" t="e">
        <f t="shared" si="1"/>
        <v>#DIV/0!</v>
      </c>
      <c r="S43" s="101" t="e">
        <f t="shared" si="1"/>
        <v>#DIV/0!</v>
      </c>
      <c r="T43" s="102" t="e">
        <f t="shared" si="1"/>
        <v>#DIV/0!</v>
      </c>
      <c r="U43" s="103"/>
      <c r="V43" s="100" t="e" cm="1">
        <f t="array" ref="V43">_xlfn.IFS(EUETS?="Yes",P43*(INDEX(Traded_Carbon_Price_Range,MATCH($B43,'Carbon Prices'!$B$6:$B$56,0))),
EUETS?="No",P43*(INDEX(NonTraded_Carbon_Price_Range,MATCH($B43,'Carbon Prices'!$B$6:$B$56,0))))</f>
        <v>#N/A</v>
      </c>
      <c r="W43" s="101" t="e" cm="1">
        <f t="array" ref="W43">_xlfn.IFS(EUETS?="Yes",Q43*(INDEX(Traded_Carbon_Price_Range,MATCH($B43,'Carbon Prices'!$B$6:$B$56,0))),
EUETS?="No",Q43*(INDEX(NonTraded_Carbon_Price_Range,MATCH($B43,'Carbon Prices'!$B$6:$B$56,0))))</f>
        <v>#N/A</v>
      </c>
      <c r="X43" s="101" t="e" cm="1">
        <f t="array" ref="X43">_xlfn.IFS(EUETS?="Yes",R43*(INDEX(Traded_Carbon_Price_Range,MATCH($B43,'Carbon Prices'!$B$6:$B$56,0))),
EUETS?="No",R43*(INDEX(NonTraded_Carbon_Price_Range,MATCH($B43,'Carbon Prices'!$B$6:$B$56,0))))</f>
        <v>#N/A</v>
      </c>
      <c r="Y43" s="101" t="e" cm="1">
        <f t="array" ref="Y43">_xlfn.IFS(EUETS?="Yes",S43*(INDEX(Traded_Carbon_Price_Range,MATCH($B43,'Carbon Prices'!$B$6:$B$56,0))),
EUETS?="No",S43*(INDEX(NonTraded_Carbon_Price_Range,MATCH($B43,'Carbon Prices'!$B$6:$B$56,0))))</f>
        <v>#N/A</v>
      </c>
      <c r="Z43" s="102" t="e" cm="1">
        <f t="array" ref="Z43">_xlfn.IFS(EUETS?="Yes",T43*(INDEX(Traded_Carbon_Price_Range,MATCH($B43,'Carbon Prices'!$B$6:$B$56,0))),
EUETS?="No",T43*(INDEX(NonTraded_Carbon_Price_Range,MATCH($B43,'Carbon Prices'!$B$6:$B$56,0))))</f>
        <v>#N/A</v>
      </c>
      <c r="AA43" s="103"/>
      <c r="AB43" s="100" t="e">
        <f>V43*(INDEX(Discount_Index,MATCH($B43,'Inflation &amp; Discounting'!$E$8:$E$60,0)))</f>
        <v>#N/A</v>
      </c>
      <c r="AC43" s="101" t="e">
        <f>W43*(INDEX(Discount_Index,MATCH($B43,'Inflation &amp; Discounting'!$E$8:$E$60,0)))</f>
        <v>#N/A</v>
      </c>
      <c r="AD43" s="101" t="e">
        <f>X43*(INDEX(Discount_Index,MATCH($B43,'Inflation &amp; Discounting'!$E$8:$E$60,0)))</f>
        <v>#N/A</v>
      </c>
      <c r="AE43" s="101" t="e">
        <f>Y43*(INDEX(Discount_Index,MATCH($B43,'Inflation &amp; Discounting'!$E$8:$E$60,0)))</f>
        <v>#N/A</v>
      </c>
      <c r="AF43" s="102" t="e">
        <f>Z43*(INDEX(Discount_Index,MATCH($B43,'Inflation &amp; Discounting'!$E$8:$E$60,0)))</f>
        <v>#N/A</v>
      </c>
    </row>
    <row r="44" spans="2:32" x14ac:dyDescent="0.25">
      <c r="B44" s="116">
        <v>2057</v>
      </c>
      <c r="C44" s="103"/>
      <c r="D44" s="100" t="e">
        <f>'Energy Calculations'!AI44</f>
        <v>#DIV/0!</v>
      </c>
      <c r="E44" s="101" t="e">
        <f>'Energy Calculations'!AJ44</f>
        <v>#DIV/0!</v>
      </c>
      <c r="F44" s="101" t="e">
        <f>'Energy Calculations'!AK44</f>
        <v>#DIV/0!</v>
      </c>
      <c r="G44" s="101" t="e">
        <f>'Energy Calculations'!AL44</f>
        <v>#DIV/0!</v>
      </c>
      <c r="H44" s="102" t="e">
        <f>'Energy Calculations'!AM44</f>
        <v>#DIV/0!</v>
      </c>
      <c r="J44" s="117" cm="1">
        <f t="array" ref="J44">_xlfn.IFNA(_xlfn.IFS(Fuel_group1="Electricity",INDEX(Electricity_Emission_Factors,MATCH($B44,'Emissions Factors'!$F$6:$F$55)),
Fuel_group1="Other",VLOOKUP(Fuel_type1,Inputs!$B$34:$C$38,2,FALSE),
AND(Fuel_group1&lt;&gt;"Electricity",Fuel_group1&lt;&gt;"Other"),INDEX(NonElectricity_Emissions_Factors,MATCH(Fuel_type1,'Emissions Factors'!$C$6:$C$28,0))),0)</f>
        <v>0</v>
      </c>
      <c r="K44" s="118" cm="1">
        <f t="array" ref="K44">_xlfn.IFNA(_xlfn.IFS(Fuel_group2="Electricity",INDEX(Electricity_Emission_Factors,MATCH($B44,'Emissions Factors'!$F$6:$F$55)),
Fuel_group2="Other",VLOOKUP(Fuel_type2,Inputs!$B$34:$C$38,2,FALSE),
AND(Fuel_group2&lt;&gt;"Electricity",Fuel_group2&lt;&gt;"Other"),INDEX(NonElectricity_Emissions_Factors,MATCH(Fuel_type2,'Emissions Factors'!$C$6:$C$28,0))),0)</f>
        <v>0</v>
      </c>
      <c r="L44" s="118" cm="1">
        <f t="array" ref="L44">_xlfn.IFNA(_xlfn.IFS(Fuel_group3="Electricity",INDEX(Electricity_Emission_Factors,MATCH($B44,'Emissions Factors'!$F$6:$F$55)),
Fuel_group3="Other",VLOOKUP(Fuel_type3,Inputs!$B$34:$C$38,2,FALSE),
AND(Fuel_group3&lt;&gt;"Electricity",Fuel_group3&lt;&gt;"Other"),INDEX(NonElectricity_Emissions_Factors,MATCH(Fuel_type3,'Emissions Factors'!$C$6:$C$28,0))),0)</f>
        <v>0</v>
      </c>
      <c r="M44" s="118" cm="1">
        <f t="array" ref="M44">_xlfn.IFNA(_xlfn.IFS(Fuel_group4="Electricity",INDEX(Electricity_Emission_Factors,MATCH($B44,'Emissions Factors'!$F$6:$F$55)),
Fuel_group4="Other",VLOOKUP(Fuel_type4,Inputs!$B$34:$C$38,2,FALSE),
AND(Fuel_group4&lt;&gt;"Electricity",Fuel_group4&lt;&gt;"Other"),INDEX(NonElectricity_Emissions_Factors,MATCH(Fuel_type4,'Emissions Factors'!$C$6:$C$28,0))),0)</f>
        <v>0</v>
      </c>
      <c r="N44" s="119" cm="1">
        <f t="array" ref="N44">_xlfn.IFNA(_xlfn.IFS(Fuel_group5="Electricity",INDEX(Electricity_Emission_Factors,MATCH($B44,'Emissions Factors'!$F$6:$F$55)),
Fuel_group5="Other",VLOOKUP(Fuel_type5,Inputs!$B$34:$C$38,2,FALSE),
AND(Fuel_group5&lt;&gt;"Electricity",Fuel_group5&lt;&gt;"Other"),INDEX(NonElectricity_Emissions_Factors,MATCH(Fuel_type5,'Emissions Factors'!$C$6:$C$28,0))),0)</f>
        <v>0</v>
      </c>
      <c r="O44" s="112"/>
      <c r="P44" s="100" t="e">
        <f t="shared" si="1"/>
        <v>#DIV/0!</v>
      </c>
      <c r="Q44" s="101" t="e">
        <f t="shared" si="1"/>
        <v>#DIV/0!</v>
      </c>
      <c r="R44" s="101" t="e">
        <f t="shared" si="1"/>
        <v>#DIV/0!</v>
      </c>
      <c r="S44" s="101" t="e">
        <f t="shared" si="1"/>
        <v>#DIV/0!</v>
      </c>
      <c r="T44" s="102" t="e">
        <f t="shared" si="1"/>
        <v>#DIV/0!</v>
      </c>
      <c r="U44" s="103"/>
      <c r="V44" s="100" t="e" cm="1">
        <f t="array" ref="V44">_xlfn.IFS(EUETS?="Yes",P44*(INDEX(Traded_Carbon_Price_Range,MATCH($B44,'Carbon Prices'!$B$6:$B$56,0))),
EUETS?="No",P44*(INDEX(NonTraded_Carbon_Price_Range,MATCH($B44,'Carbon Prices'!$B$6:$B$56,0))))</f>
        <v>#N/A</v>
      </c>
      <c r="W44" s="101" t="e" cm="1">
        <f t="array" ref="W44">_xlfn.IFS(EUETS?="Yes",Q44*(INDEX(Traded_Carbon_Price_Range,MATCH($B44,'Carbon Prices'!$B$6:$B$56,0))),
EUETS?="No",Q44*(INDEX(NonTraded_Carbon_Price_Range,MATCH($B44,'Carbon Prices'!$B$6:$B$56,0))))</f>
        <v>#N/A</v>
      </c>
      <c r="X44" s="101" t="e" cm="1">
        <f t="array" ref="X44">_xlfn.IFS(EUETS?="Yes",R44*(INDEX(Traded_Carbon_Price_Range,MATCH($B44,'Carbon Prices'!$B$6:$B$56,0))),
EUETS?="No",R44*(INDEX(NonTraded_Carbon_Price_Range,MATCH($B44,'Carbon Prices'!$B$6:$B$56,0))))</f>
        <v>#N/A</v>
      </c>
      <c r="Y44" s="101" t="e" cm="1">
        <f t="array" ref="Y44">_xlfn.IFS(EUETS?="Yes",S44*(INDEX(Traded_Carbon_Price_Range,MATCH($B44,'Carbon Prices'!$B$6:$B$56,0))),
EUETS?="No",S44*(INDEX(NonTraded_Carbon_Price_Range,MATCH($B44,'Carbon Prices'!$B$6:$B$56,0))))</f>
        <v>#N/A</v>
      </c>
      <c r="Z44" s="102" t="e" cm="1">
        <f t="array" ref="Z44">_xlfn.IFS(EUETS?="Yes",T44*(INDEX(Traded_Carbon_Price_Range,MATCH($B44,'Carbon Prices'!$B$6:$B$56,0))),
EUETS?="No",T44*(INDEX(NonTraded_Carbon_Price_Range,MATCH($B44,'Carbon Prices'!$B$6:$B$56,0))))</f>
        <v>#N/A</v>
      </c>
      <c r="AA44" s="103"/>
      <c r="AB44" s="100" t="e">
        <f>V44*(INDEX(Discount_Index,MATCH($B44,'Inflation &amp; Discounting'!$E$8:$E$60,0)))</f>
        <v>#N/A</v>
      </c>
      <c r="AC44" s="101" t="e">
        <f>W44*(INDEX(Discount_Index,MATCH($B44,'Inflation &amp; Discounting'!$E$8:$E$60,0)))</f>
        <v>#N/A</v>
      </c>
      <c r="AD44" s="101" t="e">
        <f>X44*(INDEX(Discount_Index,MATCH($B44,'Inflation &amp; Discounting'!$E$8:$E$60,0)))</f>
        <v>#N/A</v>
      </c>
      <c r="AE44" s="101" t="e">
        <f>Y44*(INDEX(Discount_Index,MATCH($B44,'Inflation &amp; Discounting'!$E$8:$E$60,0)))</f>
        <v>#N/A</v>
      </c>
      <c r="AF44" s="102" t="e">
        <f>Z44*(INDEX(Discount_Index,MATCH($B44,'Inflation &amp; Discounting'!$E$8:$E$60,0)))</f>
        <v>#N/A</v>
      </c>
    </row>
    <row r="45" spans="2:32" x14ac:dyDescent="0.25">
      <c r="B45" s="116">
        <v>2058</v>
      </c>
      <c r="C45" s="103"/>
      <c r="D45" s="100" t="e">
        <f>'Energy Calculations'!AI45</f>
        <v>#DIV/0!</v>
      </c>
      <c r="E45" s="101" t="e">
        <f>'Energy Calculations'!AJ45</f>
        <v>#DIV/0!</v>
      </c>
      <c r="F45" s="101" t="e">
        <f>'Energy Calculations'!AK45</f>
        <v>#DIV/0!</v>
      </c>
      <c r="G45" s="101" t="e">
        <f>'Energy Calculations'!AL45</f>
        <v>#DIV/0!</v>
      </c>
      <c r="H45" s="102" t="e">
        <f>'Energy Calculations'!AM45</f>
        <v>#DIV/0!</v>
      </c>
      <c r="J45" s="117" cm="1">
        <f t="array" ref="J45">_xlfn.IFNA(_xlfn.IFS(Fuel_group1="Electricity",INDEX(Electricity_Emission_Factors,MATCH($B45,'Emissions Factors'!$F$6:$F$55)),
Fuel_group1="Other",VLOOKUP(Fuel_type1,Inputs!$B$34:$C$38,2,FALSE),
AND(Fuel_group1&lt;&gt;"Electricity",Fuel_group1&lt;&gt;"Other"),INDEX(NonElectricity_Emissions_Factors,MATCH(Fuel_type1,'Emissions Factors'!$C$6:$C$28,0))),0)</f>
        <v>0</v>
      </c>
      <c r="K45" s="118" cm="1">
        <f t="array" ref="K45">_xlfn.IFNA(_xlfn.IFS(Fuel_group2="Electricity",INDEX(Electricity_Emission_Factors,MATCH($B45,'Emissions Factors'!$F$6:$F$55)),
Fuel_group2="Other",VLOOKUP(Fuel_type2,Inputs!$B$34:$C$38,2,FALSE),
AND(Fuel_group2&lt;&gt;"Electricity",Fuel_group2&lt;&gt;"Other"),INDEX(NonElectricity_Emissions_Factors,MATCH(Fuel_type2,'Emissions Factors'!$C$6:$C$28,0))),0)</f>
        <v>0</v>
      </c>
      <c r="L45" s="118" cm="1">
        <f t="array" ref="L45">_xlfn.IFNA(_xlfn.IFS(Fuel_group3="Electricity",INDEX(Electricity_Emission_Factors,MATCH($B45,'Emissions Factors'!$F$6:$F$55)),
Fuel_group3="Other",VLOOKUP(Fuel_type3,Inputs!$B$34:$C$38,2,FALSE),
AND(Fuel_group3&lt;&gt;"Electricity",Fuel_group3&lt;&gt;"Other"),INDEX(NonElectricity_Emissions_Factors,MATCH(Fuel_type3,'Emissions Factors'!$C$6:$C$28,0))),0)</f>
        <v>0</v>
      </c>
      <c r="M45" s="118" cm="1">
        <f t="array" ref="M45">_xlfn.IFNA(_xlfn.IFS(Fuel_group4="Electricity",INDEX(Electricity_Emission_Factors,MATCH($B45,'Emissions Factors'!$F$6:$F$55)),
Fuel_group4="Other",VLOOKUP(Fuel_type4,Inputs!$B$34:$C$38,2,FALSE),
AND(Fuel_group4&lt;&gt;"Electricity",Fuel_group4&lt;&gt;"Other"),INDEX(NonElectricity_Emissions_Factors,MATCH(Fuel_type4,'Emissions Factors'!$C$6:$C$28,0))),0)</f>
        <v>0</v>
      </c>
      <c r="N45" s="119" cm="1">
        <f t="array" ref="N45">_xlfn.IFNA(_xlfn.IFS(Fuel_group5="Electricity",INDEX(Electricity_Emission_Factors,MATCH($B45,'Emissions Factors'!$F$6:$F$55)),
Fuel_group5="Other",VLOOKUP(Fuel_type5,Inputs!$B$34:$C$38,2,FALSE),
AND(Fuel_group5&lt;&gt;"Electricity",Fuel_group5&lt;&gt;"Other"),INDEX(NonElectricity_Emissions_Factors,MATCH(Fuel_type5,'Emissions Factors'!$C$6:$C$28,0))),0)</f>
        <v>0</v>
      </c>
      <c r="O45" s="112"/>
      <c r="P45" s="100" t="e">
        <f t="shared" si="1"/>
        <v>#DIV/0!</v>
      </c>
      <c r="Q45" s="101" t="e">
        <f t="shared" si="1"/>
        <v>#DIV/0!</v>
      </c>
      <c r="R45" s="101" t="e">
        <f t="shared" si="1"/>
        <v>#DIV/0!</v>
      </c>
      <c r="S45" s="101" t="e">
        <f t="shared" si="1"/>
        <v>#DIV/0!</v>
      </c>
      <c r="T45" s="102" t="e">
        <f t="shared" si="1"/>
        <v>#DIV/0!</v>
      </c>
      <c r="U45" s="103"/>
      <c r="V45" s="100" t="e" cm="1">
        <f t="array" ref="V45">_xlfn.IFS(EUETS?="Yes",P45*(INDEX(Traded_Carbon_Price_Range,MATCH($B45,'Carbon Prices'!$B$6:$B$56,0))),
EUETS?="No",P45*(INDEX(NonTraded_Carbon_Price_Range,MATCH($B45,'Carbon Prices'!$B$6:$B$56,0))))</f>
        <v>#N/A</v>
      </c>
      <c r="W45" s="101" t="e" cm="1">
        <f t="array" ref="W45">_xlfn.IFS(EUETS?="Yes",Q45*(INDEX(Traded_Carbon_Price_Range,MATCH($B45,'Carbon Prices'!$B$6:$B$56,0))),
EUETS?="No",Q45*(INDEX(NonTraded_Carbon_Price_Range,MATCH($B45,'Carbon Prices'!$B$6:$B$56,0))))</f>
        <v>#N/A</v>
      </c>
      <c r="X45" s="101" t="e" cm="1">
        <f t="array" ref="X45">_xlfn.IFS(EUETS?="Yes",R45*(INDEX(Traded_Carbon_Price_Range,MATCH($B45,'Carbon Prices'!$B$6:$B$56,0))),
EUETS?="No",R45*(INDEX(NonTraded_Carbon_Price_Range,MATCH($B45,'Carbon Prices'!$B$6:$B$56,0))))</f>
        <v>#N/A</v>
      </c>
      <c r="Y45" s="101" t="e" cm="1">
        <f t="array" ref="Y45">_xlfn.IFS(EUETS?="Yes",S45*(INDEX(Traded_Carbon_Price_Range,MATCH($B45,'Carbon Prices'!$B$6:$B$56,0))),
EUETS?="No",S45*(INDEX(NonTraded_Carbon_Price_Range,MATCH($B45,'Carbon Prices'!$B$6:$B$56,0))))</f>
        <v>#N/A</v>
      </c>
      <c r="Z45" s="102" t="e" cm="1">
        <f t="array" ref="Z45">_xlfn.IFS(EUETS?="Yes",T45*(INDEX(Traded_Carbon_Price_Range,MATCH($B45,'Carbon Prices'!$B$6:$B$56,0))),
EUETS?="No",T45*(INDEX(NonTraded_Carbon_Price_Range,MATCH($B45,'Carbon Prices'!$B$6:$B$56,0))))</f>
        <v>#N/A</v>
      </c>
      <c r="AA45" s="103"/>
      <c r="AB45" s="100" t="e">
        <f>V45*(INDEX(Discount_Index,MATCH($B45,'Inflation &amp; Discounting'!$E$8:$E$60,0)))</f>
        <v>#N/A</v>
      </c>
      <c r="AC45" s="101" t="e">
        <f>W45*(INDEX(Discount_Index,MATCH($B45,'Inflation &amp; Discounting'!$E$8:$E$60,0)))</f>
        <v>#N/A</v>
      </c>
      <c r="AD45" s="101" t="e">
        <f>X45*(INDEX(Discount_Index,MATCH($B45,'Inflation &amp; Discounting'!$E$8:$E$60,0)))</f>
        <v>#N/A</v>
      </c>
      <c r="AE45" s="101" t="e">
        <f>Y45*(INDEX(Discount_Index,MATCH($B45,'Inflation &amp; Discounting'!$E$8:$E$60,0)))</f>
        <v>#N/A</v>
      </c>
      <c r="AF45" s="102" t="e">
        <f>Z45*(INDEX(Discount_Index,MATCH($B45,'Inflation &amp; Discounting'!$E$8:$E$60,0)))</f>
        <v>#N/A</v>
      </c>
    </row>
    <row r="46" spans="2:32" x14ac:dyDescent="0.25">
      <c r="B46" s="116">
        <v>2059</v>
      </c>
      <c r="C46" s="103"/>
      <c r="D46" s="100" t="e">
        <f>'Energy Calculations'!AI46</f>
        <v>#DIV/0!</v>
      </c>
      <c r="E46" s="101" t="e">
        <f>'Energy Calculations'!AJ46</f>
        <v>#DIV/0!</v>
      </c>
      <c r="F46" s="101" t="e">
        <f>'Energy Calculations'!AK46</f>
        <v>#DIV/0!</v>
      </c>
      <c r="G46" s="101" t="e">
        <f>'Energy Calculations'!AL46</f>
        <v>#DIV/0!</v>
      </c>
      <c r="H46" s="102" t="e">
        <f>'Energy Calculations'!AM46</f>
        <v>#DIV/0!</v>
      </c>
      <c r="J46" s="117" cm="1">
        <f t="array" ref="J46">_xlfn.IFNA(_xlfn.IFS(Fuel_group1="Electricity",INDEX(Electricity_Emission_Factors,MATCH($B46,'Emissions Factors'!$F$6:$F$55)),
Fuel_group1="Other",VLOOKUP(Fuel_type1,Inputs!$B$34:$C$38,2,FALSE),
AND(Fuel_group1&lt;&gt;"Electricity",Fuel_group1&lt;&gt;"Other"),INDEX(NonElectricity_Emissions_Factors,MATCH(Fuel_type1,'Emissions Factors'!$C$6:$C$28,0))),0)</f>
        <v>0</v>
      </c>
      <c r="K46" s="118" cm="1">
        <f t="array" ref="K46">_xlfn.IFNA(_xlfn.IFS(Fuel_group2="Electricity",INDEX(Electricity_Emission_Factors,MATCH($B46,'Emissions Factors'!$F$6:$F$55)),
Fuel_group2="Other",VLOOKUP(Fuel_type2,Inputs!$B$34:$C$38,2,FALSE),
AND(Fuel_group2&lt;&gt;"Electricity",Fuel_group2&lt;&gt;"Other"),INDEX(NonElectricity_Emissions_Factors,MATCH(Fuel_type2,'Emissions Factors'!$C$6:$C$28,0))),0)</f>
        <v>0</v>
      </c>
      <c r="L46" s="118" cm="1">
        <f t="array" ref="L46">_xlfn.IFNA(_xlfn.IFS(Fuel_group3="Electricity",INDEX(Electricity_Emission_Factors,MATCH($B46,'Emissions Factors'!$F$6:$F$55)),
Fuel_group3="Other",VLOOKUP(Fuel_type3,Inputs!$B$34:$C$38,2,FALSE),
AND(Fuel_group3&lt;&gt;"Electricity",Fuel_group3&lt;&gt;"Other"),INDEX(NonElectricity_Emissions_Factors,MATCH(Fuel_type3,'Emissions Factors'!$C$6:$C$28,0))),0)</f>
        <v>0</v>
      </c>
      <c r="M46" s="118" cm="1">
        <f t="array" ref="M46">_xlfn.IFNA(_xlfn.IFS(Fuel_group4="Electricity",INDEX(Electricity_Emission_Factors,MATCH($B46,'Emissions Factors'!$F$6:$F$55)),
Fuel_group4="Other",VLOOKUP(Fuel_type4,Inputs!$B$34:$C$38,2,FALSE),
AND(Fuel_group4&lt;&gt;"Electricity",Fuel_group4&lt;&gt;"Other"),INDEX(NonElectricity_Emissions_Factors,MATCH(Fuel_type4,'Emissions Factors'!$C$6:$C$28,0))),0)</f>
        <v>0</v>
      </c>
      <c r="N46" s="119" cm="1">
        <f t="array" ref="N46">_xlfn.IFNA(_xlfn.IFS(Fuel_group5="Electricity",INDEX(Electricity_Emission_Factors,MATCH($B46,'Emissions Factors'!$F$6:$F$55)),
Fuel_group5="Other",VLOOKUP(Fuel_type5,Inputs!$B$34:$C$38,2,FALSE),
AND(Fuel_group5&lt;&gt;"Electricity",Fuel_group5&lt;&gt;"Other"),INDEX(NonElectricity_Emissions_Factors,MATCH(Fuel_type5,'Emissions Factors'!$C$6:$C$28,0))),0)</f>
        <v>0</v>
      </c>
      <c r="O46" s="112"/>
      <c r="P46" s="100" t="e">
        <f t="shared" si="1"/>
        <v>#DIV/0!</v>
      </c>
      <c r="Q46" s="101" t="e">
        <f t="shared" si="1"/>
        <v>#DIV/0!</v>
      </c>
      <c r="R46" s="101" t="e">
        <f t="shared" si="1"/>
        <v>#DIV/0!</v>
      </c>
      <c r="S46" s="101" t="e">
        <f t="shared" si="1"/>
        <v>#DIV/0!</v>
      </c>
      <c r="T46" s="102" t="e">
        <f t="shared" si="1"/>
        <v>#DIV/0!</v>
      </c>
      <c r="U46" s="103"/>
      <c r="V46" s="100" t="e" cm="1">
        <f t="array" ref="V46">_xlfn.IFS(EUETS?="Yes",P46*(INDEX(Traded_Carbon_Price_Range,MATCH($B46,'Carbon Prices'!$B$6:$B$56,0))),
EUETS?="No",P46*(INDEX(NonTraded_Carbon_Price_Range,MATCH($B46,'Carbon Prices'!$B$6:$B$56,0))))</f>
        <v>#N/A</v>
      </c>
      <c r="W46" s="101" t="e" cm="1">
        <f t="array" ref="W46">_xlfn.IFS(EUETS?="Yes",Q46*(INDEX(Traded_Carbon_Price_Range,MATCH($B46,'Carbon Prices'!$B$6:$B$56,0))),
EUETS?="No",Q46*(INDEX(NonTraded_Carbon_Price_Range,MATCH($B46,'Carbon Prices'!$B$6:$B$56,0))))</f>
        <v>#N/A</v>
      </c>
      <c r="X46" s="101" t="e" cm="1">
        <f t="array" ref="X46">_xlfn.IFS(EUETS?="Yes",R46*(INDEX(Traded_Carbon_Price_Range,MATCH($B46,'Carbon Prices'!$B$6:$B$56,0))),
EUETS?="No",R46*(INDEX(NonTraded_Carbon_Price_Range,MATCH($B46,'Carbon Prices'!$B$6:$B$56,0))))</f>
        <v>#N/A</v>
      </c>
      <c r="Y46" s="101" t="e" cm="1">
        <f t="array" ref="Y46">_xlfn.IFS(EUETS?="Yes",S46*(INDEX(Traded_Carbon_Price_Range,MATCH($B46,'Carbon Prices'!$B$6:$B$56,0))),
EUETS?="No",S46*(INDEX(NonTraded_Carbon_Price_Range,MATCH($B46,'Carbon Prices'!$B$6:$B$56,0))))</f>
        <v>#N/A</v>
      </c>
      <c r="Z46" s="102" t="e" cm="1">
        <f t="array" ref="Z46">_xlfn.IFS(EUETS?="Yes",T46*(INDEX(Traded_Carbon_Price_Range,MATCH($B46,'Carbon Prices'!$B$6:$B$56,0))),
EUETS?="No",T46*(INDEX(NonTraded_Carbon_Price_Range,MATCH($B46,'Carbon Prices'!$B$6:$B$56,0))))</f>
        <v>#N/A</v>
      </c>
      <c r="AA46" s="103"/>
      <c r="AB46" s="100" t="e">
        <f>V46*(INDEX(Discount_Index,MATCH($B46,'Inflation &amp; Discounting'!$E$8:$E$60,0)))</f>
        <v>#N/A</v>
      </c>
      <c r="AC46" s="101" t="e">
        <f>W46*(INDEX(Discount_Index,MATCH($B46,'Inflation &amp; Discounting'!$E$8:$E$60,0)))</f>
        <v>#N/A</v>
      </c>
      <c r="AD46" s="101" t="e">
        <f>X46*(INDEX(Discount_Index,MATCH($B46,'Inflation &amp; Discounting'!$E$8:$E$60,0)))</f>
        <v>#N/A</v>
      </c>
      <c r="AE46" s="101" t="e">
        <f>Y46*(INDEX(Discount_Index,MATCH($B46,'Inflation &amp; Discounting'!$E$8:$E$60,0)))</f>
        <v>#N/A</v>
      </c>
      <c r="AF46" s="102" t="e">
        <f>Z46*(INDEX(Discount_Index,MATCH($B46,'Inflation &amp; Discounting'!$E$8:$E$60,0)))</f>
        <v>#N/A</v>
      </c>
    </row>
    <row r="47" spans="2:32" x14ac:dyDescent="0.25">
      <c r="B47" s="116">
        <v>2060</v>
      </c>
      <c r="C47" s="103"/>
      <c r="D47" s="100" t="e">
        <f>'Energy Calculations'!AI47</f>
        <v>#DIV/0!</v>
      </c>
      <c r="E47" s="101" t="e">
        <f>'Energy Calculations'!AJ47</f>
        <v>#DIV/0!</v>
      </c>
      <c r="F47" s="101" t="e">
        <f>'Energy Calculations'!AK47</f>
        <v>#DIV/0!</v>
      </c>
      <c r="G47" s="101" t="e">
        <f>'Energy Calculations'!AL47</f>
        <v>#DIV/0!</v>
      </c>
      <c r="H47" s="102" t="e">
        <f>'Energy Calculations'!AM47</f>
        <v>#DIV/0!</v>
      </c>
      <c r="J47" s="117" cm="1">
        <f t="array" ref="J47">_xlfn.IFNA(_xlfn.IFS(Fuel_group1="Electricity",INDEX(Electricity_Emission_Factors,MATCH($B47,'Emissions Factors'!$F$6:$F$55)),
Fuel_group1="Other",VLOOKUP(Fuel_type1,Inputs!$B$34:$C$38,2,FALSE),
AND(Fuel_group1&lt;&gt;"Electricity",Fuel_group1&lt;&gt;"Other"),INDEX(NonElectricity_Emissions_Factors,MATCH(Fuel_type1,'Emissions Factors'!$C$6:$C$28,0))),0)</f>
        <v>0</v>
      </c>
      <c r="K47" s="118" cm="1">
        <f t="array" ref="K47">_xlfn.IFNA(_xlfn.IFS(Fuel_group2="Electricity",INDEX(Electricity_Emission_Factors,MATCH($B47,'Emissions Factors'!$F$6:$F$55)),
Fuel_group2="Other",VLOOKUP(Fuel_type2,Inputs!$B$34:$C$38,2,FALSE),
AND(Fuel_group2&lt;&gt;"Electricity",Fuel_group2&lt;&gt;"Other"),INDEX(NonElectricity_Emissions_Factors,MATCH(Fuel_type2,'Emissions Factors'!$C$6:$C$28,0))),0)</f>
        <v>0</v>
      </c>
      <c r="L47" s="118" cm="1">
        <f t="array" ref="L47">_xlfn.IFNA(_xlfn.IFS(Fuel_group3="Electricity",INDEX(Electricity_Emission_Factors,MATCH($B47,'Emissions Factors'!$F$6:$F$55)),
Fuel_group3="Other",VLOOKUP(Fuel_type3,Inputs!$B$34:$C$38,2,FALSE),
AND(Fuel_group3&lt;&gt;"Electricity",Fuel_group3&lt;&gt;"Other"),INDEX(NonElectricity_Emissions_Factors,MATCH(Fuel_type3,'Emissions Factors'!$C$6:$C$28,0))),0)</f>
        <v>0</v>
      </c>
      <c r="M47" s="118" cm="1">
        <f t="array" ref="M47">_xlfn.IFNA(_xlfn.IFS(Fuel_group4="Electricity",INDEX(Electricity_Emission_Factors,MATCH($B47,'Emissions Factors'!$F$6:$F$55)),
Fuel_group4="Other",VLOOKUP(Fuel_type4,Inputs!$B$34:$C$38,2,FALSE),
AND(Fuel_group4&lt;&gt;"Electricity",Fuel_group4&lt;&gt;"Other"),INDEX(NonElectricity_Emissions_Factors,MATCH(Fuel_type4,'Emissions Factors'!$C$6:$C$28,0))),0)</f>
        <v>0</v>
      </c>
      <c r="N47" s="119" cm="1">
        <f t="array" ref="N47">_xlfn.IFNA(_xlfn.IFS(Fuel_group5="Electricity",INDEX(Electricity_Emission_Factors,MATCH($B47,'Emissions Factors'!$F$6:$F$55)),
Fuel_group5="Other",VLOOKUP(Fuel_type5,Inputs!$B$34:$C$38,2,FALSE),
AND(Fuel_group5&lt;&gt;"Electricity",Fuel_group5&lt;&gt;"Other"),INDEX(NonElectricity_Emissions_Factors,MATCH(Fuel_type5,'Emissions Factors'!$C$6:$C$28,0))),0)</f>
        <v>0</v>
      </c>
      <c r="O47" s="112"/>
      <c r="P47" s="100" t="e">
        <f t="shared" si="1"/>
        <v>#DIV/0!</v>
      </c>
      <c r="Q47" s="101" t="e">
        <f t="shared" si="1"/>
        <v>#DIV/0!</v>
      </c>
      <c r="R47" s="101" t="e">
        <f t="shared" si="1"/>
        <v>#DIV/0!</v>
      </c>
      <c r="S47" s="101" t="e">
        <f t="shared" si="1"/>
        <v>#DIV/0!</v>
      </c>
      <c r="T47" s="102" t="e">
        <f t="shared" si="1"/>
        <v>#DIV/0!</v>
      </c>
      <c r="U47" s="103"/>
      <c r="V47" s="100" t="e" cm="1">
        <f t="array" ref="V47">_xlfn.IFS(EUETS?="Yes",P47*(INDEX(Traded_Carbon_Price_Range,MATCH($B47,'Carbon Prices'!$B$6:$B$56,0))),
EUETS?="No",P47*(INDEX(NonTraded_Carbon_Price_Range,MATCH($B47,'Carbon Prices'!$B$6:$B$56,0))))</f>
        <v>#N/A</v>
      </c>
      <c r="W47" s="101" t="e" cm="1">
        <f t="array" ref="W47">_xlfn.IFS(EUETS?="Yes",Q47*(INDEX(Traded_Carbon_Price_Range,MATCH($B47,'Carbon Prices'!$B$6:$B$56,0))),
EUETS?="No",Q47*(INDEX(NonTraded_Carbon_Price_Range,MATCH($B47,'Carbon Prices'!$B$6:$B$56,0))))</f>
        <v>#N/A</v>
      </c>
      <c r="X47" s="101" t="e" cm="1">
        <f t="array" ref="X47">_xlfn.IFS(EUETS?="Yes",R47*(INDEX(Traded_Carbon_Price_Range,MATCH($B47,'Carbon Prices'!$B$6:$B$56,0))),
EUETS?="No",R47*(INDEX(NonTraded_Carbon_Price_Range,MATCH($B47,'Carbon Prices'!$B$6:$B$56,0))))</f>
        <v>#N/A</v>
      </c>
      <c r="Y47" s="101" t="e" cm="1">
        <f t="array" ref="Y47">_xlfn.IFS(EUETS?="Yes",S47*(INDEX(Traded_Carbon_Price_Range,MATCH($B47,'Carbon Prices'!$B$6:$B$56,0))),
EUETS?="No",S47*(INDEX(NonTraded_Carbon_Price_Range,MATCH($B47,'Carbon Prices'!$B$6:$B$56,0))))</f>
        <v>#N/A</v>
      </c>
      <c r="Z47" s="102" t="e" cm="1">
        <f t="array" ref="Z47">_xlfn.IFS(EUETS?="Yes",T47*(INDEX(Traded_Carbon_Price_Range,MATCH($B47,'Carbon Prices'!$B$6:$B$56,0))),
EUETS?="No",T47*(INDEX(NonTraded_Carbon_Price_Range,MATCH($B47,'Carbon Prices'!$B$6:$B$56,0))))</f>
        <v>#N/A</v>
      </c>
      <c r="AA47" s="103"/>
      <c r="AB47" s="100" t="e">
        <f>V47*(INDEX(Discount_Index,MATCH($B47,'Inflation &amp; Discounting'!$E$8:$E$60,0)))</f>
        <v>#N/A</v>
      </c>
      <c r="AC47" s="101" t="e">
        <f>W47*(INDEX(Discount_Index,MATCH($B47,'Inflation &amp; Discounting'!$E$8:$E$60,0)))</f>
        <v>#N/A</v>
      </c>
      <c r="AD47" s="101" t="e">
        <f>X47*(INDEX(Discount_Index,MATCH($B47,'Inflation &amp; Discounting'!$E$8:$E$60,0)))</f>
        <v>#N/A</v>
      </c>
      <c r="AE47" s="101" t="e">
        <f>Y47*(INDEX(Discount_Index,MATCH($B47,'Inflation &amp; Discounting'!$E$8:$E$60,0)))</f>
        <v>#N/A</v>
      </c>
      <c r="AF47" s="102" t="e">
        <f>Z47*(INDEX(Discount_Index,MATCH($B47,'Inflation &amp; Discounting'!$E$8:$E$60,0)))</f>
        <v>#N/A</v>
      </c>
    </row>
    <row r="48" spans="2:32" x14ac:dyDescent="0.25">
      <c r="B48" s="116">
        <v>2061</v>
      </c>
      <c r="C48" s="103"/>
      <c r="D48" s="100" t="e">
        <f>'Energy Calculations'!AI48</f>
        <v>#DIV/0!</v>
      </c>
      <c r="E48" s="101" t="e">
        <f>'Energy Calculations'!AJ48</f>
        <v>#DIV/0!</v>
      </c>
      <c r="F48" s="101" t="e">
        <f>'Energy Calculations'!AK48</f>
        <v>#DIV/0!</v>
      </c>
      <c r="G48" s="101" t="e">
        <f>'Energy Calculations'!AL48</f>
        <v>#DIV/0!</v>
      </c>
      <c r="H48" s="102" t="e">
        <f>'Energy Calculations'!AM48</f>
        <v>#DIV/0!</v>
      </c>
      <c r="J48" s="117" cm="1">
        <f t="array" ref="J48">_xlfn.IFNA(_xlfn.IFS(Fuel_group1="Electricity",INDEX(Electricity_Emission_Factors,MATCH($B48,'Emissions Factors'!$F$6:$F$55)),
Fuel_group1="Other",VLOOKUP(Fuel_type1,Inputs!$B$34:$C$38,2,FALSE),
AND(Fuel_group1&lt;&gt;"Electricity",Fuel_group1&lt;&gt;"Other"),INDEX(NonElectricity_Emissions_Factors,MATCH(Fuel_type1,'Emissions Factors'!$C$6:$C$28,0))),0)</f>
        <v>0</v>
      </c>
      <c r="K48" s="118" cm="1">
        <f t="array" ref="K48">_xlfn.IFNA(_xlfn.IFS(Fuel_group2="Electricity",INDEX(Electricity_Emission_Factors,MATCH($B48,'Emissions Factors'!$F$6:$F$55)),
Fuel_group2="Other",VLOOKUP(Fuel_type2,Inputs!$B$34:$C$38,2,FALSE),
AND(Fuel_group2&lt;&gt;"Electricity",Fuel_group2&lt;&gt;"Other"),INDEX(NonElectricity_Emissions_Factors,MATCH(Fuel_type2,'Emissions Factors'!$C$6:$C$28,0))),0)</f>
        <v>0</v>
      </c>
      <c r="L48" s="118" cm="1">
        <f t="array" ref="L48">_xlfn.IFNA(_xlfn.IFS(Fuel_group3="Electricity",INDEX(Electricity_Emission_Factors,MATCH($B48,'Emissions Factors'!$F$6:$F$55)),
Fuel_group3="Other",VLOOKUP(Fuel_type3,Inputs!$B$34:$C$38,2,FALSE),
AND(Fuel_group3&lt;&gt;"Electricity",Fuel_group3&lt;&gt;"Other"),INDEX(NonElectricity_Emissions_Factors,MATCH(Fuel_type3,'Emissions Factors'!$C$6:$C$28,0))),0)</f>
        <v>0</v>
      </c>
      <c r="M48" s="118" cm="1">
        <f t="array" ref="M48">_xlfn.IFNA(_xlfn.IFS(Fuel_group4="Electricity",INDEX(Electricity_Emission_Factors,MATCH($B48,'Emissions Factors'!$F$6:$F$55)),
Fuel_group4="Other",VLOOKUP(Fuel_type4,Inputs!$B$34:$C$38,2,FALSE),
AND(Fuel_group4&lt;&gt;"Electricity",Fuel_group4&lt;&gt;"Other"),INDEX(NonElectricity_Emissions_Factors,MATCH(Fuel_type4,'Emissions Factors'!$C$6:$C$28,0))),0)</f>
        <v>0</v>
      </c>
      <c r="N48" s="119" cm="1">
        <f t="array" ref="N48">_xlfn.IFNA(_xlfn.IFS(Fuel_group5="Electricity",INDEX(Electricity_Emission_Factors,MATCH($B48,'Emissions Factors'!$F$6:$F$55)),
Fuel_group5="Other",VLOOKUP(Fuel_type5,Inputs!$B$34:$C$38,2,FALSE),
AND(Fuel_group5&lt;&gt;"Electricity",Fuel_group5&lt;&gt;"Other"),INDEX(NonElectricity_Emissions_Factors,MATCH(Fuel_type5,'Emissions Factors'!$C$6:$C$28,0))),0)</f>
        <v>0</v>
      </c>
      <c r="O48" s="112"/>
      <c r="P48" s="100" t="e">
        <f t="shared" si="1"/>
        <v>#DIV/0!</v>
      </c>
      <c r="Q48" s="101" t="e">
        <f t="shared" si="1"/>
        <v>#DIV/0!</v>
      </c>
      <c r="R48" s="101" t="e">
        <f t="shared" si="1"/>
        <v>#DIV/0!</v>
      </c>
      <c r="S48" s="101" t="e">
        <f t="shared" si="1"/>
        <v>#DIV/0!</v>
      </c>
      <c r="T48" s="102" t="e">
        <f t="shared" si="1"/>
        <v>#DIV/0!</v>
      </c>
      <c r="U48" s="103"/>
      <c r="V48" s="100" t="e" cm="1">
        <f t="array" ref="V48">_xlfn.IFS(EUETS?="Yes",P48*(INDEX(Traded_Carbon_Price_Range,MATCH($B48,'Carbon Prices'!$B$6:$B$56,0))),
EUETS?="No",P48*(INDEX(NonTraded_Carbon_Price_Range,MATCH($B48,'Carbon Prices'!$B$6:$B$56,0))))</f>
        <v>#N/A</v>
      </c>
      <c r="W48" s="101" t="e" cm="1">
        <f t="array" ref="W48">_xlfn.IFS(EUETS?="Yes",Q48*(INDEX(Traded_Carbon_Price_Range,MATCH($B48,'Carbon Prices'!$B$6:$B$56,0))),
EUETS?="No",Q48*(INDEX(NonTraded_Carbon_Price_Range,MATCH($B48,'Carbon Prices'!$B$6:$B$56,0))))</f>
        <v>#N/A</v>
      </c>
      <c r="X48" s="101" t="e" cm="1">
        <f t="array" ref="X48">_xlfn.IFS(EUETS?="Yes",R48*(INDEX(Traded_Carbon_Price_Range,MATCH($B48,'Carbon Prices'!$B$6:$B$56,0))),
EUETS?="No",R48*(INDEX(NonTraded_Carbon_Price_Range,MATCH($B48,'Carbon Prices'!$B$6:$B$56,0))))</f>
        <v>#N/A</v>
      </c>
      <c r="Y48" s="101" t="e" cm="1">
        <f t="array" ref="Y48">_xlfn.IFS(EUETS?="Yes",S48*(INDEX(Traded_Carbon_Price_Range,MATCH($B48,'Carbon Prices'!$B$6:$B$56,0))),
EUETS?="No",S48*(INDEX(NonTraded_Carbon_Price_Range,MATCH($B48,'Carbon Prices'!$B$6:$B$56,0))))</f>
        <v>#N/A</v>
      </c>
      <c r="Z48" s="102" t="e" cm="1">
        <f t="array" ref="Z48">_xlfn.IFS(EUETS?="Yes",T48*(INDEX(Traded_Carbon_Price_Range,MATCH($B48,'Carbon Prices'!$B$6:$B$56,0))),
EUETS?="No",T48*(INDEX(NonTraded_Carbon_Price_Range,MATCH($B48,'Carbon Prices'!$B$6:$B$56,0))))</f>
        <v>#N/A</v>
      </c>
      <c r="AA48" s="103"/>
      <c r="AB48" s="100" t="e">
        <f>V48*(INDEX(Discount_Index,MATCH($B48,'Inflation &amp; Discounting'!$E$8:$E$60,0)))</f>
        <v>#N/A</v>
      </c>
      <c r="AC48" s="101" t="e">
        <f>W48*(INDEX(Discount_Index,MATCH($B48,'Inflation &amp; Discounting'!$E$8:$E$60,0)))</f>
        <v>#N/A</v>
      </c>
      <c r="AD48" s="101" t="e">
        <f>X48*(INDEX(Discount_Index,MATCH($B48,'Inflation &amp; Discounting'!$E$8:$E$60,0)))</f>
        <v>#N/A</v>
      </c>
      <c r="AE48" s="101" t="e">
        <f>Y48*(INDEX(Discount_Index,MATCH($B48,'Inflation &amp; Discounting'!$E$8:$E$60,0)))</f>
        <v>#N/A</v>
      </c>
      <c r="AF48" s="102" t="e">
        <f>Z48*(INDEX(Discount_Index,MATCH($B48,'Inflation &amp; Discounting'!$E$8:$E$60,0)))</f>
        <v>#N/A</v>
      </c>
    </row>
    <row r="49" spans="2:32" x14ac:dyDescent="0.25">
      <c r="B49" s="116">
        <v>2062</v>
      </c>
      <c r="C49" s="103"/>
      <c r="D49" s="100" t="e">
        <f>'Energy Calculations'!AI49</f>
        <v>#DIV/0!</v>
      </c>
      <c r="E49" s="101" t="e">
        <f>'Energy Calculations'!AJ49</f>
        <v>#DIV/0!</v>
      </c>
      <c r="F49" s="101" t="e">
        <f>'Energy Calculations'!AK49</f>
        <v>#DIV/0!</v>
      </c>
      <c r="G49" s="101" t="e">
        <f>'Energy Calculations'!AL49</f>
        <v>#DIV/0!</v>
      </c>
      <c r="H49" s="102" t="e">
        <f>'Energy Calculations'!AM49</f>
        <v>#DIV/0!</v>
      </c>
      <c r="J49" s="117" cm="1">
        <f t="array" ref="J49">_xlfn.IFNA(_xlfn.IFS(Fuel_group1="Electricity",INDEX(Electricity_Emission_Factors,MATCH($B49,'Emissions Factors'!$F$6:$F$55)),
Fuel_group1="Other",VLOOKUP(Fuel_type1,Inputs!$B$34:$C$38,2,FALSE),
AND(Fuel_group1&lt;&gt;"Electricity",Fuel_group1&lt;&gt;"Other"),INDEX(NonElectricity_Emissions_Factors,MATCH(Fuel_type1,'Emissions Factors'!$C$6:$C$28,0))),0)</f>
        <v>0</v>
      </c>
      <c r="K49" s="118" cm="1">
        <f t="array" ref="K49">_xlfn.IFNA(_xlfn.IFS(Fuel_group2="Electricity",INDEX(Electricity_Emission_Factors,MATCH($B49,'Emissions Factors'!$F$6:$F$55)),
Fuel_group2="Other",VLOOKUP(Fuel_type2,Inputs!$B$34:$C$38,2,FALSE),
AND(Fuel_group2&lt;&gt;"Electricity",Fuel_group2&lt;&gt;"Other"),INDEX(NonElectricity_Emissions_Factors,MATCH(Fuel_type2,'Emissions Factors'!$C$6:$C$28,0))),0)</f>
        <v>0</v>
      </c>
      <c r="L49" s="118" cm="1">
        <f t="array" ref="L49">_xlfn.IFNA(_xlfn.IFS(Fuel_group3="Electricity",INDEX(Electricity_Emission_Factors,MATCH($B49,'Emissions Factors'!$F$6:$F$55)),
Fuel_group3="Other",VLOOKUP(Fuel_type3,Inputs!$B$34:$C$38,2,FALSE),
AND(Fuel_group3&lt;&gt;"Electricity",Fuel_group3&lt;&gt;"Other"),INDEX(NonElectricity_Emissions_Factors,MATCH(Fuel_type3,'Emissions Factors'!$C$6:$C$28,0))),0)</f>
        <v>0</v>
      </c>
      <c r="M49" s="118" cm="1">
        <f t="array" ref="M49">_xlfn.IFNA(_xlfn.IFS(Fuel_group4="Electricity",INDEX(Electricity_Emission_Factors,MATCH($B49,'Emissions Factors'!$F$6:$F$55)),
Fuel_group4="Other",VLOOKUP(Fuel_type4,Inputs!$B$34:$C$38,2,FALSE),
AND(Fuel_group4&lt;&gt;"Electricity",Fuel_group4&lt;&gt;"Other"),INDEX(NonElectricity_Emissions_Factors,MATCH(Fuel_type4,'Emissions Factors'!$C$6:$C$28,0))),0)</f>
        <v>0</v>
      </c>
      <c r="N49" s="119" cm="1">
        <f t="array" ref="N49">_xlfn.IFNA(_xlfn.IFS(Fuel_group5="Electricity",INDEX(Electricity_Emission_Factors,MATCH($B49,'Emissions Factors'!$F$6:$F$55)),
Fuel_group5="Other",VLOOKUP(Fuel_type5,Inputs!$B$34:$C$38,2,FALSE),
AND(Fuel_group5&lt;&gt;"Electricity",Fuel_group5&lt;&gt;"Other"),INDEX(NonElectricity_Emissions_Factors,MATCH(Fuel_type5,'Emissions Factors'!$C$6:$C$28,0))),0)</f>
        <v>0</v>
      </c>
      <c r="O49" s="112"/>
      <c r="P49" s="100" t="e">
        <f t="shared" si="1"/>
        <v>#DIV/0!</v>
      </c>
      <c r="Q49" s="101" t="e">
        <f t="shared" si="1"/>
        <v>#DIV/0!</v>
      </c>
      <c r="R49" s="101" t="e">
        <f t="shared" si="1"/>
        <v>#DIV/0!</v>
      </c>
      <c r="S49" s="101" t="e">
        <f t="shared" si="1"/>
        <v>#DIV/0!</v>
      </c>
      <c r="T49" s="102" t="e">
        <f t="shared" si="1"/>
        <v>#DIV/0!</v>
      </c>
      <c r="U49" s="103"/>
      <c r="V49" s="100" t="e" cm="1">
        <f t="array" ref="V49">_xlfn.IFS(EUETS?="Yes",P49*(INDEX(Traded_Carbon_Price_Range,MATCH($B49,'Carbon Prices'!$B$6:$B$56,0))),
EUETS?="No",P49*(INDEX(NonTraded_Carbon_Price_Range,MATCH($B49,'Carbon Prices'!$B$6:$B$56,0))))</f>
        <v>#N/A</v>
      </c>
      <c r="W49" s="101" t="e" cm="1">
        <f t="array" ref="W49">_xlfn.IFS(EUETS?="Yes",Q49*(INDEX(Traded_Carbon_Price_Range,MATCH($B49,'Carbon Prices'!$B$6:$B$56,0))),
EUETS?="No",Q49*(INDEX(NonTraded_Carbon_Price_Range,MATCH($B49,'Carbon Prices'!$B$6:$B$56,0))))</f>
        <v>#N/A</v>
      </c>
      <c r="X49" s="101" t="e" cm="1">
        <f t="array" ref="X49">_xlfn.IFS(EUETS?="Yes",R49*(INDEX(Traded_Carbon_Price_Range,MATCH($B49,'Carbon Prices'!$B$6:$B$56,0))),
EUETS?="No",R49*(INDEX(NonTraded_Carbon_Price_Range,MATCH($B49,'Carbon Prices'!$B$6:$B$56,0))))</f>
        <v>#N/A</v>
      </c>
      <c r="Y49" s="101" t="e" cm="1">
        <f t="array" ref="Y49">_xlfn.IFS(EUETS?="Yes",S49*(INDEX(Traded_Carbon_Price_Range,MATCH($B49,'Carbon Prices'!$B$6:$B$56,0))),
EUETS?="No",S49*(INDEX(NonTraded_Carbon_Price_Range,MATCH($B49,'Carbon Prices'!$B$6:$B$56,0))))</f>
        <v>#N/A</v>
      </c>
      <c r="Z49" s="102" t="e" cm="1">
        <f t="array" ref="Z49">_xlfn.IFS(EUETS?="Yes",T49*(INDEX(Traded_Carbon_Price_Range,MATCH($B49,'Carbon Prices'!$B$6:$B$56,0))),
EUETS?="No",T49*(INDEX(NonTraded_Carbon_Price_Range,MATCH($B49,'Carbon Prices'!$B$6:$B$56,0))))</f>
        <v>#N/A</v>
      </c>
      <c r="AA49" s="103"/>
      <c r="AB49" s="100" t="e">
        <f>V49*(INDEX(Discount_Index,MATCH($B49,'Inflation &amp; Discounting'!$E$8:$E$60,0)))</f>
        <v>#N/A</v>
      </c>
      <c r="AC49" s="101" t="e">
        <f>W49*(INDEX(Discount_Index,MATCH($B49,'Inflation &amp; Discounting'!$E$8:$E$60,0)))</f>
        <v>#N/A</v>
      </c>
      <c r="AD49" s="101" t="e">
        <f>X49*(INDEX(Discount_Index,MATCH($B49,'Inflation &amp; Discounting'!$E$8:$E$60,0)))</f>
        <v>#N/A</v>
      </c>
      <c r="AE49" s="101" t="e">
        <f>Y49*(INDEX(Discount_Index,MATCH($B49,'Inflation &amp; Discounting'!$E$8:$E$60,0)))</f>
        <v>#N/A</v>
      </c>
      <c r="AF49" s="102" t="e">
        <f>Z49*(INDEX(Discount_Index,MATCH($B49,'Inflation &amp; Discounting'!$E$8:$E$60,0)))</f>
        <v>#N/A</v>
      </c>
    </row>
    <row r="50" spans="2:32" x14ac:dyDescent="0.25">
      <c r="B50" s="116">
        <v>2063</v>
      </c>
      <c r="C50" s="103"/>
      <c r="D50" s="100" t="e">
        <f>'Energy Calculations'!AI50</f>
        <v>#DIV/0!</v>
      </c>
      <c r="E50" s="101" t="e">
        <f>'Energy Calculations'!AJ50</f>
        <v>#DIV/0!</v>
      </c>
      <c r="F50" s="101" t="e">
        <f>'Energy Calculations'!AK50</f>
        <v>#DIV/0!</v>
      </c>
      <c r="G50" s="101" t="e">
        <f>'Energy Calculations'!AL50</f>
        <v>#DIV/0!</v>
      </c>
      <c r="H50" s="102" t="e">
        <f>'Energy Calculations'!AM50</f>
        <v>#DIV/0!</v>
      </c>
      <c r="J50" s="117" cm="1">
        <f t="array" ref="J50">_xlfn.IFNA(_xlfn.IFS(Fuel_group1="Electricity",INDEX(Electricity_Emission_Factors,MATCH($B50,'Emissions Factors'!$F$6:$F$55)),
Fuel_group1="Other",VLOOKUP(Fuel_type1,Inputs!$B$34:$C$38,2,FALSE),
AND(Fuel_group1&lt;&gt;"Electricity",Fuel_group1&lt;&gt;"Other"),INDEX(NonElectricity_Emissions_Factors,MATCH(Fuel_type1,'Emissions Factors'!$C$6:$C$28,0))),0)</f>
        <v>0</v>
      </c>
      <c r="K50" s="118" cm="1">
        <f t="array" ref="K50">_xlfn.IFNA(_xlfn.IFS(Fuel_group2="Electricity",INDEX(Electricity_Emission_Factors,MATCH($B50,'Emissions Factors'!$F$6:$F$55)),
Fuel_group2="Other",VLOOKUP(Fuel_type2,Inputs!$B$34:$C$38,2,FALSE),
AND(Fuel_group2&lt;&gt;"Electricity",Fuel_group2&lt;&gt;"Other"),INDEX(NonElectricity_Emissions_Factors,MATCH(Fuel_type2,'Emissions Factors'!$C$6:$C$28,0))),0)</f>
        <v>0</v>
      </c>
      <c r="L50" s="118" cm="1">
        <f t="array" ref="L50">_xlfn.IFNA(_xlfn.IFS(Fuel_group3="Electricity",INDEX(Electricity_Emission_Factors,MATCH($B50,'Emissions Factors'!$F$6:$F$55)),
Fuel_group3="Other",VLOOKUP(Fuel_type3,Inputs!$B$34:$C$38,2,FALSE),
AND(Fuel_group3&lt;&gt;"Electricity",Fuel_group3&lt;&gt;"Other"),INDEX(NonElectricity_Emissions_Factors,MATCH(Fuel_type3,'Emissions Factors'!$C$6:$C$28,0))),0)</f>
        <v>0</v>
      </c>
      <c r="M50" s="118" cm="1">
        <f t="array" ref="M50">_xlfn.IFNA(_xlfn.IFS(Fuel_group4="Electricity",INDEX(Electricity_Emission_Factors,MATCH($B50,'Emissions Factors'!$F$6:$F$55)),
Fuel_group4="Other",VLOOKUP(Fuel_type4,Inputs!$B$34:$C$38,2,FALSE),
AND(Fuel_group4&lt;&gt;"Electricity",Fuel_group4&lt;&gt;"Other"),INDEX(NonElectricity_Emissions_Factors,MATCH(Fuel_type4,'Emissions Factors'!$C$6:$C$28,0))),0)</f>
        <v>0</v>
      </c>
      <c r="N50" s="119" cm="1">
        <f t="array" ref="N50">_xlfn.IFNA(_xlfn.IFS(Fuel_group5="Electricity",INDEX(Electricity_Emission_Factors,MATCH($B50,'Emissions Factors'!$F$6:$F$55)),
Fuel_group5="Other",VLOOKUP(Fuel_type5,Inputs!$B$34:$C$38,2,FALSE),
AND(Fuel_group5&lt;&gt;"Electricity",Fuel_group5&lt;&gt;"Other"),INDEX(NonElectricity_Emissions_Factors,MATCH(Fuel_type5,'Emissions Factors'!$C$6:$C$28,0))),0)</f>
        <v>0</v>
      </c>
      <c r="O50" s="112"/>
      <c r="P50" s="100" t="e">
        <f t="shared" si="1"/>
        <v>#DIV/0!</v>
      </c>
      <c r="Q50" s="101" t="e">
        <f t="shared" si="1"/>
        <v>#DIV/0!</v>
      </c>
      <c r="R50" s="101" t="e">
        <f t="shared" si="1"/>
        <v>#DIV/0!</v>
      </c>
      <c r="S50" s="101" t="e">
        <f t="shared" si="1"/>
        <v>#DIV/0!</v>
      </c>
      <c r="T50" s="102" t="e">
        <f t="shared" si="1"/>
        <v>#DIV/0!</v>
      </c>
      <c r="U50" s="103"/>
      <c r="V50" s="100" t="e" cm="1">
        <f t="array" ref="V50">_xlfn.IFS(EUETS?="Yes",P50*(INDEX(Traded_Carbon_Price_Range,MATCH($B50,'Carbon Prices'!$B$6:$B$56,0))),
EUETS?="No",P50*(INDEX(NonTraded_Carbon_Price_Range,MATCH($B50,'Carbon Prices'!$B$6:$B$56,0))))</f>
        <v>#N/A</v>
      </c>
      <c r="W50" s="101" t="e" cm="1">
        <f t="array" ref="W50">_xlfn.IFS(EUETS?="Yes",Q50*(INDEX(Traded_Carbon_Price_Range,MATCH($B50,'Carbon Prices'!$B$6:$B$56,0))),
EUETS?="No",Q50*(INDEX(NonTraded_Carbon_Price_Range,MATCH($B50,'Carbon Prices'!$B$6:$B$56,0))))</f>
        <v>#N/A</v>
      </c>
      <c r="X50" s="101" t="e" cm="1">
        <f t="array" ref="X50">_xlfn.IFS(EUETS?="Yes",R50*(INDEX(Traded_Carbon_Price_Range,MATCH($B50,'Carbon Prices'!$B$6:$B$56,0))),
EUETS?="No",R50*(INDEX(NonTraded_Carbon_Price_Range,MATCH($B50,'Carbon Prices'!$B$6:$B$56,0))))</f>
        <v>#N/A</v>
      </c>
      <c r="Y50" s="101" t="e" cm="1">
        <f t="array" ref="Y50">_xlfn.IFS(EUETS?="Yes",S50*(INDEX(Traded_Carbon_Price_Range,MATCH($B50,'Carbon Prices'!$B$6:$B$56,0))),
EUETS?="No",S50*(INDEX(NonTraded_Carbon_Price_Range,MATCH($B50,'Carbon Prices'!$B$6:$B$56,0))))</f>
        <v>#N/A</v>
      </c>
      <c r="Z50" s="102" t="e" cm="1">
        <f t="array" ref="Z50">_xlfn.IFS(EUETS?="Yes",T50*(INDEX(Traded_Carbon_Price_Range,MATCH($B50,'Carbon Prices'!$B$6:$B$56,0))),
EUETS?="No",T50*(INDEX(NonTraded_Carbon_Price_Range,MATCH($B50,'Carbon Prices'!$B$6:$B$56,0))))</f>
        <v>#N/A</v>
      </c>
      <c r="AA50" s="103"/>
      <c r="AB50" s="100" t="e">
        <f>V50*(INDEX(Discount_Index,MATCH($B50,'Inflation &amp; Discounting'!$E$8:$E$60,0)))</f>
        <v>#N/A</v>
      </c>
      <c r="AC50" s="101" t="e">
        <f>W50*(INDEX(Discount_Index,MATCH($B50,'Inflation &amp; Discounting'!$E$8:$E$60,0)))</f>
        <v>#N/A</v>
      </c>
      <c r="AD50" s="101" t="e">
        <f>X50*(INDEX(Discount_Index,MATCH($B50,'Inflation &amp; Discounting'!$E$8:$E$60,0)))</f>
        <v>#N/A</v>
      </c>
      <c r="AE50" s="101" t="e">
        <f>Y50*(INDEX(Discount_Index,MATCH($B50,'Inflation &amp; Discounting'!$E$8:$E$60,0)))</f>
        <v>#N/A</v>
      </c>
      <c r="AF50" s="102" t="e">
        <f>Z50*(INDEX(Discount_Index,MATCH($B50,'Inflation &amp; Discounting'!$E$8:$E$60,0)))</f>
        <v>#N/A</v>
      </c>
    </row>
    <row r="51" spans="2:32" x14ac:dyDescent="0.25">
      <c r="B51" s="116">
        <v>2064</v>
      </c>
      <c r="C51" s="103"/>
      <c r="D51" s="100" t="e">
        <f>'Energy Calculations'!AI51</f>
        <v>#DIV/0!</v>
      </c>
      <c r="E51" s="101" t="e">
        <f>'Energy Calculations'!AJ51</f>
        <v>#DIV/0!</v>
      </c>
      <c r="F51" s="101" t="e">
        <f>'Energy Calculations'!AK51</f>
        <v>#DIV/0!</v>
      </c>
      <c r="G51" s="101" t="e">
        <f>'Energy Calculations'!AL51</f>
        <v>#DIV/0!</v>
      </c>
      <c r="H51" s="102" t="e">
        <f>'Energy Calculations'!AM51</f>
        <v>#DIV/0!</v>
      </c>
      <c r="J51" s="117" cm="1">
        <f t="array" ref="J51">_xlfn.IFNA(_xlfn.IFS(Fuel_group1="Electricity",INDEX(Electricity_Emission_Factors,MATCH($B51,'Emissions Factors'!$F$6:$F$55)),
Fuel_group1="Other",VLOOKUP(Fuel_type1,Inputs!$B$34:$C$38,2,FALSE),
AND(Fuel_group1&lt;&gt;"Electricity",Fuel_group1&lt;&gt;"Other"),INDEX(NonElectricity_Emissions_Factors,MATCH(Fuel_type1,'Emissions Factors'!$C$6:$C$28,0))),0)</f>
        <v>0</v>
      </c>
      <c r="K51" s="118" cm="1">
        <f t="array" ref="K51">_xlfn.IFNA(_xlfn.IFS(Fuel_group2="Electricity",INDEX(Electricity_Emission_Factors,MATCH($B51,'Emissions Factors'!$F$6:$F$55)),
Fuel_group2="Other",VLOOKUP(Fuel_type2,Inputs!$B$34:$C$38,2,FALSE),
AND(Fuel_group2&lt;&gt;"Electricity",Fuel_group2&lt;&gt;"Other"),INDEX(NonElectricity_Emissions_Factors,MATCH(Fuel_type2,'Emissions Factors'!$C$6:$C$28,0))),0)</f>
        <v>0</v>
      </c>
      <c r="L51" s="118" cm="1">
        <f t="array" ref="L51">_xlfn.IFNA(_xlfn.IFS(Fuel_group3="Electricity",INDEX(Electricity_Emission_Factors,MATCH($B51,'Emissions Factors'!$F$6:$F$55)),
Fuel_group3="Other",VLOOKUP(Fuel_type3,Inputs!$B$34:$C$38,2,FALSE),
AND(Fuel_group3&lt;&gt;"Electricity",Fuel_group3&lt;&gt;"Other"),INDEX(NonElectricity_Emissions_Factors,MATCH(Fuel_type3,'Emissions Factors'!$C$6:$C$28,0))),0)</f>
        <v>0</v>
      </c>
      <c r="M51" s="118" cm="1">
        <f t="array" ref="M51">_xlfn.IFNA(_xlfn.IFS(Fuel_group4="Electricity",INDEX(Electricity_Emission_Factors,MATCH($B51,'Emissions Factors'!$F$6:$F$55)),
Fuel_group4="Other",VLOOKUP(Fuel_type4,Inputs!$B$34:$C$38,2,FALSE),
AND(Fuel_group4&lt;&gt;"Electricity",Fuel_group4&lt;&gt;"Other"),INDEX(NonElectricity_Emissions_Factors,MATCH(Fuel_type4,'Emissions Factors'!$C$6:$C$28,0))),0)</f>
        <v>0</v>
      </c>
      <c r="N51" s="119" cm="1">
        <f t="array" ref="N51">_xlfn.IFNA(_xlfn.IFS(Fuel_group5="Electricity",INDEX(Electricity_Emission_Factors,MATCH($B51,'Emissions Factors'!$F$6:$F$55)),
Fuel_group5="Other",VLOOKUP(Fuel_type5,Inputs!$B$34:$C$38,2,FALSE),
AND(Fuel_group5&lt;&gt;"Electricity",Fuel_group5&lt;&gt;"Other"),INDEX(NonElectricity_Emissions_Factors,MATCH(Fuel_type5,'Emissions Factors'!$C$6:$C$28,0))),0)</f>
        <v>0</v>
      </c>
      <c r="O51" s="112"/>
      <c r="P51" s="100" t="e">
        <f t="shared" si="1"/>
        <v>#DIV/0!</v>
      </c>
      <c r="Q51" s="101" t="e">
        <f t="shared" si="1"/>
        <v>#DIV/0!</v>
      </c>
      <c r="R51" s="101" t="e">
        <f t="shared" si="1"/>
        <v>#DIV/0!</v>
      </c>
      <c r="S51" s="101" t="e">
        <f t="shared" si="1"/>
        <v>#DIV/0!</v>
      </c>
      <c r="T51" s="102" t="e">
        <f t="shared" si="1"/>
        <v>#DIV/0!</v>
      </c>
      <c r="U51" s="103"/>
      <c r="V51" s="100" t="e" cm="1">
        <f t="array" ref="V51">_xlfn.IFS(EUETS?="Yes",P51*(INDEX(Traded_Carbon_Price_Range,MATCH($B51,'Carbon Prices'!$B$6:$B$56,0))),
EUETS?="No",P51*(INDEX(NonTraded_Carbon_Price_Range,MATCH($B51,'Carbon Prices'!$B$6:$B$56,0))))</f>
        <v>#N/A</v>
      </c>
      <c r="W51" s="101" t="e" cm="1">
        <f t="array" ref="W51">_xlfn.IFS(EUETS?="Yes",Q51*(INDEX(Traded_Carbon_Price_Range,MATCH($B51,'Carbon Prices'!$B$6:$B$56,0))),
EUETS?="No",Q51*(INDEX(NonTraded_Carbon_Price_Range,MATCH($B51,'Carbon Prices'!$B$6:$B$56,0))))</f>
        <v>#N/A</v>
      </c>
      <c r="X51" s="101" t="e" cm="1">
        <f t="array" ref="X51">_xlfn.IFS(EUETS?="Yes",R51*(INDEX(Traded_Carbon_Price_Range,MATCH($B51,'Carbon Prices'!$B$6:$B$56,0))),
EUETS?="No",R51*(INDEX(NonTraded_Carbon_Price_Range,MATCH($B51,'Carbon Prices'!$B$6:$B$56,0))))</f>
        <v>#N/A</v>
      </c>
      <c r="Y51" s="101" t="e" cm="1">
        <f t="array" ref="Y51">_xlfn.IFS(EUETS?="Yes",S51*(INDEX(Traded_Carbon_Price_Range,MATCH($B51,'Carbon Prices'!$B$6:$B$56,0))),
EUETS?="No",S51*(INDEX(NonTraded_Carbon_Price_Range,MATCH($B51,'Carbon Prices'!$B$6:$B$56,0))))</f>
        <v>#N/A</v>
      </c>
      <c r="Z51" s="102" t="e" cm="1">
        <f t="array" ref="Z51">_xlfn.IFS(EUETS?="Yes",T51*(INDEX(Traded_Carbon_Price_Range,MATCH($B51,'Carbon Prices'!$B$6:$B$56,0))),
EUETS?="No",T51*(INDEX(NonTraded_Carbon_Price_Range,MATCH($B51,'Carbon Prices'!$B$6:$B$56,0))))</f>
        <v>#N/A</v>
      </c>
      <c r="AA51" s="103"/>
      <c r="AB51" s="100" t="e">
        <f>V51*(INDEX(Discount_Index,MATCH($B51,'Inflation &amp; Discounting'!$E$8:$E$60,0)))</f>
        <v>#N/A</v>
      </c>
      <c r="AC51" s="101" t="e">
        <f>W51*(INDEX(Discount_Index,MATCH($B51,'Inflation &amp; Discounting'!$E$8:$E$60,0)))</f>
        <v>#N/A</v>
      </c>
      <c r="AD51" s="101" t="e">
        <f>X51*(INDEX(Discount_Index,MATCH($B51,'Inflation &amp; Discounting'!$E$8:$E$60,0)))</f>
        <v>#N/A</v>
      </c>
      <c r="AE51" s="101" t="e">
        <f>Y51*(INDEX(Discount_Index,MATCH($B51,'Inflation &amp; Discounting'!$E$8:$E$60,0)))</f>
        <v>#N/A</v>
      </c>
      <c r="AF51" s="102" t="e">
        <f>Z51*(INDEX(Discount_Index,MATCH($B51,'Inflation &amp; Discounting'!$E$8:$E$60,0)))</f>
        <v>#N/A</v>
      </c>
    </row>
    <row r="52" spans="2:32" x14ac:dyDescent="0.25">
      <c r="B52" s="116">
        <v>2065</v>
      </c>
      <c r="C52" s="103"/>
      <c r="D52" s="100" t="e">
        <f>'Energy Calculations'!AI52</f>
        <v>#DIV/0!</v>
      </c>
      <c r="E52" s="101" t="e">
        <f>'Energy Calculations'!AJ52</f>
        <v>#DIV/0!</v>
      </c>
      <c r="F52" s="101" t="e">
        <f>'Energy Calculations'!AK52</f>
        <v>#DIV/0!</v>
      </c>
      <c r="G52" s="101" t="e">
        <f>'Energy Calculations'!AL52</f>
        <v>#DIV/0!</v>
      </c>
      <c r="H52" s="102" t="e">
        <f>'Energy Calculations'!AM52</f>
        <v>#DIV/0!</v>
      </c>
      <c r="J52" s="117" cm="1">
        <f t="array" ref="J52">_xlfn.IFNA(_xlfn.IFS(Fuel_group1="Electricity",INDEX(Electricity_Emission_Factors,MATCH($B52,'Emissions Factors'!$F$6:$F$55)),
Fuel_group1="Other",VLOOKUP(Fuel_type1,Inputs!$B$34:$C$38,2,FALSE),
AND(Fuel_group1&lt;&gt;"Electricity",Fuel_group1&lt;&gt;"Other"),INDEX(NonElectricity_Emissions_Factors,MATCH(Fuel_type1,'Emissions Factors'!$C$6:$C$28,0))),0)</f>
        <v>0</v>
      </c>
      <c r="K52" s="118" cm="1">
        <f t="array" ref="K52">_xlfn.IFNA(_xlfn.IFS(Fuel_group2="Electricity",INDEX(Electricity_Emission_Factors,MATCH($B52,'Emissions Factors'!$F$6:$F$55)),
Fuel_group2="Other",VLOOKUP(Fuel_type2,Inputs!$B$34:$C$38,2,FALSE),
AND(Fuel_group2&lt;&gt;"Electricity",Fuel_group2&lt;&gt;"Other"),INDEX(NonElectricity_Emissions_Factors,MATCH(Fuel_type2,'Emissions Factors'!$C$6:$C$28,0))),0)</f>
        <v>0</v>
      </c>
      <c r="L52" s="118" cm="1">
        <f t="array" ref="L52">_xlfn.IFNA(_xlfn.IFS(Fuel_group3="Electricity",INDEX(Electricity_Emission_Factors,MATCH($B52,'Emissions Factors'!$F$6:$F$55)),
Fuel_group3="Other",VLOOKUP(Fuel_type3,Inputs!$B$34:$C$38,2,FALSE),
AND(Fuel_group3&lt;&gt;"Electricity",Fuel_group3&lt;&gt;"Other"),INDEX(NonElectricity_Emissions_Factors,MATCH(Fuel_type3,'Emissions Factors'!$C$6:$C$28,0))),0)</f>
        <v>0</v>
      </c>
      <c r="M52" s="118" cm="1">
        <f t="array" ref="M52">_xlfn.IFNA(_xlfn.IFS(Fuel_group4="Electricity",INDEX(Electricity_Emission_Factors,MATCH($B52,'Emissions Factors'!$F$6:$F$55)),
Fuel_group4="Other",VLOOKUP(Fuel_type4,Inputs!$B$34:$C$38,2,FALSE),
AND(Fuel_group4&lt;&gt;"Electricity",Fuel_group4&lt;&gt;"Other"),INDEX(NonElectricity_Emissions_Factors,MATCH(Fuel_type4,'Emissions Factors'!$C$6:$C$28,0))),0)</f>
        <v>0</v>
      </c>
      <c r="N52" s="119" cm="1">
        <f t="array" ref="N52">_xlfn.IFNA(_xlfn.IFS(Fuel_group5="Electricity",INDEX(Electricity_Emission_Factors,MATCH($B52,'Emissions Factors'!$F$6:$F$55)),
Fuel_group5="Other",VLOOKUP(Fuel_type5,Inputs!$B$34:$C$38,2,FALSE),
AND(Fuel_group5&lt;&gt;"Electricity",Fuel_group5&lt;&gt;"Other"),INDEX(NonElectricity_Emissions_Factors,MATCH(Fuel_type5,'Emissions Factors'!$C$6:$C$28,0))),0)</f>
        <v>0</v>
      </c>
      <c r="O52" s="112"/>
      <c r="P52" s="100" t="e">
        <f t="shared" si="1"/>
        <v>#DIV/0!</v>
      </c>
      <c r="Q52" s="101" t="e">
        <f t="shared" si="1"/>
        <v>#DIV/0!</v>
      </c>
      <c r="R52" s="101" t="e">
        <f t="shared" si="1"/>
        <v>#DIV/0!</v>
      </c>
      <c r="S52" s="101" t="e">
        <f t="shared" si="1"/>
        <v>#DIV/0!</v>
      </c>
      <c r="T52" s="102" t="e">
        <f t="shared" si="1"/>
        <v>#DIV/0!</v>
      </c>
      <c r="U52" s="103"/>
      <c r="V52" s="100" t="e" cm="1">
        <f t="array" ref="V52">_xlfn.IFS(EUETS?="Yes",P52*(INDEX(Traded_Carbon_Price_Range,MATCH($B52,'Carbon Prices'!$B$6:$B$56,0))),
EUETS?="No",P52*(INDEX(NonTraded_Carbon_Price_Range,MATCH($B52,'Carbon Prices'!$B$6:$B$56,0))))</f>
        <v>#N/A</v>
      </c>
      <c r="W52" s="101" t="e" cm="1">
        <f t="array" ref="W52">_xlfn.IFS(EUETS?="Yes",Q52*(INDEX(Traded_Carbon_Price_Range,MATCH($B52,'Carbon Prices'!$B$6:$B$56,0))),
EUETS?="No",Q52*(INDEX(NonTraded_Carbon_Price_Range,MATCH($B52,'Carbon Prices'!$B$6:$B$56,0))))</f>
        <v>#N/A</v>
      </c>
      <c r="X52" s="101" t="e" cm="1">
        <f t="array" ref="X52">_xlfn.IFS(EUETS?="Yes",R52*(INDEX(Traded_Carbon_Price_Range,MATCH($B52,'Carbon Prices'!$B$6:$B$56,0))),
EUETS?="No",R52*(INDEX(NonTraded_Carbon_Price_Range,MATCH($B52,'Carbon Prices'!$B$6:$B$56,0))))</f>
        <v>#N/A</v>
      </c>
      <c r="Y52" s="101" t="e" cm="1">
        <f t="array" ref="Y52">_xlfn.IFS(EUETS?="Yes",S52*(INDEX(Traded_Carbon_Price_Range,MATCH($B52,'Carbon Prices'!$B$6:$B$56,0))),
EUETS?="No",S52*(INDEX(NonTraded_Carbon_Price_Range,MATCH($B52,'Carbon Prices'!$B$6:$B$56,0))))</f>
        <v>#N/A</v>
      </c>
      <c r="Z52" s="102" t="e" cm="1">
        <f t="array" ref="Z52">_xlfn.IFS(EUETS?="Yes",T52*(INDEX(Traded_Carbon_Price_Range,MATCH($B52,'Carbon Prices'!$B$6:$B$56,0))),
EUETS?="No",T52*(INDEX(NonTraded_Carbon_Price_Range,MATCH($B52,'Carbon Prices'!$B$6:$B$56,0))))</f>
        <v>#N/A</v>
      </c>
      <c r="AA52" s="103"/>
      <c r="AB52" s="100" t="e">
        <f>V52*(INDEX(Discount_Index,MATCH($B52,'Inflation &amp; Discounting'!$E$8:$E$60,0)))</f>
        <v>#N/A</v>
      </c>
      <c r="AC52" s="101" t="e">
        <f>W52*(INDEX(Discount_Index,MATCH($B52,'Inflation &amp; Discounting'!$E$8:$E$60,0)))</f>
        <v>#N/A</v>
      </c>
      <c r="AD52" s="101" t="e">
        <f>X52*(INDEX(Discount_Index,MATCH($B52,'Inflation &amp; Discounting'!$E$8:$E$60,0)))</f>
        <v>#N/A</v>
      </c>
      <c r="AE52" s="101" t="e">
        <f>Y52*(INDEX(Discount_Index,MATCH($B52,'Inflation &amp; Discounting'!$E$8:$E$60,0)))</f>
        <v>#N/A</v>
      </c>
      <c r="AF52" s="102" t="e">
        <f>Z52*(INDEX(Discount_Index,MATCH($B52,'Inflation &amp; Discounting'!$E$8:$E$60,0)))</f>
        <v>#N/A</v>
      </c>
    </row>
    <row r="53" spans="2:32" x14ac:dyDescent="0.25">
      <c r="B53" s="116">
        <v>2066</v>
      </c>
      <c r="C53" s="103"/>
      <c r="D53" s="100" t="e">
        <f>'Energy Calculations'!AI53</f>
        <v>#DIV/0!</v>
      </c>
      <c r="E53" s="101" t="e">
        <f>'Energy Calculations'!AJ53</f>
        <v>#DIV/0!</v>
      </c>
      <c r="F53" s="101" t="e">
        <f>'Energy Calculations'!AK53</f>
        <v>#DIV/0!</v>
      </c>
      <c r="G53" s="101" t="e">
        <f>'Energy Calculations'!AL53</f>
        <v>#DIV/0!</v>
      </c>
      <c r="H53" s="102" t="e">
        <f>'Energy Calculations'!AM53</f>
        <v>#DIV/0!</v>
      </c>
      <c r="J53" s="117" cm="1">
        <f t="array" ref="J53">_xlfn.IFNA(_xlfn.IFS(Fuel_group1="Electricity",INDEX(Electricity_Emission_Factors,MATCH($B53,'Emissions Factors'!$F$6:$F$55)),
Fuel_group1="Other",VLOOKUP(Fuel_type1,Inputs!$B$34:$C$38,2,FALSE),
AND(Fuel_group1&lt;&gt;"Electricity",Fuel_group1&lt;&gt;"Other"),INDEX(NonElectricity_Emissions_Factors,MATCH(Fuel_type1,'Emissions Factors'!$C$6:$C$28,0))),0)</f>
        <v>0</v>
      </c>
      <c r="K53" s="118" cm="1">
        <f t="array" ref="K53">_xlfn.IFNA(_xlfn.IFS(Fuel_group2="Electricity",INDEX(Electricity_Emission_Factors,MATCH($B53,'Emissions Factors'!$F$6:$F$55)),
Fuel_group2="Other",VLOOKUP(Fuel_type2,Inputs!$B$34:$C$38,2,FALSE),
AND(Fuel_group2&lt;&gt;"Electricity",Fuel_group2&lt;&gt;"Other"),INDEX(NonElectricity_Emissions_Factors,MATCH(Fuel_type2,'Emissions Factors'!$C$6:$C$28,0))),0)</f>
        <v>0</v>
      </c>
      <c r="L53" s="118" cm="1">
        <f t="array" ref="L53">_xlfn.IFNA(_xlfn.IFS(Fuel_group3="Electricity",INDEX(Electricity_Emission_Factors,MATCH($B53,'Emissions Factors'!$F$6:$F$55)),
Fuel_group3="Other",VLOOKUP(Fuel_type3,Inputs!$B$34:$C$38,2,FALSE),
AND(Fuel_group3&lt;&gt;"Electricity",Fuel_group3&lt;&gt;"Other"),INDEX(NonElectricity_Emissions_Factors,MATCH(Fuel_type3,'Emissions Factors'!$C$6:$C$28,0))),0)</f>
        <v>0</v>
      </c>
      <c r="M53" s="118" cm="1">
        <f t="array" ref="M53">_xlfn.IFNA(_xlfn.IFS(Fuel_group4="Electricity",INDEX(Electricity_Emission_Factors,MATCH($B53,'Emissions Factors'!$F$6:$F$55)),
Fuel_group4="Other",VLOOKUP(Fuel_type4,Inputs!$B$34:$C$38,2,FALSE),
AND(Fuel_group4&lt;&gt;"Electricity",Fuel_group4&lt;&gt;"Other"),INDEX(NonElectricity_Emissions_Factors,MATCH(Fuel_type4,'Emissions Factors'!$C$6:$C$28,0))),0)</f>
        <v>0</v>
      </c>
      <c r="N53" s="119" cm="1">
        <f t="array" ref="N53">_xlfn.IFNA(_xlfn.IFS(Fuel_group5="Electricity",INDEX(Electricity_Emission_Factors,MATCH($B53,'Emissions Factors'!$F$6:$F$55)),
Fuel_group5="Other",VLOOKUP(Fuel_type5,Inputs!$B$34:$C$38,2,FALSE),
AND(Fuel_group5&lt;&gt;"Electricity",Fuel_group5&lt;&gt;"Other"),INDEX(NonElectricity_Emissions_Factors,MATCH(Fuel_type5,'Emissions Factors'!$C$6:$C$28,0))),0)</f>
        <v>0</v>
      </c>
      <c r="O53" s="112"/>
      <c r="P53" s="100" t="e">
        <f t="shared" si="1"/>
        <v>#DIV/0!</v>
      </c>
      <c r="Q53" s="101" t="e">
        <f t="shared" si="1"/>
        <v>#DIV/0!</v>
      </c>
      <c r="R53" s="101" t="e">
        <f t="shared" si="1"/>
        <v>#DIV/0!</v>
      </c>
      <c r="S53" s="101" t="e">
        <f t="shared" si="1"/>
        <v>#DIV/0!</v>
      </c>
      <c r="T53" s="102" t="e">
        <f t="shared" si="1"/>
        <v>#DIV/0!</v>
      </c>
      <c r="U53" s="103"/>
      <c r="V53" s="100" t="e" cm="1">
        <f t="array" ref="V53">_xlfn.IFS(EUETS?="Yes",P53*(INDEX(Traded_Carbon_Price_Range,MATCH($B53,'Carbon Prices'!$B$6:$B$56,0))),
EUETS?="No",P53*(INDEX(NonTraded_Carbon_Price_Range,MATCH($B53,'Carbon Prices'!$B$6:$B$56,0))))</f>
        <v>#N/A</v>
      </c>
      <c r="W53" s="101" t="e" cm="1">
        <f t="array" ref="W53">_xlfn.IFS(EUETS?="Yes",Q53*(INDEX(Traded_Carbon_Price_Range,MATCH($B53,'Carbon Prices'!$B$6:$B$56,0))),
EUETS?="No",Q53*(INDEX(NonTraded_Carbon_Price_Range,MATCH($B53,'Carbon Prices'!$B$6:$B$56,0))))</f>
        <v>#N/A</v>
      </c>
      <c r="X53" s="101" t="e" cm="1">
        <f t="array" ref="X53">_xlfn.IFS(EUETS?="Yes",R53*(INDEX(Traded_Carbon_Price_Range,MATCH($B53,'Carbon Prices'!$B$6:$B$56,0))),
EUETS?="No",R53*(INDEX(NonTraded_Carbon_Price_Range,MATCH($B53,'Carbon Prices'!$B$6:$B$56,0))))</f>
        <v>#N/A</v>
      </c>
      <c r="Y53" s="101" t="e" cm="1">
        <f t="array" ref="Y53">_xlfn.IFS(EUETS?="Yes",S53*(INDEX(Traded_Carbon_Price_Range,MATCH($B53,'Carbon Prices'!$B$6:$B$56,0))),
EUETS?="No",S53*(INDEX(NonTraded_Carbon_Price_Range,MATCH($B53,'Carbon Prices'!$B$6:$B$56,0))))</f>
        <v>#N/A</v>
      </c>
      <c r="Z53" s="102" t="e" cm="1">
        <f t="array" ref="Z53">_xlfn.IFS(EUETS?="Yes",T53*(INDEX(Traded_Carbon_Price_Range,MATCH($B53,'Carbon Prices'!$B$6:$B$56,0))),
EUETS?="No",T53*(INDEX(NonTraded_Carbon_Price_Range,MATCH($B53,'Carbon Prices'!$B$6:$B$56,0))))</f>
        <v>#N/A</v>
      </c>
      <c r="AA53" s="103"/>
      <c r="AB53" s="100" t="e">
        <f>V53*(INDEX(Discount_Index,MATCH($B53,'Inflation &amp; Discounting'!$E$8:$E$60,0)))</f>
        <v>#N/A</v>
      </c>
      <c r="AC53" s="101" t="e">
        <f>W53*(INDEX(Discount_Index,MATCH($B53,'Inflation &amp; Discounting'!$E$8:$E$60,0)))</f>
        <v>#N/A</v>
      </c>
      <c r="AD53" s="101" t="e">
        <f>X53*(INDEX(Discount_Index,MATCH($B53,'Inflation &amp; Discounting'!$E$8:$E$60,0)))</f>
        <v>#N/A</v>
      </c>
      <c r="AE53" s="101" t="e">
        <f>Y53*(INDEX(Discount_Index,MATCH($B53,'Inflation &amp; Discounting'!$E$8:$E$60,0)))</f>
        <v>#N/A</v>
      </c>
      <c r="AF53" s="102" t="e">
        <f>Z53*(INDEX(Discount_Index,MATCH($B53,'Inflation &amp; Discounting'!$E$8:$E$60,0)))</f>
        <v>#N/A</v>
      </c>
    </row>
    <row r="54" spans="2:32" x14ac:dyDescent="0.25">
      <c r="B54" s="116">
        <v>2067</v>
      </c>
      <c r="C54" s="103"/>
      <c r="D54" s="100" t="e">
        <f>'Energy Calculations'!AI54</f>
        <v>#DIV/0!</v>
      </c>
      <c r="E54" s="101" t="e">
        <f>'Energy Calculations'!AJ54</f>
        <v>#DIV/0!</v>
      </c>
      <c r="F54" s="101" t="e">
        <f>'Energy Calculations'!AK54</f>
        <v>#DIV/0!</v>
      </c>
      <c r="G54" s="101" t="e">
        <f>'Energy Calculations'!AL54</f>
        <v>#DIV/0!</v>
      </c>
      <c r="H54" s="102" t="e">
        <f>'Energy Calculations'!AM54</f>
        <v>#DIV/0!</v>
      </c>
      <c r="J54" s="117" cm="1">
        <f t="array" ref="J54">_xlfn.IFNA(_xlfn.IFS(Fuel_group1="Electricity",INDEX(Electricity_Emission_Factors,MATCH($B54,'Emissions Factors'!$F$6:$F$55)),
Fuel_group1="Other",VLOOKUP(Fuel_type1,Inputs!$B$34:$C$38,2,FALSE),
AND(Fuel_group1&lt;&gt;"Electricity",Fuel_group1&lt;&gt;"Other"),INDEX(NonElectricity_Emissions_Factors,MATCH(Fuel_type1,'Emissions Factors'!$C$6:$C$28,0))),0)</f>
        <v>0</v>
      </c>
      <c r="K54" s="118" cm="1">
        <f t="array" ref="K54">_xlfn.IFNA(_xlfn.IFS(Fuel_group2="Electricity",INDEX(Electricity_Emission_Factors,MATCH($B54,'Emissions Factors'!$F$6:$F$55)),
Fuel_group2="Other",VLOOKUP(Fuel_type2,Inputs!$B$34:$C$38,2,FALSE),
AND(Fuel_group2&lt;&gt;"Electricity",Fuel_group2&lt;&gt;"Other"),INDEX(NonElectricity_Emissions_Factors,MATCH(Fuel_type2,'Emissions Factors'!$C$6:$C$28,0))),0)</f>
        <v>0</v>
      </c>
      <c r="L54" s="118" cm="1">
        <f t="array" ref="L54">_xlfn.IFNA(_xlfn.IFS(Fuel_group3="Electricity",INDEX(Electricity_Emission_Factors,MATCH($B54,'Emissions Factors'!$F$6:$F$55)),
Fuel_group3="Other",VLOOKUP(Fuel_type3,Inputs!$B$34:$C$38,2,FALSE),
AND(Fuel_group3&lt;&gt;"Electricity",Fuel_group3&lt;&gt;"Other"),INDEX(NonElectricity_Emissions_Factors,MATCH(Fuel_type3,'Emissions Factors'!$C$6:$C$28,0))),0)</f>
        <v>0</v>
      </c>
      <c r="M54" s="118" cm="1">
        <f t="array" ref="M54">_xlfn.IFNA(_xlfn.IFS(Fuel_group4="Electricity",INDEX(Electricity_Emission_Factors,MATCH($B54,'Emissions Factors'!$F$6:$F$55)),
Fuel_group4="Other",VLOOKUP(Fuel_type4,Inputs!$B$34:$C$38,2,FALSE),
AND(Fuel_group4&lt;&gt;"Electricity",Fuel_group4&lt;&gt;"Other"),INDEX(NonElectricity_Emissions_Factors,MATCH(Fuel_type4,'Emissions Factors'!$C$6:$C$28,0))),0)</f>
        <v>0</v>
      </c>
      <c r="N54" s="119" cm="1">
        <f t="array" ref="N54">_xlfn.IFNA(_xlfn.IFS(Fuel_group5="Electricity",INDEX(Electricity_Emission_Factors,MATCH($B54,'Emissions Factors'!$F$6:$F$55)),
Fuel_group5="Other",VLOOKUP(Fuel_type5,Inputs!$B$34:$C$38,2,FALSE),
AND(Fuel_group5&lt;&gt;"Electricity",Fuel_group5&lt;&gt;"Other"),INDEX(NonElectricity_Emissions_Factors,MATCH(Fuel_type5,'Emissions Factors'!$C$6:$C$28,0))),0)</f>
        <v>0</v>
      </c>
      <c r="O54" s="112"/>
      <c r="P54" s="100" t="e">
        <f t="shared" si="1"/>
        <v>#DIV/0!</v>
      </c>
      <c r="Q54" s="101" t="e">
        <f t="shared" si="1"/>
        <v>#DIV/0!</v>
      </c>
      <c r="R54" s="101" t="e">
        <f t="shared" si="1"/>
        <v>#DIV/0!</v>
      </c>
      <c r="S54" s="101" t="e">
        <f t="shared" si="1"/>
        <v>#DIV/0!</v>
      </c>
      <c r="T54" s="102" t="e">
        <f t="shared" si="1"/>
        <v>#DIV/0!</v>
      </c>
      <c r="U54" s="103"/>
      <c r="V54" s="100" t="e" cm="1">
        <f t="array" ref="V54">_xlfn.IFS(EUETS?="Yes",P54*(INDEX(Traded_Carbon_Price_Range,MATCH($B54,'Carbon Prices'!$B$6:$B$56,0))),
EUETS?="No",P54*(INDEX(NonTraded_Carbon_Price_Range,MATCH($B54,'Carbon Prices'!$B$6:$B$56,0))))</f>
        <v>#N/A</v>
      </c>
      <c r="W54" s="101" t="e" cm="1">
        <f t="array" ref="W54">_xlfn.IFS(EUETS?="Yes",Q54*(INDEX(Traded_Carbon_Price_Range,MATCH($B54,'Carbon Prices'!$B$6:$B$56,0))),
EUETS?="No",Q54*(INDEX(NonTraded_Carbon_Price_Range,MATCH($B54,'Carbon Prices'!$B$6:$B$56,0))))</f>
        <v>#N/A</v>
      </c>
      <c r="X54" s="101" t="e" cm="1">
        <f t="array" ref="X54">_xlfn.IFS(EUETS?="Yes",R54*(INDEX(Traded_Carbon_Price_Range,MATCH($B54,'Carbon Prices'!$B$6:$B$56,0))),
EUETS?="No",R54*(INDEX(NonTraded_Carbon_Price_Range,MATCH($B54,'Carbon Prices'!$B$6:$B$56,0))))</f>
        <v>#N/A</v>
      </c>
      <c r="Y54" s="101" t="e" cm="1">
        <f t="array" ref="Y54">_xlfn.IFS(EUETS?="Yes",S54*(INDEX(Traded_Carbon_Price_Range,MATCH($B54,'Carbon Prices'!$B$6:$B$56,0))),
EUETS?="No",S54*(INDEX(NonTraded_Carbon_Price_Range,MATCH($B54,'Carbon Prices'!$B$6:$B$56,0))))</f>
        <v>#N/A</v>
      </c>
      <c r="Z54" s="102" t="e" cm="1">
        <f t="array" ref="Z54">_xlfn.IFS(EUETS?="Yes",T54*(INDEX(Traded_Carbon_Price_Range,MATCH($B54,'Carbon Prices'!$B$6:$B$56,0))),
EUETS?="No",T54*(INDEX(NonTraded_Carbon_Price_Range,MATCH($B54,'Carbon Prices'!$B$6:$B$56,0))))</f>
        <v>#N/A</v>
      </c>
      <c r="AA54" s="103"/>
      <c r="AB54" s="100" t="e">
        <f>V54*(INDEX(Discount_Index,MATCH($B54,'Inflation &amp; Discounting'!$E$8:$E$60,0)))</f>
        <v>#N/A</v>
      </c>
      <c r="AC54" s="101" t="e">
        <f>W54*(INDEX(Discount_Index,MATCH($B54,'Inflation &amp; Discounting'!$E$8:$E$60,0)))</f>
        <v>#N/A</v>
      </c>
      <c r="AD54" s="101" t="e">
        <f>X54*(INDEX(Discount_Index,MATCH($B54,'Inflation &amp; Discounting'!$E$8:$E$60,0)))</f>
        <v>#N/A</v>
      </c>
      <c r="AE54" s="101" t="e">
        <f>Y54*(INDEX(Discount_Index,MATCH($B54,'Inflation &amp; Discounting'!$E$8:$E$60,0)))</f>
        <v>#N/A</v>
      </c>
      <c r="AF54" s="102" t="e">
        <f>Z54*(INDEX(Discount_Index,MATCH($B54,'Inflation &amp; Discounting'!$E$8:$E$60,0)))</f>
        <v>#N/A</v>
      </c>
    </row>
    <row r="55" spans="2:32" x14ac:dyDescent="0.25">
      <c r="B55" s="116">
        <v>2068</v>
      </c>
      <c r="C55" s="103"/>
      <c r="D55" s="100" t="e">
        <f>'Energy Calculations'!AI55</f>
        <v>#DIV/0!</v>
      </c>
      <c r="E55" s="101" t="e">
        <f>'Energy Calculations'!AJ55</f>
        <v>#DIV/0!</v>
      </c>
      <c r="F55" s="101" t="e">
        <f>'Energy Calculations'!AK55</f>
        <v>#DIV/0!</v>
      </c>
      <c r="G55" s="101" t="e">
        <f>'Energy Calculations'!AL55</f>
        <v>#DIV/0!</v>
      </c>
      <c r="H55" s="102" t="e">
        <f>'Energy Calculations'!AM55</f>
        <v>#DIV/0!</v>
      </c>
      <c r="J55" s="117" cm="1">
        <f t="array" ref="J55">_xlfn.IFNA(_xlfn.IFS(Fuel_group1="Electricity",INDEX(Electricity_Emission_Factors,MATCH($B55,'Emissions Factors'!$F$6:$F$55)),
Fuel_group1="Other",VLOOKUP(Fuel_type1,Inputs!$B$34:$C$38,2,FALSE),
AND(Fuel_group1&lt;&gt;"Electricity",Fuel_group1&lt;&gt;"Other"),INDEX(NonElectricity_Emissions_Factors,MATCH(Fuel_type1,'Emissions Factors'!$C$6:$C$28,0))),0)</f>
        <v>0</v>
      </c>
      <c r="K55" s="118" cm="1">
        <f t="array" ref="K55">_xlfn.IFNA(_xlfn.IFS(Fuel_group2="Electricity",INDEX(Electricity_Emission_Factors,MATCH($B55,'Emissions Factors'!$F$6:$F$55)),
Fuel_group2="Other",VLOOKUP(Fuel_type2,Inputs!$B$34:$C$38,2,FALSE),
AND(Fuel_group2&lt;&gt;"Electricity",Fuel_group2&lt;&gt;"Other"),INDEX(NonElectricity_Emissions_Factors,MATCH(Fuel_type2,'Emissions Factors'!$C$6:$C$28,0))),0)</f>
        <v>0</v>
      </c>
      <c r="L55" s="118" cm="1">
        <f t="array" ref="L55">_xlfn.IFNA(_xlfn.IFS(Fuel_group3="Electricity",INDEX(Electricity_Emission_Factors,MATCH($B55,'Emissions Factors'!$F$6:$F$55)),
Fuel_group3="Other",VLOOKUP(Fuel_type3,Inputs!$B$34:$C$38,2,FALSE),
AND(Fuel_group3&lt;&gt;"Electricity",Fuel_group3&lt;&gt;"Other"),INDEX(NonElectricity_Emissions_Factors,MATCH(Fuel_type3,'Emissions Factors'!$C$6:$C$28,0))),0)</f>
        <v>0</v>
      </c>
      <c r="M55" s="118" cm="1">
        <f t="array" ref="M55">_xlfn.IFNA(_xlfn.IFS(Fuel_group4="Electricity",INDEX(Electricity_Emission_Factors,MATCH($B55,'Emissions Factors'!$F$6:$F$55)),
Fuel_group4="Other",VLOOKUP(Fuel_type4,Inputs!$B$34:$C$38,2,FALSE),
AND(Fuel_group4&lt;&gt;"Electricity",Fuel_group4&lt;&gt;"Other"),INDEX(NonElectricity_Emissions_Factors,MATCH(Fuel_type4,'Emissions Factors'!$C$6:$C$28,0))),0)</f>
        <v>0</v>
      </c>
      <c r="N55" s="119" cm="1">
        <f t="array" ref="N55">_xlfn.IFNA(_xlfn.IFS(Fuel_group5="Electricity",INDEX(Electricity_Emission_Factors,MATCH($B55,'Emissions Factors'!$F$6:$F$55)),
Fuel_group5="Other",VLOOKUP(Fuel_type5,Inputs!$B$34:$C$38,2,FALSE),
AND(Fuel_group5&lt;&gt;"Electricity",Fuel_group5&lt;&gt;"Other"),INDEX(NonElectricity_Emissions_Factors,MATCH(Fuel_type5,'Emissions Factors'!$C$6:$C$28,0))),0)</f>
        <v>0</v>
      </c>
      <c r="O55" s="112"/>
      <c r="P55" s="100" t="e">
        <f t="shared" si="1"/>
        <v>#DIV/0!</v>
      </c>
      <c r="Q55" s="101" t="e">
        <f t="shared" si="1"/>
        <v>#DIV/0!</v>
      </c>
      <c r="R55" s="101" t="e">
        <f t="shared" si="1"/>
        <v>#DIV/0!</v>
      </c>
      <c r="S55" s="101" t="e">
        <f t="shared" si="1"/>
        <v>#DIV/0!</v>
      </c>
      <c r="T55" s="102" t="e">
        <f t="shared" si="1"/>
        <v>#DIV/0!</v>
      </c>
      <c r="U55" s="103"/>
      <c r="V55" s="100" t="e" cm="1">
        <f t="array" ref="V55">_xlfn.IFS(EUETS?="Yes",P55*(INDEX(Traded_Carbon_Price_Range,MATCH($B55,'Carbon Prices'!$B$6:$B$56,0))),
EUETS?="No",P55*(INDEX(NonTraded_Carbon_Price_Range,MATCH($B55,'Carbon Prices'!$B$6:$B$56,0))))</f>
        <v>#N/A</v>
      </c>
      <c r="W55" s="101" t="e" cm="1">
        <f t="array" ref="W55">_xlfn.IFS(EUETS?="Yes",Q55*(INDEX(Traded_Carbon_Price_Range,MATCH($B55,'Carbon Prices'!$B$6:$B$56,0))),
EUETS?="No",Q55*(INDEX(NonTraded_Carbon_Price_Range,MATCH($B55,'Carbon Prices'!$B$6:$B$56,0))))</f>
        <v>#N/A</v>
      </c>
      <c r="X55" s="101" t="e" cm="1">
        <f t="array" ref="X55">_xlfn.IFS(EUETS?="Yes",R55*(INDEX(Traded_Carbon_Price_Range,MATCH($B55,'Carbon Prices'!$B$6:$B$56,0))),
EUETS?="No",R55*(INDEX(NonTraded_Carbon_Price_Range,MATCH($B55,'Carbon Prices'!$B$6:$B$56,0))))</f>
        <v>#N/A</v>
      </c>
      <c r="Y55" s="101" t="e" cm="1">
        <f t="array" ref="Y55">_xlfn.IFS(EUETS?="Yes",S55*(INDEX(Traded_Carbon_Price_Range,MATCH($B55,'Carbon Prices'!$B$6:$B$56,0))),
EUETS?="No",S55*(INDEX(NonTraded_Carbon_Price_Range,MATCH($B55,'Carbon Prices'!$B$6:$B$56,0))))</f>
        <v>#N/A</v>
      </c>
      <c r="Z55" s="102" t="e" cm="1">
        <f t="array" ref="Z55">_xlfn.IFS(EUETS?="Yes",T55*(INDEX(Traded_Carbon_Price_Range,MATCH($B55,'Carbon Prices'!$B$6:$B$56,0))),
EUETS?="No",T55*(INDEX(NonTraded_Carbon_Price_Range,MATCH($B55,'Carbon Prices'!$B$6:$B$56,0))))</f>
        <v>#N/A</v>
      </c>
      <c r="AA55" s="103"/>
      <c r="AB55" s="100" t="e">
        <f>V55*(INDEX(Discount_Index,MATCH($B55,'Inflation &amp; Discounting'!$E$8:$E$60,0)))</f>
        <v>#N/A</v>
      </c>
      <c r="AC55" s="101" t="e">
        <f>W55*(INDEX(Discount_Index,MATCH($B55,'Inflation &amp; Discounting'!$E$8:$E$60,0)))</f>
        <v>#N/A</v>
      </c>
      <c r="AD55" s="101" t="e">
        <f>X55*(INDEX(Discount_Index,MATCH($B55,'Inflation &amp; Discounting'!$E$8:$E$60,0)))</f>
        <v>#N/A</v>
      </c>
      <c r="AE55" s="101" t="e">
        <f>Y55*(INDEX(Discount_Index,MATCH($B55,'Inflation &amp; Discounting'!$E$8:$E$60,0)))</f>
        <v>#N/A</v>
      </c>
      <c r="AF55" s="102" t="e">
        <f>Z55*(INDEX(Discount_Index,MATCH($B55,'Inflation &amp; Discounting'!$E$8:$E$60,0)))</f>
        <v>#N/A</v>
      </c>
    </row>
    <row r="56" spans="2:32" x14ac:dyDescent="0.25">
      <c r="B56" s="116">
        <v>2069</v>
      </c>
      <c r="C56" s="103"/>
      <c r="D56" s="100" t="e">
        <f>'Energy Calculations'!AI56</f>
        <v>#DIV/0!</v>
      </c>
      <c r="E56" s="101" t="e">
        <f>'Energy Calculations'!AJ56</f>
        <v>#DIV/0!</v>
      </c>
      <c r="F56" s="101" t="e">
        <f>'Energy Calculations'!AK56</f>
        <v>#DIV/0!</v>
      </c>
      <c r="G56" s="101" t="e">
        <f>'Energy Calculations'!AL56</f>
        <v>#DIV/0!</v>
      </c>
      <c r="H56" s="102" t="e">
        <f>'Energy Calculations'!AM56</f>
        <v>#DIV/0!</v>
      </c>
      <c r="J56" s="117" cm="1">
        <f t="array" ref="J56">_xlfn.IFNA(_xlfn.IFS(Fuel_group1="Electricity",INDEX(Electricity_Emission_Factors,MATCH($B56,'Emissions Factors'!$F$6:$F$55)),
Fuel_group1="Other",VLOOKUP(Fuel_type1,Inputs!$B$34:$C$38,2,FALSE),
AND(Fuel_group1&lt;&gt;"Electricity",Fuel_group1&lt;&gt;"Other"),INDEX(NonElectricity_Emissions_Factors,MATCH(Fuel_type1,'Emissions Factors'!$C$6:$C$28,0))),0)</f>
        <v>0</v>
      </c>
      <c r="K56" s="118" cm="1">
        <f t="array" ref="K56">_xlfn.IFNA(_xlfn.IFS(Fuel_group2="Electricity",INDEX(Electricity_Emission_Factors,MATCH($B56,'Emissions Factors'!$F$6:$F$55)),
Fuel_group2="Other",VLOOKUP(Fuel_type2,Inputs!$B$34:$C$38,2,FALSE),
AND(Fuel_group2&lt;&gt;"Electricity",Fuel_group2&lt;&gt;"Other"),INDEX(NonElectricity_Emissions_Factors,MATCH(Fuel_type2,'Emissions Factors'!$C$6:$C$28,0))),0)</f>
        <v>0</v>
      </c>
      <c r="L56" s="118" cm="1">
        <f t="array" ref="L56">_xlfn.IFNA(_xlfn.IFS(Fuel_group3="Electricity",INDEX(Electricity_Emission_Factors,MATCH($B56,'Emissions Factors'!$F$6:$F$55)),
Fuel_group3="Other",VLOOKUP(Fuel_type3,Inputs!$B$34:$C$38,2,FALSE),
AND(Fuel_group3&lt;&gt;"Electricity",Fuel_group3&lt;&gt;"Other"),INDEX(NonElectricity_Emissions_Factors,MATCH(Fuel_type3,'Emissions Factors'!$C$6:$C$28,0))),0)</f>
        <v>0</v>
      </c>
      <c r="M56" s="118" cm="1">
        <f t="array" ref="M56">_xlfn.IFNA(_xlfn.IFS(Fuel_group4="Electricity",INDEX(Electricity_Emission_Factors,MATCH($B56,'Emissions Factors'!$F$6:$F$55)),
Fuel_group4="Other",VLOOKUP(Fuel_type4,Inputs!$B$34:$C$38,2,FALSE),
AND(Fuel_group4&lt;&gt;"Electricity",Fuel_group4&lt;&gt;"Other"),INDEX(NonElectricity_Emissions_Factors,MATCH(Fuel_type4,'Emissions Factors'!$C$6:$C$28,0))),0)</f>
        <v>0</v>
      </c>
      <c r="N56" s="119" cm="1">
        <f t="array" ref="N56">_xlfn.IFNA(_xlfn.IFS(Fuel_group5="Electricity",INDEX(Electricity_Emission_Factors,MATCH($B56,'Emissions Factors'!$F$6:$F$55)),
Fuel_group5="Other",VLOOKUP(Fuel_type5,Inputs!$B$34:$C$38,2,FALSE),
AND(Fuel_group5&lt;&gt;"Electricity",Fuel_group5&lt;&gt;"Other"),INDEX(NonElectricity_Emissions_Factors,MATCH(Fuel_type5,'Emissions Factors'!$C$6:$C$28,0))),0)</f>
        <v>0</v>
      </c>
      <c r="O56" s="112"/>
      <c r="P56" s="100" t="e">
        <f t="shared" si="1"/>
        <v>#DIV/0!</v>
      </c>
      <c r="Q56" s="101" t="e">
        <f t="shared" si="1"/>
        <v>#DIV/0!</v>
      </c>
      <c r="R56" s="101" t="e">
        <f t="shared" si="1"/>
        <v>#DIV/0!</v>
      </c>
      <c r="S56" s="101" t="e">
        <f t="shared" si="1"/>
        <v>#DIV/0!</v>
      </c>
      <c r="T56" s="102" t="e">
        <f t="shared" si="1"/>
        <v>#DIV/0!</v>
      </c>
      <c r="U56" s="103"/>
      <c r="V56" s="100" t="e" cm="1">
        <f t="array" ref="V56">_xlfn.IFS(EUETS?="Yes",P56*(INDEX(Traded_Carbon_Price_Range,MATCH($B56,'Carbon Prices'!$B$6:$B$56,0))),
EUETS?="No",P56*(INDEX(NonTraded_Carbon_Price_Range,MATCH($B56,'Carbon Prices'!$B$6:$B$56,0))))</f>
        <v>#N/A</v>
      </c>
      <c r="W56" s="101" t="e" cm="1">
        <f t="array" ref="W56">_xlfn.IFS(EUETS?="Yes",Q56*(INDEX(Traded_Carbon_Price_Range,MATCH($B56,'Carbon Prices'!$B$6:$B$56,0))),
EUETS?="No",Q56*(INDEX(NonTraded_Carbon_Price_Range,MATCH($B56,'Carbon Prices'!$B$6:$B$56,0))))</f>
        <v>#N/A</v>
      </c>
      <c r="X56" s="101" t="e" cm="1">
        <f t="array" ref="X56">_xlfn.IFS(EUETS?="Yes",R56*(INDEX(Traded_Carbon_Price_Range,MATCH($B56,'Carbon Prices'!$B$6:$B$56,0))),
EUETS?="No",R56*(INDEX(NonTraded_Carbon_Price_Range,MATCH($B56,'Carbon Prices'!$B$6:$B$56,0))))</f>
        <v>#N/A</v>
      </c>
      <c r="Y56" s="101" t="e" cm="1">
        <f t="array" ref="Y56">_xlfn.IFS(EUETS?="Yes",S56*(INDEX(Traded_Carbon_Price_Range,MATCH($B56,'Carbon Prices'!$B$6:$B$56,0))),
EUETS?="No",S56*(INDEX(NonTraded_Carbon_Price_Range,MATCH($B56,'Carbon Prices'!$B$6:$B$56,0))))</f>
        <v>#N/A</v>
      </c>
      <c r="Z56" s="102" t="e" cm="1">
        <f t="array" ref="Z56">_xlfn.IFS(EUETS?="Yes",T56*(INDEX(Traded_Carbon_Price_Range,MATCH($B56,'Carbon Prices'!$B$6:$B$56,0))),
EUETS?="No",T56*(INDEX(NonTraded_Carbon_Price_Range,MATCH($B56,'Carbon Prices'!$B$6:$B$56,0))))</f>
        <v>#N/A</v>
      </c>
      <c r="AA56" s="103"/>
      <c r="AB56" s="100" t="e">
        <f>V56*(INDEX(Discount_Index,MATCH($B56,'Inflation &amp; Discounting'!$E$8:$E$60,0)))</f>
        <v>#N/A</v>
      </c>
      <c r="AC56" s="101" t="e">
        <f>W56*(INDEX(Discount_Index,MATCH($B56,'Inflation &amp; Discounting'!$E$8:$E$60,0)))</f>
        <v>#N/A</v>
      </c>
      <c r="AD56" s="101" t="e">
        <f>X56*(INDEX(Discount_Index,MATCH($B56,'Inflation &amp; Discounting'!$E$8:$E$60,0)))</f>
        <v>#N/A</v>
      </c>
      <c r="AE56" s="101" t="e">
        <f>Y56*(INDEX(Discount_Index,MATCH($B56,'Inflation &amp; Discounting'!$E$8:$E$60,0)))</f>
        <v>#N/A</v>
      </c>
      <c r="AF56" s="102" t="e">
        <f>Z56*(INDEX(Discount_Index,MATCH($B56,'Inflation &amp; Discounting'!$E$8:$E$60,0)))</f>
        <v>#N/A</v>
      </c>
    </row>
    <row r="57" spans="2:32" ht="15.75" thickBot="1" x14ac:dyDescent="0.3">
      <c r="B57" s="120">
        <v>2070</v>
      </c>
      <c r="C57" s="103"/>
      <c r="D57" s="106" t="e">
        <f>'Energy Calculations'!AI57</f>
        <v>#DIV/0!</v>
      </c>
      <c r="E57" s="107" t="e">
        <f>'Energy Calculations'!AJ57</f>
        <v>#DIV/0!</v>
      </c>
      <c r="F57" s="107" t="e">
        <f>'Energy Calculations'!AK57</f>
        <v>#DIV/0!</v>
      </c>
      <c r="G57" s="107" t="e">
        <f>'Energy Calculations'!AL57</f>
        <v>#DIV/0!</v>
      </c>
      <c r="H57" s="108" t="e">
        <f>'Energy Calculations'!AM57</f>
        <v>#DIV/0!</v>
      </c>
      <c r="J57" s="121" cm="1">
        <f t="array" ref="J57">_xlfn.IFNA(_xlfn.IFS(Fuel_group1="Electricity",INDEX(Electricity_Emission_Factors,MATCH($B57,'Emissions Factors'!$F$6:$F$55)),
Fuel_group1="Other",VLOOKUP(Fuel_type1,Inputs!$B$34:$C$38,2,FALSE),
AND(Fuel_group1&lt;&gt;"Electricity",Fuel_group1&lt;&gt;"Other"),INDEX(NonElectricity_Emissions_Factors,MATCH(Fuel_type1,'Emissions Factors'!$C$6:$C$28,0))),0)</f>
        <v>0</v>
      </c>
      <c r="K57" s="122" cm="1">
        <f t="array" ref="K57">_xlfn.IFNA(_xlfn.IFS(Fuel_group2="Electricity",INDEX(Electricity_Emission_Factors,MATCH($B57,'Emissions Factors'!$F$6:$F$55)),
Fuel_group2="Other",VLOOKUP(Fuel_type2,Inputs!$B$34:$C$38,2,FALSE),
AND(Fuel_group2&lt;&gt;"Electricity",Fuel_group2&lt;&gt;"Other"),INDEX(NonElectricity_Emissions_Factors,MATCH(Fuel_type2,'Emissions Factors'!$C$6:$C$28,0))),0)</f>
        <v>0</v>
      </c>
      <c r="L57" s="122" cm="1">
        <f t="array" ref="L57">_xlfn.IFNA(_xlfn.IFS(Fuel_group3="Electricity",INDEX(Electricity_Emission_Factors,MATCH($B57,'Emissions Factors'!$F$6:$F$55)),
Fuel_group3="Other",VLOOKUP(Fuel_type3,Inputs!$B$34:$C$38,2,FALSE),
AND(Fuel_group3&lt;&gt;"Electricity",Fuel_group3&lt;&gt;"Other"),INDEX(NonElectricity_Emissions_Factors,MATCH(Fuel_type3,'Emissions Factors'!$C$6:$C$28,0))),0)</f>
        <v>0</v>
      </c>
      <c r="M57" s="122" cm="1">
        <f t="array" ref="M57">_xlfn.IFNA(_xlfn.IFS(Fuel_group4="Electricity",INDEX(Electricity_Emission_Factors,MATCH($B57,'Emissions Factors'!$F$6:$F$55)),
Fuel_group4="Other",VLOOKUP(Fuel_type4,Inputs!$B$34:$C$38,2,FALSE),
AND(Fuel_group4&lt;&gt;"Electricity",Fuel_group4&lt;&gt;"Other"),INDEX(NonElectricity_Emissions_Factors,MATCH(Fuel_type4,'Emissions Factors'!$C$6:$C$28,0))),0)</f>
        <v>0</v>
      </c>
      <c r="N57" s="123" cm="1">
        <f t="array" ref="N57">_xlfn.IFNA(_xlfn.IFS(Fuel_group5="Electricity",INDEX(Electricity_Emission_Factors,MATCH($B57,'Emissions Factors'!$F$6:$F$55)),
Fuel_group5="Other",VLOOKUP(Fuel_type5,Inputs!$B$34:$C$38,2,FALSE),
AND(Fuel_group5&lt;&gt;"Electricity",Fuel_group5&lt;&gt;"Other"),INDEX(NonElectricity_Emissions_Factors,MATCH(Fuel_type5,'Emissions Factors'!$C$6:$C$28,0))),0)</f>
        <v>0</v>
      </c>
      <c r="O57" s="112"/>
      <c r="P57" s="106" t="e">
        <f t="shared" si="1"/>
        <v>#DIV/0!</v>
      </c>
      <c r="Q57" s="107" t="e">
        <f t="shared" si="1"/>
        <v>#DIV/0!</v>
      </c>
      <c r="R57" s="107" t="e">
        <f t="shared" si="1"/>
        <v>#DIV/0!</v>
      </c>
      <c r="S57" s="107" t="e">
        <f t="shared" si="1"/>
        <v>#DIV/0!</v>
      </c>
      <c r="T57" s="108" t="e">
        <f t="shared" si="1"/>
        <v>#DIV/0!</v>
      </c>
      <c r="U57" s="103"/>
      <c r="V57" s="106" t="e" cm="1">
        <f t="array" ref="V57">_xlfn.IFS(EUETS?="Yes",P57*(INDEX(Traded_Carbon_Price_Range,MATCH($B57,'Carbon Prices'!$B$6:$B$56,0))),
EUETS?="No",P57*(INDEX(NonTraded_Carbon_Price_Range,MATCH($B57,'Carbon Prices'!$B$6:$B$56,0))))</f>
        <v>#N/A</v>
      </c>
      <c r="W57" s="107" t="e" cm="1">
        <f t="array" ref="W57">_xlfn.IFS(EUETS?="Yes",Q57*(INDEX(Traded_Carbon_Price_Range,MATCH($B57,'Carbon Prices'!$B$6:$B$56,0))),
EUETS?="No",Q57*(INDEX(NonTraded_Carbon_Price_Range,MATCH($B57,'Carbon Prices'!$B$6:$B$56,0))))</f>
        <v>#N/A</v>
      </c>
      <c r="X57" s="107" t="e" cm="1">
        <f t="array" ref="X57">_xlfn.IFS(EUETS?="Yes",R57*(INDEX(Traded_Carbon_Price_Range,MATCH($B57,'Carbon Prices'!$B$6:$B$56,0))),
EUETS?="No",R57*(INDEX(NonTraded_Carbon_Price_Range,MATCH($B57,'Carbon Prices'!$B$6:$B$56,0))))</f>
        <v>#N/A</v>
      </c>
      <c r="Y57" s="107" t="e" cm="1">
        <f t="array" ref="Y57">_xlfn.IFS(EUETS?="Yes",S57*(INDEX(Traded_Carbon_Price_Range,MATCH($B57,'Carbon Prices'!$B$6:$B$56,0))),
EUETS?="No",S57*(INDEX(NonTraded_Carbon_Price_Range,MATCH($B57,'Carbon Prices'!$B$6:$B$56,0))))</f>
        <v>#N/A</v>
      </c>
      <c r="Z57" s="108" t="e" cm="1">
        <f t="array" ref="Z57">_xlfn.IFS(EUETS?="Yes",T57*(INDEX(Traded_Carbon_Price_Range,MATCH($B57,'Carbon Prices'!$B$6:$B$56,0))),
EUETS?="No",T57*(INDEX(NonTraded_Carbon_Price_Range,MATCH($B57,'Carbon Prices'!$B$6:$B$56,0))))</f>
        <v>#N/A</v>
      </c>
      <c r="AA57" s="103"/>
      <c r="AB57" s="106" t="e">
        <f>V57*(INDEX(Discount_Index,MATCH($B57,'Inflation &amp; Discounting'!$E$8:$E$60,0)))</f>
        <v>#N/A</v>
      </c>
      <c r="AC57" s="107" t="e">
        <f>W57*(INDEX(Discount_Index,MATCH($B57,'Inflation &amp; Discounting'!$E$8:$E$60,0)))</f>
        <v>#N/A</v>
      </c>
      <c r="AD57" s="107" t="e">
        <f>X57*(INDEX(Discount_Index,MATCH($B57,'Inflation &amp; Discounting'!$E$8:$E$60,0)))</f>
        <v>#N/A</v>
      </c>
      <c r="AE57" s="107" t="e">
        <f>Y57*(INDEX(Discount_Index,MATCH($B57,'Inflation &amp; Discounting'!$E$8:$E$60,0)))</f>
        <v>#N/A</v>
      </c>
      <c r="AF57" s="108" t="e">
        <f>Z57*(INDEX(Discount_Index,MATCH($B57,'Inflation &amp; Discounting'!$E$8:$E$60,0)))</f>
        <v>#N/A</v>
      </c>
    </row>
    <row r="58" spans="2:32" x14ac:dyDescent="0.25"/>
    <row r="59" spans="2:32"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row>
  </sheetData>
  <sheetProtection algorithmName="SHA-512" hashValue="6sc+d+I3mI/2Giz6Z2kj1WoZPtDum5NFdkKH5t6/EBKtfeTa5M0tBogOPhb6kRe5pGdsIV9PeghP/4wG4qhiVA==" saltValue="S9Ikyn0FY4+Lr2HS/IIfbw==" spinCount="100000" sheet="1" objects="1" scenarios="1" selectLockedCells="1"/>
  <mergeCells count="6">
    <mergeCell ref="AB5:AF5"/>
    <mergeCell ref="B5:B7"/>
    <mergeCell ref="D5:H5"/>
    <mergeCell ref="J5:N5"/>
    <mergeCell ref="P5:T5"/>
    <mergeCell ref="V5:Z5"/>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1AC6A-BBF9-4707-86AB-2C10FB4E08BF}">
  <sheetPr codeName="Sheet12">
    <tabColor theme="7" tint="0.59999389629810485"/>
  </sheetPr>
  <dimension ref="A1:AA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2" width="8.85546875" style="30" customWidth="1"/>
    <col min="3" max="3" width="5.140625" style="30" customWidth="1"/>
    <col min="4" max="8" width="15.85546875" style="30" customWidth="1"/>
    <col min="9" max="9" width="5.140625" style="30" customWidth="1"/>
    <col min="10" max="14" width="15.85546875" style="30" customWidth="1"/>
    <col min="15" max="15" width="5.28515625" style="30" customWidth="1"/>
    <col min="16" max="20" width="15.85546875" style="30" customWidth="1"/>
    <col min="21" max="21" width="5.28515625" style="30" customWidth="1"/>
    <col min="22" max="26" width="15.85546875" style="30" customWidth="1"/>
    <col min="27" max="27" width="3.5703125" style="30" customWidth="1"/>
    <col min="28" max="16384" width="8.85546875" style="30" hidden="1"/>
  </cols>
  <sheetData>
    <row r="1" spans="2:26" x14ac:dyDescent="0.25">
      <c r="B1" s="69"/>
      <c r="C1" s="69"/>
      <c r="D1" s="69"/>
      <c r="E1" s="69"/>
      <c r="F1" s="69"/>
      <c r="G1" s="69"/>
      <c r="H1" s="69"/>
      <c r="I1" s="69"/>
      <c r="J1" s="69"/>
      <c r="K1" s="69"/>
      <c r="L1" s="69"/>
      <c r="M1" s="69"/>
      <c r="N1" s="69"/>
      <c r="O1" s="69"/>
      <c r="P1" s="69"/>
      <c r="Q1" s="69"/>
      <c r="R1" s="69"/>
      <c r="S1" s="69"/>
      <c r="T1" s="69"/>
      <c r="U1" s="69"/>
      <c r="V1" s="69"/>
      <c r="W1" s="69"/>
      <c r="X1" s="69"/>
      <c r="Y1" s="69"/>
      <c r="Z1" s="69"/>
    </row>
    <row r="2" spans="2:26" x14ac:dyDescent="0.25"/>
    <row r="3" spans="2:26" ht="21" x14ac:dyDescent="0.35">
      <c r="B3" s="70" t="s">
        <v>101</v>
      </c>
    </row>
    <row r="4" spans="2:26" ht="15.75" thickBot="1" x14ac:dyDescent="0.3"/>
    <row r="5" spans="2:26" x14ac:dyDescent="0.25">
      <c r="B5" s="461" t="s">
        <v>78</v>
      </c>
      <c r="C5" s="91"/>
      <c r="D5" s="456" t="s">
        <v>84</v>
      </c>
      <c r="E5" s="457"/>
      <c r="F5" s="457"/>
      <c r="G5" s="457"/>
      <c r="H5" s="458"/>
      <c r="I5" s="91"/>
      <c r="J5" s="456" t="s">
        <v>102</v>
      </c>
      <c r="K5" s="457"/>
      <c r="L5" s="457"/>
      <c r="M5" s="457"/>
      <c r="N5" s="458"/>
      <c r="O5" s="91"/>
      <c r="P5" s="456" t="s">
        <v>103</v>
      </c>
      <c r="Q5" s="457"/>
      <c r="R5" s="457"/>
      <c r="S5" s="457"/>
      <c r="T5" s="458"/>
      <c r="U5" s="91"/>
      <c r="V5" s="456" t="s">
        <v>67</v>
      </c>
      <c r="W5" s="457"/>
      <c r="X5" s="457"/>
      <c r="Y5" s="457"/>
      <c r="Z5" s="458"/>
    </row>
    <row r="6" spans="2:26" x14ac:dyDescent="0.25">
      <c r="B6" s="462"/>
      <c r="C6" s="91"/>
      <c r="D6" s="92" t="s">
        <v>35</v>
      </c>
      <c r="E6" s="11" t="s">
        <v>36</v>
      </c>
      <c r="F6" s="11" t="s">
        <v>37</v>
      </c>
      <c r="G6" s="11" t="s">
        <v>38</v>
      </c>
      <c r="H6" s="93" t="s">
        <v>39</v>
      </c>
      <c r="I6" s="91"/>
      <c r="J6" s="92" t="s">
        <v>35</v>
      </c>
      <c r="K6" s="11" t="s">
        <v>36</v>
      </c>
      <c r="L6" s="11" t="s">
        <v>37</v>
      </c>
      <c r="M6" s="11" t="s">
        <v>38</v>
      </c>
      <c r="N6" s="93" t="s">
        <v>39</v>
      </c>
      <c r="O6" s="91"/>
      <c r="P6" s="92" t="s">
        <v>35</v>
      </c>
      <c r="Q6" s="11" t="s">
        <v>36</v>
      </c>
      <c r="R6" s="11" t="s">
        <v>37</v>
      </c>
      <c r="S6" s="11" t="s">
        <v>38</v>
      </c>
      <c r="T6" s="93" t="s">
        <v>39</v>
      </c>
      <c r="U6" s="91"/>
      <c r="V6" s="92" t="s">
        <v>35</v>
      </c>
      <c r="W6" s="11" t="s">
        <v>36</v>
      </c>
      <c r="X6" s="11" t="s">
        <v>37</v>
      </c>
      <c r="Y6" s="11" t="s">
        <v>38</v>
      </c>
      <c r="Z6" s="93" t="s">
        <v>39</v>
      </c>
    </row>
    <row r="7" spans="2:26" s="55" customFormat="1" x14ac:dyDescent="0.25">
      <c r="B7" s="462"/>
      <c r="C7" s="97"/>
      <c r="D7" s="95" t="str">
        <f>IF(Fuel_type1=0,"N/A",Fuel_type1)</f>
        <v>N/A</v>
      </c>
      <c r="E7" s="24" t="str">
        <f>IF(Fuel_type2=0,"N/A",Fuel_type2)</f>
        <v>N/A</v>
      </c>
      <c r="F7" s="24" t="str">
        <f>IF(Fuel_type3=0,"N/A",Fuel_type3)</f>
        <v>N/A</v>
      </c>
      <c r="G7" s="24" t="str">
        <f>IF(Fuel_type4=0,"N/A",Fuel_type4)</f>
        <v>N/A</v>
      </c>
      <c r="H7" s="96" t="str">
        <f>IF(Fuel_type5=0,"N/A",Fuel_type5)</f>
        <v>N/A</v>
      </c>
      <c r="I7" s="97"/>
      <c r="J7" s="95" t="str">
        <f>IF(Fuel_group1=0,"N/A",Fuel_group1)</f>
        <v>N/A</v>
      </c>
      <c r="K7" s="24" t="str">
        <f>IF(Fuel_group2=0,"N/A",Fuel_group2)</f>
        <v>N/A</v>
      </c>
      <c r="L7" s="24" t="str">
        <f>IF(Fuel_group3=0,"N/A",Fuel_group3)</f>
        <v>N/A</v>
      </c>
      <c r="M7" s="24" t="str">
        <f>IF(Fuel_group4=0,"N/A",Fuel_group4)</f>
        <v>N/A</v>
      </c>
      <c r="N7" s="96" t="str">
        <f>IF(Fuel_group5=0,"N/A",Fuel_group5)</f>
        <v>N/A</v>
      </c>
      <c r="O7" s="97"/>
      <c r="P7" s="95" t="str">
        <f>IF(Fuel_type1=0,"N/A",Fuel_type1)</f>
        <v>N/A</v>
      </c>
      <c r="Q7" s="24" t="str">
        <f>IF(Fuel_type2=0,"N/A",Fuel_type2)</f>
        <v>N/A</v>
      </c>
      <c r="R7" s="24" t="str">
        <f>IF(Fuel_type3=0,"N/A",Fuel_type3)</f>
        <v>N/A</v>
      </c>
      <c r="S7" s="24" t="str">
        <f>IF(Fuel_type4=0,"N/A",Fuel_type4)</f>
        <v>N/A</v>
      </c>
      <c r="T7" s="96" t="str">
        <f>IF(Fuel_type5=0,"N/A",Fuel_type5)</f>
        <v>N/A</v>
      </c>
      <c r="U7" s="97"/>
      <c r="V7" s="95" t="str">
        <f>IF(Fuel_type1=0,"N/A",Fuel_type1)</f>
        <v>N/A</v>
      </c>
      <c r="W7" s="24" t="str">
        <f>IF(Fuel_type2=0,"N/A",Fuel_type2)</f>
        <v>N/A</v>
      </c>
      <c r="X7" s="24" t="str">
        <f>IF(Fuel_type3=0,"N/A",Fuel_type3)</f>
        <v>N/A</v>
      </c>
      <c r="Y7" s="24" t="str">
        <f>IF(Fuel_type4=0,"N/A",Fuel_type4)</f>
        <v>N/A</v>
      </c>
      <c r="Z7" s="96" t="str">
        <f>IF(Fuel_type5=0,"N/A",Fuel_type5)</f>
        <v>N/A</v>
      </c>
    </row>
    <row r="8" spans="2:26" x14ac:dyDescent="0.25">
      <c r="B8" s="116">
        <v>2021</v>
      </c>
      <c r="C8" s="103"/>
      <c r="D8" s="100" t="e">
        <f>'Energy Calculations'!AI8</f>
        <v>#DIV/0!</v>
      </c>
      <c r="E8" s="101" t="e">
        <f>'Energy Calculations'!AJ8</f>
        <v>#DIV/0!</v>
      </c>
      <c r="F8" s="101" t="e">
        <f>'Energy Calculations'!AK8</f>
        <v>#DIV/0!</v>
      </c>
      <c r="G8" s="101" t="e">
        <f>'Energy Calculations'!AL8</f>
        <v>#DIV/0!</v>
      </c>
      <c r="H8" s="102" t="e">
        <f>'Energy Calculations'!AM8</f>
        <v>#DIV/0!</v>
      </c>
      <c r="J8" s="109" cm="1">
        <f t="array" ref="J8">_xlfn.IFNA(_xlfn.IFS(
Fuel_group1="Biomass fuels", INDEX(Biomass_Air_Quality_Damage_Costs,MATCH($B8,'Air Quality Damage Costs'!$B$6:$B$56,0)),
Fuel_group1="Biogas fuels", INDEX(Biomass_Air_Quality_Damage_Costs,MATCH($B8,'Air Quality Damage Costs'!$B$6:$B$56,0)),
Fuel_group1="Gaseous fuels", INDEX(Gas_Air_Quality_Damage_Costs,MATCH($B8,'Air Quality Damage Costs'!$B$6:$B$56,0)),
Fuel_group1="Liquid fuels", INDEX(Oil_Air_Quality_Damage_Costs,MATCH($B8,'Air Quality Damage Costs'!$B$6:$B$56,0)),
Fuel_group1="Solid fuels", INDEX(Coal_Air_Quality_Damage_Costs,MATCH($B8,'Air Quality Damage Costs'!$B$6:$B$56,0))),
0)</f>
        <v>0</v>
      </c>
      <c r="K8" s="110" cm="1">
        <f t="array" ref="K8">_xlfn.IFNA(_xlfn.IFS(
Fuel_group2="Biomass fuels", INDEX(Biomass_Air_Quality_Damage_Costs,MATCH($B8,'Air Quality Damage Costs'!$B$6:$B$56,0)),
Fuel_group2="Biogas fuels", INDEX(Biomass_Air_Quality_Damage_Costs,MATCH($B8,'Air Quality Damage Costs'!$B$6:$B$56,0)),
Fuel_group2="Gaseous fuels", INDEX(Gas_Air_Quality_Damage_Costs,MATCH($B8,'Air Quality Damage Costs'!$B$6:$B$56,0)),
Fuel_group2="Liquid fuels", INDEX(Oil_Air_Quality_Damage_Costs,MATCH($B8,'Air Quality Damage Costs'!$B$6:$B$56,0)),
Fuel_group2="Solid fuels", INDEX(Coal_Air_Quality_Damage_Costs,MATCH($B8,'Air Quality Damage Costs'!$B$6:$B$56,0))),
0)</f>
        <v>0</v>
      </c>
      <c r="L8" s="110" cm="1">
        <f t="array" ref="L8">_xlfn.IFNA(_xlfn.IFS(
Fuel_group3="Biomass fuels", INDEX(Biomass_Air_Quality_Damage_Costs,MATCH($B8,'Air Quality Damage Costs'!$B$6:$B$56,0)),
Fuel_group3="Biogas fuels", INDEX(Biomass_Air_Quality_Damage_Costs,MATCH($B8,'Air Quality Damage Costs'!$B$6:$B$56,0)),
Fuel_group3="Gaseous fuels", INDEX(Gas_Air_Quality_Damage_Costs,MATCH($B8,'Air Quality Damage Costs'!$B$6:$B$56,0)),
Fuel_group3="Liquid fuels", INDEX(Oil_Air_Quality_Damage_Costs,MATCH($B8,'Air Quality Damage Costs'!$B$6:$B$56,0)),
Fuel_group3="Solid fuels", INDEX(Coal_Air_Quality_Damage_Costs,MATCH($B8,'Air Quality Damage Costs'!$B$6:$B$56,0))),
0)</f>
        <v>0</v>
      </c>
      <c r="M8" s="110" cm="1">
        <f t="array" ref="M8">_xlfn.IFNA(_xlfn.IFS(
Fuel_group4="Biomass fuels", INDEX(Biomass_Air_Quality_Damage_Costs,MATCH($B8,'Air Quality Damage Costs'!$B$6:$B$56,0)),
Fuel_group4="Biogas fuels", INDEX(Biomass_Air_Quality_Damage_Costs,MATCH($B8,'Air Quality Damage Costs'!$B$6:$B$56,0)),
Fuel_group4="Gaseous fuels", INDEX(Gas_Air_Quality_Damage_Costs,MATCH($B8,'Air Quality Damage Costs'!$B$6:$B$56,0)),
Fuel_group4="Liquid fuels", INDEX(Oil_Air_Quality_Damage_Costs,MATCH($B8,'Air Quality Damage Costs'!$B$6:$B$56,0)),
Fuel_group4="Solid fuels", INDEX(Coal_Air_Quality_Damage_Costs,MATCH($B8,'Air Quality Damage Costs'!$B$6:$B$56,0))),
0)</f>
        <v>0</v>
      </c>
      <c r="N8" s="111" cm="1">
        <f t="array" ref="N8">_xlfn.IFNA(_xlfn.IFS(
Fuel_group5="Biomass fuels", INDEX(Biomass_Air_Quality_Damage_Costs,MATCH($B8,'Air Quality Damage Costs'!$B$6:$B$56,0)),
Fuel_group5="Biogas fuels", INDEX(Biomass_Air_Quality_Damage_Costs,MATCH($B8,'Air Quality Damage Costs'!$B$6:$B$56,0)),
Fuel_group5="Gaseous fuels", INDEX(Gas_Air_Quality_Damage_Costs,MATCH($B8,'Air Quality Damage Costs'!$B$6:$B$56,0)),
Fuel_group5="Liquid fuels", INDEX(Oil_Air_Quality_Damage_Costs,MATCH($B8,'Air Quality Damage Costs'!$B$6:$B$56,0)),
Fuel_group5="Solid fuels", INDEX(Coal_Air_Quality_Damage_Costs,MATCH($B8,'Air Quality Damage Costs'!$B$6:$B$56,0))),
0)</f>
        <v>0</v>
      </c>
      <c r="O8" s="112"/>
      <c r="P8" s="100" t="e">
        <f>(D8*J8)</f>
        <v>#DIV/0!</v>
      </c>
      <c r="Q8" s="101" t="e">
        <f t="shared" ref="Q8:T8" si="0">(E8*K8)</f>
        <v>#DIV/0!</v>
      </c>
      <c r="R8" s="101" t="e">
        <f t="shared" si="0"/>
        <v>#DIV/0!</v>
      </c>
      <c r="S8" s="101" t="e">
        <f t="shared" si="0"/>
        <v>#DIV/0!</v>
      </c>
      <c r="T8" s="102" t="e">
        <f t="shared" si="0"/>
        <v>#DIV/0!</v>
      </c>
      <c r="U8" s="112"/>
      <c r="V8" s="100" t="e">
        <f>P8*INDEX(Discount_Index,MATCH($B8,'Inflation &amp; Discounting'!$E$8:$E$60,0))</f>
        <v>#DIV/0!</v>
      </c>
      <c r="W8" s="101" t="e">
        <f>Q8*INDEX(Discount_Index,MATCH($B8,'Inflation &amp; Discounting'!$E$8:$E$60,0))</f>
        <v>#DIV/0!</v>
      </c>
      <c r="X8" s="101" t="e">
        <f>R8*INDEX(Discount_Index,MATCH($B8,'Inflation &amp; Discounting'!$E$8:$E$60,0))</f>
        <v>#DIV/0!</v>
      </c>
      <c r="Y8" s="101" t="e">
        <f>S8*INDEX(Discount_Index,MATCH($B8,'Inflation &amp; Discounting'!$E$8:$E$60,0))</f>
        <v>#DIV/0!</v>
      </c>
      <c r="Z8" s="102" t="e">
        <f>T8*INDEX(Discount_Index,MATCH($B8,'Inflation &amp; Discounting'!$E$8:$E$60,0))</f>
        <v>#DIV/0!</v>
      </c>
    </row>
    <row r="9" spans="2:26" x14ac:dyDescent="0.25">
      <c r="B9" s="116">
        <v>2022</v>
      </c>
      <c r="C9" s="103"/>
      <c r="D9" s="100" t="e">
        <f>'Energy Calculations'!AI9</f>
        <v>#DIV/0!</v>
      </c>
      <c r="E9" s="101" t="e">
        <f>'Energy Calculations'!AJ9</f>
        <v>#DIV/0!</v>
      </c>
      <c r="F9" s="101" t="e">
        <f>'Energy Calculations'!AK9</f>
        <v>#DIV/0!</v>
      </c>
      <c r="G9" s="101" t="e">
        <f>'Energy Calculations'!AL9</f>
        <v>#DIV/0!</v>
      </c>
      <c r="H9" s="102" t="e">
        <f>'Energy Calculations'!AM9</f>
        <v>#DIV/0!</v>
      </c>
      <c r="J9" s="109" cm="1">
        <f t="array" ref="J9">_xlfn.IFNA(_xlfn.IFS(
Fuel_group1="Biomass fuels", INDEX(Biomass_Air_Quality_Damage_Costs,MATCH($B9,'Air Quality Damage Costs'!$B$6:$B$56,0)),
Fuel_group1="Biogas fuels", INDEX(Biomass_Air_Quality_Damage_Costs,MATCH($B9,'Air Quality Damage Costs'!$B$6:$B$56,0)),
Fuel_group1="Gaseous fuels", INDEX(Gas_Air_Quality_Damage_Costs,MATCH($B9,'Air Quality Damage Costs'!$B$6:$B$56,0)),
Fuel_group1="Liquid fuels", INDEX(Oil_Air_Quality_Damage_Costs,MATCH($B9,'Air Quality Damage Costs'!$B$6:$B$56,0)),
Fuel_group1="Solid fuels", INDEX(Coal_Air_Quality_Damage_Costs,MATCH($B9,'Air Quality Damage Costs'!$B$6:$B$56,0))),
0)</f>
        <v>0</v>
      </c>
      <c r="K9" s="110" cm="1">
        <f t="array" ref="K9">_xlfn.IFNA(_xlfn.IFS(
Fuel_group2="Biomass fuels", INDEX(Biomass_Air_Quality_Damage_Costs,MATCH($B9,'Air Quality Damage Costs'!$B$6:$B$56,0)),
Fuel_group2="Biogas fuels", INDEX(Biomass_Air_Quality_Damage_Costs,MATCH($B9,'Air Quality Damage Costs'!$B$6:$B$56,0)),
Fuel_group2="Gaseous fuels", INDEX(Gas_Air_Quality_Damage_Costs,MATCH($B9,'Air Quality Damage Costs'!$B$6:$B$56,0)),
Fuel_group2="Liquid fuels", INDEX(Oil_Air_Quality_Damage_Costs,MATCH($B9,'Air Quality Damage Costs'!$B$6:$B$56,0)),
Fuel_group2="Solid fuels", INDEX(Coal_Air_Quality_Damage_Costs,MATCH($B9,'Air Quality Damage Costs'!$B$6:$B$56,0))),
0)</f>
        <v>0</v>
      </c>
      <c r="L9" s="110" cm="1">
        <f t="array" ref="L9">_xlfn.IFNA(_xlfn.IFS(
Fuel_group3="Biomass fuels", INDEX(Biomass_Air_Quality_Damage_Costs,MATCH($B9,'Air Quality Damage Costs'!$B$6:$B$56,0)),
Fuel_group3="Biogas fuels", INDEX(Biomass_Air_Quality_Damage_Costs,MATCH($B9,'Air Quality Damage Costs'!$B$6:$B$56,0)),
Fuel_group3="Gaseous fuels", INDEX(Gas_Air_Quality_Damage_Costs,MATCH($B9,'Air Quality Damage Costs'!$B$6:$B$56,0)),
Fuel_group3="Liquid fuels", INDEX(Oil_Air_Quality_Damage_Costs,MATCH($B9,'Air Quality Damage Costs'!$B$6:$B$56,0)),
Fuel_group3="Solid fuels", INDEX(Coal_Air_Quality_Damage_Costs,MATCH($B9,'Air Quality Damage Costs'!$B$6:$B$56,0))),
0)</f>
        <v>0</v>
      </c>
      <c r="M9" s="110" cm="1">
        <f t="array" ref="M9">_xlfn.IFNA(_xlfn.IFS(
Fuel_group4="Biomass fuels", INDEX(Biomass_Air_Quality_Damage_Costs,MATCH($B9,'Air Quality Damage Costs'!$B$6:$B$56,0)),
Fuel_group4="Biogas fuels", INDEX(Biomass_Air_Quality_Damage_Costs,MATCH($B9,'Air Quality Damage Costs'!$B$6:$B$56,0)),
Fuel_group4="Gaseous fuels", INDEX(Gas_Air_Quality_Damage_Costs,MATCH($B9,'Air Quality Damage Costs'!$B$6:$B$56,0)),
Fuel_group4="Liquid fuels", INDEX(Oil_Air_Quality_Damage_Costs,MATCH($B9,'Air Quality Damage Costs'!$B$6:$B$56,0)),
Fuel_group4="Solid fuels", INDEX(Coal_Air_Quality_Damage_Costs,MATCH($B9,'Air Quality Damage Costs'!$B$6:$B$56,0))),
0)</f>
        <v>0</v>
      </c>
      <c r="N9" s="111" cm="1">
        <f t="array" ref="N9">_xlfn.IFNA(_xlfn.IFS(
Fuel_group5="Biomass fuels", INDEX(Biomass_Air_Quality_Damage_Costs,MATCH($B9,'Air Quality Damage Costs'!$B$6:$B$56,0)),
Fuel_group5="Biogas fuels", INDEX(Biomass_Air_Quality_Damage_Costs,MATCH($B9,'Air Quality Damage Costs'!$B$6:$B$56,0)),
Fuel_group5="Gaseous fuels", INDEX(Gas_Air_Quality_Damage_Costs,MATCH($B9,'Air Quality Damage Costs'!$B$6:$B$56,0)),
Fuel_group5="Liquid fuels", INDEX(Oil_Air_Quality_Damage_Costs,MATCH($B9,'Air Quality Damage Costs'!$B$6:$B$56,0)),
Fuel_group5="Solid fuels", INDEX(Coal_Air_Quality_Damage_Costs,MATCH($B9,'Air Quality Damage Costs'!$B$6:$B$56,0))),
0)</f>
        <v>0</v>
      </c>
      <c r="O9" s="112"/>
      <c r="P9" s="100" t="e">
        <f t="shared" ref="P9:P57" si="1">(D9*J9)</f>
        <v>#DIV/0!</v>
      </c>
      <c r="Q9" s="101" t="e">
        <f t="shared" ref="Q9:Q57" si="2">(E9*K9)</f>
        <v>#DIV/0!</v>
      </c>
      <c r="R9" s="101" t="e">
        <f t="shared" ref="R9:R57" si="3">(F9*L9)</f>
        <v>#DIV/0!</v>
      </c>
      <c r="S9" s="101" t="e">
        <f t="shared" ref="S9:S57" si="4">(G9*M9)</f>
        <v>#DIV/0!</v>
      </c>
      <c r="T9" s="102" t="e">
        <f t="shared" ref="T9:T57" si="5">(H9*N9)</f>
        <v>#DIV/0!</v>
      </c>
      <c r="U9" s="112"/>
      <c r="V9" s="100" t="e">
        <f>P9*INDEX(Discount_Index,MATCH($B9,'Inflation &amp; Discounting'!$E$8:$E$60,0))</f>
        <v>#DIV/0!</v>
      </c>
      <c r="W9" s="101" t="e">
        <f>Q9*INDEX(Discount_Index,MATCH($B9,'Inflation &amp; Discounting'!$E$8:$E$60,0))</f>
        <v>#DIV/0!</v>
      </c>
      <c r="X9" s="101" t="e">
        <f>R9*INDEX(Discount_Index,MATCH($B9,'Inflation &amp; Discounting'!$E$8:$E$60,0))</f>
        <v>#DIV/0!</v>
      </c>
      <c r="Y9" s="101" t="e">
        <f>S9*INDEX(Discount_Index,MATCH($B9,'Inflation &amp; Discounting'!$E$8:$E$60,0))</f>
        <v>#DIV/0!</v>
      </c>
      <c r="Z9" s="102" t="e">
        <f>T9*INDEX(Discount_Index,MATCH($B9,'Inflation &amp; Discounting'!$E$8:$E$60,0))</f>
        <v>#DIV/0!</v>
      </c>
    </row>
    <row r="10" spans="2:26" x14ac:dyDescent="0.25">
      <c r="B10" s="116">
        <v>2023</v>
      </c>
      <c r="C10" s="103"/>
      <c r="D10" s="100" t="e">
        <f>'Energy Calculations'!AI10</f>
        <v>#DIV/0!</v>
      </c>
      <c r="E10" s="101" t="e">
        <f>'Energy Calculations'!AJ10</f>
        <v>#DIV/0!</v>
      </c>
      <c r="F10" s="101" t="e">
        <f>'Energy Calculations'!AK10</f>
        <v>#DIV/0!</v>
      </c>
      <c r="G10" s="101" t="e">
        <f>'Energy Calculations'!AL10</f>
        <v>#DIV/0!</v>
      </c>
      <c r="H10" s="102" t="e">
        <f>'Energy Calculations'!AM10</f>
        <v>#DIV/0!</v>
      </c>
      <c r="J10" s="109" cm="1">
        <f t="array" ref="J10">_xlfn.IFNA(_xlfn.IFS(
Fuel_group1="Biomass fuels", INDEX(Biomass_Air_Quality_Damage_Costs,MATCH($B10,'Air Quality Damage Costs'!$B$6:$B$56,0)),
Fuel_group1="Biogas fuels", INDEX(Biomass_Air_Quality_Damage_Costs,MATCH($B10,'Air Quality Damage Costs'!$B$6:$B$56,0)),
Fuel_group1="Gaseous fuels", INDEX(Gas_Air_Quality_Damage_Costs,MATCH($B10,'Air Quality Damage Costs'!$B$6:$B$56,0)),
Fuel_group1="Liquid fuels", INDEX(Oil_Air_Quality_Damage_Costs,MATCH($B10,'Air Quality Damage Costs'!$B$6:$B$56,0)),
Fuel_group1="Solid fuels", INDEX(Coal_Air_Quality_Damage_Costs,MATCH($B10,'Air Quality Damage Costs'!$B$6:$B$56,0))),
0)</f>
        <v>0</v>
      </c>
      <c r="K10" s="110" cm="1">
        <f t="array" ref="K10">_xlfn.IFNA(_xlfn.IFS(
Fuel_group2="Biomass fuels", INDEX(Biomass_Air_Quality_Damage_Costs,MATCH($B10,'Air Quality Damage Costs'!$B$6:$B$56,0)),
Fuel_group2="Biogas fuels", INDEX(Biomass_Air_Quality_Damage_Costs,MATCH($B10,'Air Quality Damage Costs'!$B$6:$B$56,0)),
Fuel_group2="Gaseous fuels", INDEX(Gas_Air_Quality_Damage_Costs,MATCH($B10,'Air Quality Damage Costs'!$B$6:$B$56,0)),
Fuel_group2="Liquid fuels", INDEX(Oil_Air_Quality_Damage_Costs,MATCH($B10,'Air Quality Damage Costs'!$B$6:$B$56,0)),
Fuel_group2="Solid fuels", INDEX(Coal_Air_Quality_Damage_Costs,MATCH($B10,'Air Quality Damage Costs'!$B$6:$B$56,0))),
0)</f>
        <v>0</v>
      </c>
      <c r="L10" s="110" cm="1">
        <f t="array" ref="L10">_xlfn.IFNA(_xlfn.IFS(
Fuel_group3="Biomass fuels", INDEX(Biomass_Air_Quality_Damage_Costs,MATCH($B10,'Air Quality Damage Costs'!$B$6:$B$56,0)),
Fuel_group3="Biogas fuels", INDEX(Biomass_Air_Quality_Damage_Costs,MATCH($B10,'Air Quality Damage Costs'!$B$6:$B$56,0)),
Fuel_group3="Gaseous fuels", INDEX(Gas_Air_Quality_Damage_Costs,MATCH($B10,'Air Quality Damage Costs'!$B$6:$B$56,0)),
Fuel_group3="Liquid fuels", INDEX(Oil_Air_Quality_Damage_Costs,MATCH($B10,'Air Quality Damage Costs'!$B$6:$B$56,0)),
Fuel_group3="Solid fuels", INDEX(Coal_Air_Quality_Damage_Costs,MATCH($B10,'Air Quality Damage Costs'!$B$6:$B$56,0))),
0)</f>
        <v>0</v>
      </c>
      <c r="M10" s="110" cm="1">
        <f t="array" ref="M10">_xlfn.IFNA(_xlfn.IFS(
Fuel_group4="Biomass fuels", INDEX(Biomass_Air_Quality_Damage_Costs,MATCH($B10,'Air Quality Damage Costs'!$B$6:$B$56,0)),
Fuel_group4="Biogas fuels", INDEX(Biomass_Air_Quality_Damage_Costs,MATCH($B10,'Air Quality Damage Costs'!$B$6:$B$56,0)),
Fuel_group4="Gaseous fuels", INDEX(Gas_Air_Quality_Damage_Costs,MATCH($B10,'Air Quality Damage Costs'!$B$6:$B$56,0)),
Fuel_group4="Liquid fuels", INDEX(Oil_Air_Quality_Damage_Costs,MATCH($B10,'Air Quality Damage Costs'!$B$6:$B$56,0)),
Fuel_group4="Solid fuels", INDEX(Coal_Air_Quality_Damage_Costs,MATCH($B10,'Air Quality Damage Costs'!$B$6:$B$56,0))),
0)</f>
        <v>0</v>
      </c>
      <c r="N10" s="111" cm="1">
        <f t="array" ref="N10">_xlfn.IFNA(_xlfn.IFS(
Fuel_group5="Biomass fuels", INDEX(Biomass_Air_Quality_Damage_Costs,MATCH($B10,'Air Quality Damage Costs'!$B$6:$B$56,0)),
Fuel_group5="Biogas fuels", INDEX(Biomass_Air_Quality_Damage_Costs,MATCH($B10,'Air Quality Damage Costs'!$B$6:$B$56,0)),
Fuel_group5="Gaseous fuels", INDEX(Gas_Air_Quality_Damage_Costs,MATCH($B10,'Air Quality Damage Costs'!$B$6:$B$56,0)),
Fuel_group5="Liquid fuels", INDEX(Oil_Air_Quality_Damage_Costs,MATCH($B10,'Air Quality Damage Costs'!$B$6:$B$56,0)),
Fuel_group5="Solid fuels", INDEX(Coal_Air_Quality_Damage_Costs,MATCH($B10,'Air Quality Damage Costs'!$B$6:$B$56,0))),
0)</f>
        <v>0</v>
      </c>
      <c r="O10" s="112"/>
      <c r="P10" s="100" t="e">
        <f t="shared" si="1"/>
        <v>#DIV/0!</v>
      </c>
      <c r="Q10" s="101" t="e">
        <f t="shared" si="2"/>
        <v>#DIV/0!</v>
      </c>
      <c r="R10" s="101" t="e">
        <f t="shared" si="3"/>
        <v>#DIV/0!</v>
      </c>
      <c r="S10" s="101" t="e">
        <f t="shared" si="4"/>
        <v>#DIV/0!</v>
      </c>
      <c r="T10" s="102" t="e">
        <f t="shared" si="5"/>
        <v>#DIV/0!</v>
      </c>
      <c r="U10" s="112"/>
      <c r="V10" s="100" t="e">
        <f>P10*INDEX(Discount_Index,MATCH($B10,'Inflation &amp; Discounting'!$E$8:$E$60,0))</f>
        <v>#DIV/0!</v>
      </c>
      <c r="W10" s="101" t="e">
        <f>Q10*INDEX(Discount_Index,MATCH($B10,'Inflation &amp; Discounting'!$E$8:$E$60,0))</f>
        <v>#DIV/0!</v>
      </c>
      <c r="X10" s="101" t="e">
        <f>R10*INDEX(Discount_Index,MATCH($B10,'Inflation &amp; Discounting'!$E$8:$E$60,0))</f>
        <v>#DIV/0!</v>
      </c>
      <c r="Y10" s="101" t="e">
        <f>S10*INDEX(Discount_Index,MATCH($B10,'Inflation &amp; Discounting'!$E$8:$E$60,0))</f>
        <v>#DIV/0!</v>
      </c>
      <c r="Z10" s="102" t="e">
        <f>T10*INDEX(Discount_Index,MATCH($B10,'Inflation &amp; Discounting'!$E$8:$E$60,0))</f>
        <v>#DIV/0!</v>
      </c>
    </row>
    <row r="11" spans="2:26" x14ac:dyDescent="0.25">
      <c r="B11" s="116">
        <v>2024</v>
      </c>
      <c r="C11" s="103"/>
      <c r="D11" s="100" t="e">
        <f>'Energy Calculations'!AI11</f>
        <v>#DIV/0!</v>
      </c>
      <c r="E11" s="101" t="e">
        <f>'Energy Calculations'!AJ11</f>
        <v>#DIV/0!</v>
      </c>
      <c r="F11" s="101" t="e">
        <f>'Energy Calculations'!AK11</f>
        <v>#DIV/0!</v>
      </c>
      <c r="G11" s="101" t="e">
        <f>'Energy Calculations'!AL11</f>
        <v>#DIV/0!</v>
      </c>
      <c r="H11" s="102" t="e">
        <f>'Energy Calculations'!AM11</f>
        <v>#DIV/0!</v>
      </c>
      <c r="J11" s="109" cm="1">
        <f t="array" ref="J11">_xlfn.IFNA(_xlfn.IFS(
Fuel_group1="Biomass fuels", INDEX(Biomass_Air_Quality_Damage_Costs,MATCH($B11,'Air Quality Damage Costs'!$B$6:$B$56,0)),
Fuel_group1="Biogas fuels", INDEX(Biomass_Air_Quality_Damage_Costs,MATCH($B11,'Air Quality Damage Costs'!$B$6:$B$56,0)),
Fuel_group1="Gaseous fuels", INDEX(Gas_Air_Quality_Damage_Costs,MATCH($B11,'Air Quality Damage Costs'!$B$6:$B$56,0)),
Fuel_group1="Liquid fuels", INDEX(Oil_Air_Quality_Damage_Costs,MATCH($B11,'Air Quality Damage Costs'!$B$6:$B$56,0)),
Fuel_group1="Solid fuels", INDEX(Coal_Air_Quality_Damage_Costs,MATCH($B11,'Air Quality Damage Costs'!$B$6:$B$56,0))),
0)</f>
        <v>0</v>
      </c>
      <c r="K11" s="110" cm="1">
        <f t="array" ref="K11">_xlfn.IFNA(_xlfn.IFS(
Fuel_group2="Biomass fuels", INDEX(Biomass_Air_Quality_Damage_Costs,MATCH($B11,'Air Quality Damage Costs'!$B$6:$B$56,0)),
Fuel_group2="Biogas fuels", INDEX(Biomass_Air_Quality_Damage_Costs,MATCH($B11,'Air Quality Damage Costs'!$B$6:$B$56,0)),
Fuel_group2="Gaseous fuels", INDEX(Gas_Air_Quality_Damage_Costs,MATCH($B11,'Air Quality Damage Costs'!$B$6:$B$56,0)),
Fuel_group2="Liquid fuels", INDEX(Oil_Air_Quality_Damage_Costs,MATCH($B11,'Air Quality Damage Costs'!$B$6:$B$56,0)),
Fuel_group2="Solid fuels", INDEX(Coal_Air_Quality_Damage_Costs,MATCH($B11,'Air Quality Damage Costs'!$B$6:$B$56,0))),
0)</f>
        <v>0</v>
      </c>
      <c r="L11" s="110" cm="1">
        <f t="array" ref="L11">_xlfn.IFNA(_xlfn.IFS(
Fuel_group3="Biomass fuels", INDEX(Biomass_Air_Quality_Damage_Costs,MATCH($B11,'Air Quality Damage Costs'!$B$6:$B$56,0)),
Fuel_group3="Biogas fuels", INDEX(Biomass_Air_Quality_Damage_Costs,MATCH($B11,'Air Quality Damage Costs'!$B$6:$B$56,0)),
Fuel_group3="Gaseous fuels", INDEX(Gas_Air_Quality_Damage_Costs,MATCH($B11,'Air Quality Damage Costs'!$B$6:$B$56,0)),
Fuel_group3="Liquid fuels", INDEX(Oil_Air_Quality_Damage_Costs,MATCH($B11,'Air Quality Damage Costs'!$B$6:$B$56,0)),
Fuel_group3="Solid fuels", INDEX(Coal_Air_Quality_Damage_Costs,MATCH($B11,'Air Quality Damage Costs'!$B$6:$B$56,0))),
0)</f>
        <v>0</v>
      </c>
      <c r="M11" s="110" cm="1">
        <f t="array" ref="M11">_xlfn.IFNA(_xlfn.IFS(
Fuel_group4="Biomass fuels", INDEX(Biomass_Air_Quality_Damage_Costs,MATCH($B11,'Air Quality Damage Costs'!$B$6:$B$56,0)),
Fuel_group4="Biogas fuels", INDEX(Biomass_Air_Quality_Damage_Costs,MATCH($B11,'Air Quality Damage Costs'!$B$6:$B$56,0)),
Fuel_group4="Gaseous fuels", INDEX(Gas_Air_Quality_Damage_Costs,MATCH($B11,'Air Quality Damage Costs'!$B$6:$B$56,0)),
Fuel_group4="Liquid fuels", INDEX(Oil_Air_Quality_Damage_Costs,MATCH($B11,'Air Quality Damage Costs'!$B$6:$B$56,0)),
Fuel_group4="Solid fuels", INDEX(Coal_Air_Quality_Damage_Costs,MATCH($B11,'Air Quality Damage Costs'!$B$6:$B$56,0))),
0)</f>
        <v>0</v>
      </c>
      <c r="N11" s="111" cm="1">
        <f t="array" ref="N11">_xlfn.IFNA(_xlfn.IFS(
Fuel_group5="Biomass fuels", INDEX(Biomass_Air_Quality_Damage_Costs,MATCH($B11,'Air Quality Damage Costs'!$B$6:$B$56,0)),
Fuel_group5="Biogas fuels", INDEX(Biomass_Air_Quality_Damage_Costs,MATCH($B11,'Air Quality Damage Costs'!$B$6:$B$56,0)),
Fuel_group5="Gaseous fuels", INDEX(Gas_Air_Quality_Damage_Costs,MATCH($B11,'Air Quality Damage Costs'!$B$6:$B$56,0)),
Fuel_group5="Liquid fuels", INDEX(Oil_Air_Quality_Damage_Costs,MATCH($B11,'Air Quality Damage Costs'!$B$6:$B$56,0)),
Fuel_group5="Solid fuels", INDEX(Coal_Air_Quality_Damage_Costs,MATCH($B11,'Air Quality Damage Costs'!$B$6:$B$56,0))),
0)</f>
        <v>0</v>
      </c>
      <c r="O11" s="112"/>
      <c r="P11" s="100" t="e">
        <f t="shared" si="1"/>
        <v>#DIV/0!</v>
      </c>
      <c r="Q11" s="101" t="e">
        <f t="shared" si="2"/>
        <v>#DIV/0!</v>
      </c>
      <c r="R11" s="101" t="e">
        <f t="shared" si="3"/>
        <v>#DIV/0!</v>
      </c>
      <c r="S11" s="101" t="e">
        <f t="shared" si="4"/>
        <v>#DIV/0!</v>
      </c>
      <c r="T11" s="102" t="e">
        <f t="shared" si="5"/>
        <v>#DIV/0!</v>
      </c>
      <c r="U11" s="112"/>
      <c r="V11" s="100" t="e">
        <f>P11*INDEX(Discount_Index,MATCH($B11,'Inflation &amp; Discounting'!$E$8:$E$60,0))</f>
        <v>#DIV/0!</v>
      </c>
      <c r="W11" s="101" t="e">
        <f>Q11*INDEX(Discount_Index,MATCH($B11,'Inflation &amp; Discounting'!$E$8:$E$60,0))</f>
        <v>#DIV/0!</v>
      </c>
      <c r="X11" s="101" t="e">
        <f>R11*INDEX(Discount_Index,MATCH($B11,'Inflation &amp; Discounting'!$E$8:$E$60,0))</f>
        <v>#DIV/0!</v>
      </c>
      <c r="Y11" s="101" t="e">
        <f>S11*INDEX(Discount_Index,MATCH($B11,'Inflation &amp; Discounting'!$E$8:$E$60,0))</f>
        <v>#DIV/0!</v>
      </c>
      <c r="Z11" s="102" t="e">
        <f>T11*INDEX(Discount_Index,MATCH($B11,'Inflation &amp; Discounting'!$E$8:$E$60,0))</f>
        <v>#DIV/0!</v>
      </c>
    </row>
    <row r="12" spans="2:26" x14ac:dyDescent="0.25">
      <c r="B12" s="116">
        <v>2025</v>
      </c>
      <c r="C12" s="103"/>
      <c r="D12" s="100" t="e">
        <f>'Energy Calculations'!AI12</f>
        <v>#DIV/0!</v>
      </c>
      <c r="E12" s="101" t="e">
        <f>'Energy Calculations'!AJ12</f>
        <v>#DIV/0!</v>
      </c>
      <c r="F12" s="101" t="e">
        <f>'Energy Calculations'!AK12</f>
        <v>#DIV/0!</v>
      </c>
      <c r="G12" s="101" t="e">
        <f>'Energy Calculations'!AL12</f>
        <v>#DIV/0!</v>
      </c>
      <c r="H12" s="102" t="e">
        <f>'Energy Calculations'!AM12</f>
        <v>#DIV/0!</v>
      </c>
      <c r="J12" s="109" cm="1">
        <f t="array" ref="J12">_xlfn.IFNA(_xlfn.IFS(
Fuel_group1="Biomass fuels", INDEX(Biomass_Air_Quality_Damage_Costs,MATCH($B12,'Air Quality Damage Costs'!$B$6:$B$56,0)),
Fuel_group1="Biogas fuels", INDEX(Biomass_Air_Quality_Damage_Costs,MATCH($B12,'Air Quality Damage Costs'!$B$6:$B$56,0)),
Fuel_group1="Gaseous fuels", INDEX(Gas_Air_Quality_Damage_Costs,MATCH($B12,'Air Quality Damage Costs'!$B$6:$B$56,0)),
Fuel_group1="Liquid fuels", INDEX(Oil_Air_Quality_Damage_Costs,MATCH($B12,'Air Quality Damage Costs'!$B$6:$B$56,0)),
Fuel_group1="Solid fuels", INDEX(Coal_Air_Quality_Damage_Costs,MATCH($B12,'Air Quality Damage Costs'!$B$6:$B$56,0))),
0)</f>
        <v>0</v>
      </c>
      <c r="K12" s="110" cm="1">
        <f t="array" ref="K12">_xlfn.IFNA(_xlfn.IFS(
Fuel_group2="Biomass fuels", INDEX(Biomass_Air_Quality_Damage_Costs,MATCH($B12,'Air Quality Damage Costs'!$B$6:$B$56,0)),
Fuel_group2="Biogas fuels", INDEX(Biomass_Air_Quality_Damage_Costs,MATCH($B12,'Air Quality Damage Costs'!$B$6:$B$56,0)),
Fuel_group2="Gaseous fuels", INDEX(Gas_Air_Quality_Damage_Costs,MATCH($B12,'Air Quality Damage Costs'!$B$6:$B$56,0)),
Fuel_group2="Liquid fuels", INDEX(Oil_Air_Quality_Damage_Costs,MATCH($B12,'Air Quality Damage Costs'!$B$6:$B$56,0)),
Fuel_group2="Solid fuels", INDEX(Coal_Air_Quality_Damage_Costs,MATCH($B12,'Air Quality Damage Costs'!$B$6:$B$56,0))),
0)</f>
        <v>0</v>
      </c>
      <c r="L12" s="110" cm="1">
        <f t="array" ref="L12">_xlfn.IFNA(_xlfn.IFS(
Fuel_group3="Biomass fuels", INDEX(Biomass_Air_Quality_Damage_Costs,MATCH($B12,'Air Quality Damage Costs'!$B$6:$B$56,0)),
Fuel_group3="Biogas fuels", INDEX(Biomass_Air_Quality_Damage_Costs,MATCH($B12,'Air Quality Damage Costs'!$B$6:$B$56,0)),
Fuel_group3="Gaseous fuels", INDEX(Gas_Air_Quality_Damage_Costs,MATCH($B12,'Air Quality Damage Costs'!$B$6:$B$56,0)),
Fuel_group3="Liquid fuels", INDEX(Oil_Air_Quality_Damage_Costs,MATCH($B12,'Air Quality Damage Costs'!$B$6:$B$56,0)),
Fuel_group3="Solid fuels", INDEX(Coal_Air_Quality_Damage_Costs,MATCH($B12,'Air Quality Damage Costs'!$B$6:$B$56,0))),
0)</f>
        <v>0</v>
      </c>
      <c r="M12" s="110" cm="1">
        <f t="array" ref="M12">_xlfn.IFNA(_xlfn.IFS(
Fuel_group4="Biomass fuels", INDEX(Biomass_Air_Quality_Damage_Costs,MATCH($B12,'Air Quality Damage Costs'!$B$6:$B$56,0)),
Fuel_group4="Biogas fuels", INDEX(Biomass_Air_Quality_Damage_Costs,MATCH($B12,'Air Quality Damage Costs'!$B$6:$B$56,0)),
Fuel_group4="Gaseous fuels", INDEX(Gas_Air_Quality_Damage_Costs,MATCH($B12,'Air Quality Damage Costs'!$B$6:$B$56,0)),
Fuel_group4="Liquid fuels", INDEX(Oil_Air_Quality_Damage_Costs,MATCH($B12,'Air Quality Damage Costs'!$B$6:$B$56,0)),
Fuel_group4="Solid fuels", INDEX(Coal_Air_Quality_Damage_Costs,MATCH($B12,'Air Quality Damage Costs'!$B$6:$B$56,0))),
0)</f>
        <v>0</v>
      </c>
      <c r="N12" s="111" cm="1">
        <f t="array" ref="N12">_xlfn.IFNA(_xlfn.IFS(
Fuel_group5="Biomass fuels", INDEX(Biomass_Air_Quality_Damage_Costs,MATCH($B12,'Air Quality Damage Costs'!$B$6:$B$56,0)),
Fuel_group5="Biogas fuels", INDEX(Biomass_Air_Quality_Damage_Costs,MATCH($B12,'Air Quality Damage Costs'!$B$6:$B$56,0)),
Fuel_group5="Gaseous fuels", INDEX(Gas_Air_Quality_Damage_Costs,MATCH($B12,'Air Quality Damage Costs'!$B$6:$B$56,0)),
Fuel_group5="Liquid fuels", INDEX(Oil_Air_Quality_Damage_Costs,MATCH($B12,'Air Quality Damage Costs'!$B$6:$B$56,0)),
Fuel_group5="Solid fuels", INDEX(Coal_Air_Quality_Damage_Costs,MATCH($B12,'Air Quality Damage Costs'!$B$6:$B$56,0))),
0)</f>
        <v>0</v>
      </c>
      <c r="O12" s="112"/>
      <c r="P12" s="100" t="e">
        <f t="shared" si="1"/>
        <v>#DIV/0!</v>
      </c>
      <c r="Q12" s="101" t="e">
        <f t="shared" si="2"/>
        <v>#DIV/0!</v>
      </c>
      <c r="R12" s="101" t="e">
        <f t="shared" si="3"/>
        <v>#DIV/0!</v>
      </c>
      <c r="S12" s="101" t="e">
        <f t="shared" si="4"/>
        <v>#DIV/0!</v>
      </c>
      <c r="T12" s="102" t="e">
        <f t="shared" si="5"/>
        <v>#DIV/0!</v>
      </c>
      <c r="U12" s="112"/>
      <c r="V12" s="100" t="e">
        <f>P12*INDEX(Discount_Index,MATCH($B12,'Inflation &amp; Discounting'!$E$8:$E$60,0))</f>
        <v>#DIV/0!</v>
      </c>
      <c r="W12" s="101" t="e">
        <f>Q12*INDEX(Discount_Index,MATCH($B12,'Inflation &amp; Discounting'!$E$8:$E$60,0))</f>
        <v>#DIV/0!</v>
      </c>
      <c r="X12" s="101" t="e">
        <f>R12*INDEX(Discount_Index,MATCH($B12,'Inflation &amp; Discounting'!$E$8:$E$60,0))</f>
        <v>#DIV/0!</v>
      </c>
      <c r="Y12" s="101" t="e">
        <f>S12*INDEX(Discount_Index,MATCH($B12,'Inflation &amp; Discounting'!$E$8:$E$60,0))</f>
        <v>#DIV/0!</v>
      </c>
      <c r="Z12" s="102" t="e">
        <f>T12*INDEX(Discount_Index,MATCH($B12,'Inflation &amp; Discounting'!$E$8:$E$60,0))</f>
        <v>#DIV/0!</v>
      </c>
    </row>
    <row r="13" spans="2:26" x14ac:dyDescent="0.25">
      <c r="B13" s="116">
        <v>2026</v>
      </c>
      <c r="C13" s="103"/>
      <c r="D13" s="100" t="e">
        <f>'Energy Calculations'!AI13</f>
        <v>#DIV/0!</v>
      </c>
      <c r="E13" s="101" t="e">
        <f>'Energy Calculations'!AJ13</f>
        <v>#DIV/0!</v>
      </c>
      <c r="F13" s="101" t="e">
        <f>'Energy Calculations'!AK13</f>
        <v>#DIV/0!</v>
      </c>
      <c r="G13" s="101" t="e">
        <f>'Energy Calculations'!AL13</f>
        <v>#DIV/0!</v>
      </c>
      <c r="H13" s="102" t="e">
        <f>'Energy Calculations'!AM13</f>
        <v>#DIV/0!</v>
      </c>
      <c r="J13" s="109" cm="1">
        <f t="array" ref="J13">_xlfn.IFNA(_xlfn.IFS(
Fuel_group1="Biomass fuels", INDEX(Biomass_Air_Quality_Damage_Costs,MATCH($B13,'Air Quality Damage Costs'!$B$6:$B$56,0)),
Fuel_group1="Biogas fuels", INDEX(Biomass_Air_Quality_Damage_Costs,MATCH($B13,'Air Quality Damage Costs'!$B$6:$B$56,0)),
Fuel_group1="Gaseous fuels", INDEX(Gas_Air_Quality_Damage_Costs,MATCH($B13,'Air Quality Damage Costs'!$B$6:$B$56,0)),
Fuel_group1="Liquid fuels", INDEX(Oil_Air_Quality_Damage_Costs,MATCH($B13,'Air Quality Damage Costs'!$B$6:$B$56,0)),
Fuel_group1="Solid fuels", INDEX(Coal_Air_Quality_Damage_Costs,MATCH($B13,'Air Quality Damage Costs'!$B$6:$B$56,0))),
0)</f>
        <v>0</v>
      </c>
      <c r="K13" s="110" cm="1">
        <f t="array" ref="K13">_xlfn.IFNA(_xlfn.IFS(
Fuel_group2="Biomass fuels", INDEX(Biomass_Air_Quality_Damage_Costs,MATCH($B13,'Air Quality Damage Costs'!$B$6:$B$56,0)),
Fuel_group2="Biogas fuels", INDEX(Biomass_Air_Quality_Damage_Costs,MATCH($B13,'Air Quality Damage Costs'!$B$6:$B$56,0)),
Fuel_group2="Gaseous fuels", INDEX(Gas_Air_Quality_Damage_Costs,MATCH($B13,'Air Quality Damage Costs'!$B$6:$B$56,0)),
Fuel_group2="Liquid fuels", INDEX(Oil_Air_Quality_Damage_Costs,MATCH($B13,'Air Quality Damage Costs'!$B$6:$B$56,0)),
Fuel_group2="Solid fuels", INDEX(Coal_Air_Quality_Damage_Costs,MATCH($B13,'Air Quality Damage Costs'!$B$6:$B$56,0))),
0)</f>
        <v>0</v>
      </c>
      <c r="L13" s="110" cm="1">
        <f t="array" ref="L13">_xlfn.IFNA(_xlfn.IFS(
Fuel_group3="Biomass fuels", INDEX(Biomass_Air_Quality_Damage_Costs,MATCH($B13,'Air Quality Damage Costs'!$B$6:$B$56,0)),
Fuel_group3="Biogas fuels", INDEX(Biomass_Air_Quality_Damage_Costs,MATCH($B13,'Air Quality Damage Costs'!$B$6:$B$56,0)),
Fuel_group3="Gaseous fuels", INDEX(Gas_Air_Quality_Damage_Costs,MATCH($B13,'Air Quality Damage Costs'!$B$6:$B$56,0)),
Fuel_group3="Liquid fuels", INDEX(Oil_Air_Quality_Damage_Costs,MATCH($B13,'Air Quality Damage Costs'!$B$6:$B$56,0)),
Fuel_group3="Solid fuels", INDEX(Coal_Air_Quality_Damage_Costs,MATCH($B13,'Air Quality Damage Costs'!$B$6:$B$56,0))),
0)</f>
        <v>0</v>
      </c>
      <c r="M13" s="110" cm="1">
        <f t="array" ref="M13">_xlfn.IFNA(_xlfn.IFS(
Fuel_group4="Biomass fuels", INDEX(Biomass_Air_Quality_Damage_Costs,MATCH($B13,'Air Quality Damage Costs'!$B$6:$B$56,0)),
Fuel_group4="Biogas fuels", INDEX(Biomass_Air_Quality_Damage_Costs,MATCH($B13,'Air Quality Damage Costs'!$B$6:$B$56,0)),
Fuel_group4="Gaseous fuels", INDEX(Gas_Air_Quality_Damage_Costs,MATCH($B13,'Air Quality Damage Costs'!$B$6:$B$56,0)),
Fuel_group4="Liquid fuels", INDEX(Oil_Air_Quality_Damage_Costs,MATCH($B13,'Air Quality Damage Costs'!$B$6:$B$56,0)),
Fuel_group4="Solid fuels", INDEX(Coal_Air_Quality_Damage_Costs,MATCH($B13,'Air Quality Damage Costs'!$B$6:$B$56,0))),
0)</f>
        <v>0</v>
      </c>
      <c r="N13" s="111" cm="1">
        <f t="array" ref="N13">_xlfn.IFNA(_xlfn.IFS(
Fuel_group5="Biomass fuels", INDEX(Biomass_Air_Quality_Damage_Costs,MATCH($B13,'Air Quality Damage Costs'!$B$6:$B$56,0)),
Fuel_group5="Biogas fuels", INDEX(Biomass_Air_Quality_Damage_Costs,MATCH($B13,'Air Quality Damage Costs'!$B$6:$B$56,0)),
Fuel_group5="Gaseous fuels", INDEX(Gas_Air_Quality_Damage_Costs,MATCH($B13,'Air Quality Damage Costs'!$B$6:$B$56,0)),
Fuel_group5="Liquid fuels", INDEX(Oil_Air_Quality_Damage_Costs,MATCH($B13,'Air Quality Damage Costs'!$B$6:$B$56,0)),
Fuel_group5="Solid fuels", INDEX(Coal_Air_Quality_Damage_Costs,MATCH($B13,'Air Quality Damage Costs'!$B$6:$B$56,0))),
0)</f>
        <v>0</v>
      </c>
      <c r="O13" s="112"/>
      <c r="P13" s="100" t="e">
        <f t="shared" si="1"/>
        <v>#DIV/0!</v>
      </c>
      <c r="Q13" s="101" t="e">
        <f t="shared" si="2"/>
        <v>#DIV/0!</v>
      </c>
      <c r="R13" s="101" t="e">
        <f t="shared" si="3"/>
        <v>#DIV/0!</v>
      </c>
      <c r="S13" s="101" t="e">
        <f t="shared" si="4"/>
        <v>#DIV/0!</v>
      </c>
      <c r="T13" s="102" t="e">
        <f t="shared" si="5"/>
        <v>#DIV/0!</v>
      </c>
      <c r="U13" s="112"/>
      <c r="V13" s="100" t="e">
        <f>P13*INDEX(Discount_Index,MATCH($B13,'Inflation &amp; Discounting'!$E$8:$E$60,0))</f>
        <v>#DIV/0!</v>
      </c>
      <c r="W13" s="101" t="e">
        <f>Q13*INDEX(Discount_Index,MATCH($B13,'Inflation &amp; Discounting'!$E$8:$E$60,0))</f>
        <v>#DIV/0!</v>
      </c>
      <c r="X13" s="101" t="e">
        <f>R13*INDEX(Discount_Index,MATCH($B13,'Inflation &amp; Discounting'!$E$8:$E$60,0))</f>
        <v>#DIV/0!</v>
      </c>
      <c r="Y13" s="101" t="e">
        <f>S13*INDEX(Discount_Index,MATCH($B13,'Inflation &amp; Discounting'!$E$8:$E$60,0))</f>
        <v>#DIV/0!</v>
      </c>
      <c r="Z13" s="102" t="e">
        <f>T13*INDEX(Discount_Index,MATCH($B13,'Inflation &amp; Discounting'!$E$8:$E$60,0))</f>
        <v>#DIV/0!</v>
      </c>
    </row>
    <row r="14" spans="2:26" x14ac:dyDescent="0.25">
      <c r="B14" s="116">
        <v>2027</v>
      </c>
      <c r="C14" s="103"/>
      <c r="D14" s="100" t="e">
        <f>'Energy Calculations'!AI14</f>
        <v>#DIV/0!</v>
      </c>
      <c r="E14" s="101" t="e">
        <f>'Energy Calculations'!AJ14</f>
        <v>#DIV/0!</v>
      </c>
      <c r="F14" s="101" t="e">
        <f>'Energy Calculations'!AK14</f>
        <v>#DIV/0!</v>
      </c>
      <c r="G14" s="101" t="e">
        <f>'Energy Calculations'!AL14</f>
        <v>#DIV/0!</v>
      </c>
      <c r="H14" s="102" t="e">
        <f>'Energy Calculations'!AM14</f>
        <v>#DIV/0!</v>
      </c>
      <c r="J14" s="109" cm="1">
        <f t="array" ref="J14">_xlfn.IFNA(_xlfn.IFS(
Fuel_group1="Biomass fuels", INDEX(Biomass_Air_Quality_Damage_Costs,MATCH($B14,'Air Quality Damage Costs'!$B$6:$B$56,0)),
Fuel_group1="Biogas fuels", INDEX(Biomass_Air_Quality_Damage_Costs,MATCH($B14,'Air Quality Damage Costs'!$B$6:$B$56,0)),
Fuel_group1="Gaseous fuels", INDEX(Gas_Air_Quality_Damage_Costs,MATCH($B14,'Air Quality Damage Costs'!$B$6:$B$56,0)),
Fuel_group1="Liquid fuels", INDEX(Oil_Air_Quality_Damage_Costs,MATCH($B14,'Air Quality Damage Costs'!$B$6:$B$56,0)),
Fuel_group1="Solid fuels", INDEX(Coal_Air_Quality_Damage_Costs,MATCH($B14,'Air Quality Damage Costs'!$B$6:$B$56,0))),
0)</f>
        <v>0</v>
      </c>
      <c r="K14" s="110" cm="1">
        <f t="array" ref="K14">_xlfn.IFNA(_xlfn.IFS(
Fuel_group2="Biomass fuels", INDEX(Biomass_Air_Quality_Damage_Costs,MATCH($B14,'Air Quality Damage Costs'!$B$6:$B$56,0)),
Fuel_group2="Biogas fuels", INDEX(Biomass_Air_Quality_Damage_Costs,MATCH($B14,'Air Quality Damage Costs'!$B$6:$B$56,0)),
Fuel_group2="Gaseous fuels", INDEX(Gas_Air_Quality_Damage_Costs,MATCH($B14,'Air Quality Damage Costs'!$B$6:$B$56,0)),
Fuel_group2="Liquid fuels", INDEX(Oil_Air_Quality_Damage_Costs,MATCH($B14,'Air Quality Damage Costs'!$B$6:$B$56,0)),
Fuel_group2="Solid fuels", INDEX(Coal_Air_Quality_Damage_Costs,MATCH($B14,'Air Quality Damage Costs'!$B$6:$B$56,0))),
0)</f>
        <v>0</v>
      </c>
      <c r="L14" s="110" cm="1">
        <f t="array" ref="L14">_xlfn.IFNA(_xlfn.IFS(
Fuel_group3="Biomass fuels", INDEX(Biomass_Air_Quality_Damage_Costs,MATCH($B14,'Air Quality Damage Costs'!$B$6:$B$56,0)),
Fuel_group3="Biogas fuels", INDEX(Biomass_Air_Quality_Damage_Costs,MATCH($B14,'Air Quality Damage Costs'!$B$6:$B$56,0)),
Fuel_group3="Gaseous fuels", INDEX(Gas_Air_Quality_Damage_Costs,MATCH($B14,'Air Quality Damage Costs'!$B$6:$B$56,0)),
Fuel_group3="Liquid fuels", INDEX(Oil_Air_Quality_Damage_Costs,MATCH($B14,'Air Quality Damage Costs'!$B$6:$B$56,0)),
Fuel_group3="Solid fuels", INDEX(Coal_Air_Quality_Damage_Costs,MATCH($B14,'Air Quality Damage Costs'!$B$6:$B$56,0))),
0)</f>
        <v>0</v>
      </c>
      <c r="M14" s="110" cm="1">
        <f t="array" ref="M14">_xlfn.IFNA(_xlfn.IFS(
Fuel_group4="Biomass fuels", INDEX(Biomass_Air_Quality_Damage_Costs,MATCH($B14,'Air Quality Damage Costs'!$B$6:$B$56,0)),
Fuel_group4="Biogas fuels", INDEX(Biomass_Air_Quality_Damage_Costs,MATCH($B14,'Air Quality Damage Costs'!$B$6:$B$56,0)),
Fuel_group4="Gaseous fuels", INDEX(Gas_Air_Quality_Damage_Costs,MATCH($B14,'Air Quality Damage Costs'!$B$6:$B$56,0)),
Fuel_group4="Liquid fuels", INDEX(Oil_Air_Quality_Damage_Costs,MATCH($B14,'Air Quality Damage Costs'!$B$6:$B$56,0)),
Fuel_group4="Solid fuels", INDEX(Coal_Air_Quality_Damage_Costs,MATCH($B14,'Air Quality Damage Costs'!$B$6:$B$56,0))),
0)</f>
        <v>0</v>
      </c>
      <c r="N14" s="111" cm="1">
        <f t="array" ref="N14">_xlfn.IFNA(_xlfn.IFS(
Fuel_group5="Biomass fuels", INDEX(Biomass_Air_Quality_Damage_Costs,MATCH($B14,'Air Quality Damage Costs'!$B$6:$B$56,0)),
Fuel_group5="Biogas fuels", INDEX(Biomass_Air_Quality_Damage_Costs,MATCH($B14,'Air Quality Damage Costs'!$B$6:$B$56,0)),
Fuel_group5="Gaseous fuels", INDEX(Gas_Air_Quality_Damage_Costs,MATCH($B14,'Air Quality Damage Costs'!$B$6:$B$56,0)),
Fuel_group5="Liquid fuels", INDEX(Oil_Air_Quality_Damage_Costs,MATCH($B14,'Air Quality Damage Costs'!$B$6:$B$56,0)),
Fuel_group5="Solid fuels", INDEX(Coal_Air_Quality_Damage_Costs,MATCH($B14,'Air Quality Damage Costs'!$B$6:$B$56,0))),
0)</f>
        <v>0</v>
      </c>
      <c r="O14" s="112"/>
      <c r="P14" s="100" t="e">
        <f t="shared" si="1"/>
        <v>#DIV/0!</v>
      </c>
      <c r="Q14" s="101" t="e">
        <f t="shared" si="2"/>
        <v>#DIV/0!</v>
      </c>
      <c r="R14" s="101" t="e">
        <f t="shared" si="3"/>
        <v>#DIV/0!</v>
      </c>
      <c r="S14" s="101" t="e">
        <f t="shared" si="4"/>
        <v>#DIV/0!</v>
      </c>
      <c r="T14" s="102" t="e">
        <f t="shared" si="5"/>
        <v>#DIV/0!</v>
      </c>
      <c r="U14" s="112"/>
      <c r="V14" s="100" t="e">
        <f>P14*INDEX(Discount_Index,MATCH($B14,'Inflation &amp; Discounting'!$E$8:$E$60,0))</f>
        <v>#DIV/0!</v>
      </c>
      <c r="W14" s="101" t="e">
        <f>Q14*INDEX(Discount_Index,MATCH($B14,'Inflation &amp; Discounting'!$E$8:$E$60,0))</f>
        <v>#DIV/0!</v>
      </c>
      <c r="X14" s="101" t="e">
        <f>R14*INDEX(Discount_Index,MATCH($B14,'Inflation &amp; Discounting'!$E$8:$E$60,0))</f>
        <v>#DIV/0!</v>
      </c>
      <c r="Y14" s="101" t="e">
        <f>S14*INDEX(Discount_Index,MATCH($B14,'Inflation &amp; Discounting'!$E$8:$E$60,0))</f>
        <v>#DIV/0!</v>
      </c>
      <c r="Z14" s="102" t="e">
        <f>T14*INDEX(Discount_Index,MATCH($B14,'Inflation &amp; Discounting'!$E$8:$E$60,0))</f>
        <v>#DIV/0!</v>
      </c>
    </row>
    <row r="15" spans="2:26" x14ac:dyDescent="0.25">
      <c r="B15" s="116">
        <v>2028</v>
      </c>
      <c r="C15" s="103"/>
      <c r="D15" s="100" t="e">
        <f>'Energy Calculations'!AI15</f>
        <v>#DIV/0!</v>
      </c>
      <c r="E15" s="101" t="e">
        <f>'Energy Calculations'!AJ15</f>
        <v>#DIV/0!</v>
      </c>
      <c r="F15" s="101" t="e">
        <f>'Energy Calculations'!AK15</f>
        <v>#DIV/0!</v>
      </c>
      <c r="G15" s="101" t="e">
        <f>'Energy Calculations'!AL15</f>
        <v>#DIV/0!</v>
      </c>
      <c r="H15" s="102" t="e">
        <f>'Energy Calculations'!AM15</f>
        <v>#DIV/0!</v>
      </c>
      <c r="J15" s="109" cm="1">
        <f t="array" ref="J15">_xlfn.IFNA(_xlfn.IFS(
Fuel_group1="Biomass fuels", INDEX(Biomass_Air_Quality_Damage_Costs,MATCH($B15,'Air Quality Damage Costs'!$B$6:$B$56,0)),
Fuel_group1="Biogas fuels", INDEX(Biomass_Air_Quality_Damage_Costs,MATCH($B15,'Air Quality Damage Costs'!$B$6:$B$56,0)),
Fuel_group1="Gaseous fuels", INDEX(Gas_Air_Quality_Damage_Costs,MATCH($B15,'Air Quality Damage Costs'!$B$6:$B$56,0)),
Fuel_group1="Liquid fuels", INDEX(Oil_Air_Quality_Damage_Costs,MATCH($B15,'Air Quality Damage Costs'!$B$6:$B$56,0)),
Fuel_group1="Solid fuels", INDEX(Coal_Air_Quality_Damage_Costs,MATCH($B15,'Air Quality Damage Costs'!$B$6:$B$56,0))),
0)</f>
        <v>0</v>
      </c>
      <c r="K15" s="110" cm="1">
        <f t="array" ref="K15">_xlfn.IFNA(_xlfn.IFS(
Fuel_group2="Biomass fuels", INDEX(Biomass_Air_Quality_Damage_Costs,MATCH($B15,'Air Quality Damage Costs'!$B$6:$B$56,0)),
Fuel_group2="Biogas fuels", INDEX(Biomass_Air_Quality_Damage_Costs,MATCH($B15,'Air Quality Damage Costs'!$B$6:$B$56,0)),
Fuel_group2="Gaseous fuels", INDEX(Gas_Air_Quality_Damage_Costs,MATCH($B15,'Air Quality Damage Costs'!$B$6:$B$56,0)),
Fuel_group2="Liquid fuels", INDEX(Oil_Air_Quality_Damage_Costs,MATCH($B15,'Air Quality Damage Costs'!$B$6:$B$56,0)),
Fuel_group2="Solid fuels", INDEX(Coal_Air_Quality_Damage_Costs,MATCH($B15,'Air Quality Damage Costs'!$B$6:$B$56,0))),
0)</f>
        <v>0</v>
      </c>
      <c r="L15" s="110" cm="1">
        <f t="array" ref="L15">_xlfn.IFNA(_xlfn.IFS(
Fuel_group3="Biomass fuels", INDEX(Biomass_Air_Quality_Damage_Costs,MATCH($B15,'Air Quality Damage Costs'!$B$6:$B$56,0)),
Fuel_group3="Biogas fuels", INDEX(Biomass_Air_Quality_Damage_Costs,MATCH($B15,'Air Quality Damage Costs'!$B$6:$B$56,0)),
Fuel_group3="Gaseous fuels", INDEX(Gas_Air_Quality_Damage_Costs,MATCH($B15,'Air Quality Damage Costs'!$B$6:$B$56,0)),
Fuel_group3="Liquid fuels", INDEX(Oil_Air_Quality_Damage_Costs,MATCH($B15,'Air Quality Damage Costs'!$B$6:$B$56,0)),
Fuel_group3="Solid fuels", INDEX(Coal_Air_Quality_Damage_Costs,MATCH($B15,'Air Quality Damage Costs'!$B$6:$B$56,0))),
0)</f>
        <v>0</v>
      </c>
      <c r="M15" s="110" cm="1">
        <f t="array" ref="M15">_xlfn.IFNA(_xlfn.IFS(
Fuel_group4="Biomass fuels", INDEX(Biomass_Air_Quality_Damage_Costs,MATCH($B15,'Air Quality Damage Costs'!$B$6:$B$56,0)),
Fuel_group4="Biogas fuels", INDEX(Biomass_Air_Quality_Damage_Costs,MATCH($B15,'Air Quality Damage Costs'!$B$6:$B$56,0)),
Fuel_group4="Gaseous fuels", INDEX(Gas_Air_Quality_Damage_Costs,MATCH($B15,'Air Quality Damage Costs'!$B$6:$B$56,0)),
Fuel_group4="Liquid fuels", INDEX(Oil_Air_Quality_Damage_Costs,MATCH($B15,'Air Quality Damage Costs'!$B$6:$B$56,0)),
Fuel_group4="Solid fuels", INDEX(Coal_Air_Quality_Damage_Costs,MATCH($B15,'Air Quality Damage Costs'!$B$6:$B$56,0))),
0)</f>
        <v>0</v>
      </c>
      <c r="N15" s="111" cm="1">
        <f t="array" ref="N15">_xlfn.IFNA(_xlfn.IFS(
Fuel_group5="Biomass fuels", INDEX(Biomass_Air_Quality_Damage_Costs,MATCH($B15,'Air Quality Damage Costs'!$B$6:$B$56,0)),
Fuel_group5="Biogas fuels", INDEX(Biomass_Air_Quality_Damage_Costs,MATCH($B15,'Air Quality Damage Costs'!$B$6:$B$56,0)),
Fuel_group5="Gaseous fuels", INDEX(Gas_Air_Quality_Damage_Costs,MATCH($B15,'Air Quality Damage Costs'!$B$6:$B$56,0)),
Fuel_group5="Liquid fuels", INDEX(Oil_Air_Quality_Damage_Costs,MATCH($B15,'Air Quality Damage Costs'!$B$6:$B$56,0)),
Fuel_group5="Solid fuels", INDEX(Coal_Air_Quality_Damage_Costs,MATCH($B15,'Air Quality Damage Costs'!$B$6:$B$56,0))),
0)</f>
        <v>0</v>
      </c>
      <c r="O15" s="112"/>
      <c r="P15" s="100" t="e">
        <f t="shared" si="1"/>
        <v>#DIV/0!</v>
      </c>
      <c r="Q15" s="101" t="e">
        <f t="shared" si="2"/>
        <v>#DIV/0!</v>
      </c>
      <c r="R15" s="101" t="e">
        <f t="shared" si="3"/>
        <v>#DIV/0!</v>
      </c>
      <c r="S15" s="101" t="e">
        <f t="shared" si="4"/>
        <v>#DIV/0!</v>
      </c>
      <c r="T15" s="102" t="e">
        <f t="shared" si="5"/>
        <v>#DIV/0!</v>
      </c>
      <c r="U15" s="112"/>
      <c r="V15" s="100" t="e">
        <f>P15*INDEX(Discount_Index,MATCH($B15,'Inflation &amp; Discounting'!$E$8:$E$60,0))</f>
        <v>#DIV/0!</v>
      </c>
      <c r="W15" s="101" t="e">
        <f>Q15*INDEX(Discount_Index,MATCH($B15,'Inflation &amp; Discounting'!$E$8:$E$60,0))</f>
        <v>#DIV/0!</v>
      </c>
      <c r="X15" s="101" t="e">
        <f>R15*INDEX(Discount_Index,MATCH($B15,'Inflation &amp; Discounting'!$E$8:$E$60,0))</f>
        <v>#DIV/0!</v>
      </c>
      <c r="Y15" s="101" t="e">
        <f>S15*INDEX(Discount_Index,MATCH($B15,'Inflation &amp; Discounting'!$E$8:$E$60,0))</f>
        <v>#DIV/0!</v>
      </c>
      <c r="Z15" s="102" t="e">
        <f>T15*INDEX(Discount_Index,MATCH($B15,'Inflation &amp; Discounting'!$E$8:$E$60,0))</f>
        <v>#DIV/0!</v>
      </c>
    </row>
    <row r="16" spans="2:26" x14ac:dyDescent="0.25">
      <c r="B16" s="116">
        <v>2029</v>
      </c>
      <c r="C16" s="103"/>
      <c r="D16" s="100" t="e">
        <f>'Energy Calculations'!AI16</f>
        <v>#DIV/0!</v>
      </c>
      <c r="E16" s="101" t="e">
        <f>'Energy Calculations'!AJ16</f>
        <v>#DIV/0!</v>
      </c>
      <c r="F16" s="101" t="e">
        <f>'Energy Calculations'!AK16</f>
        <v>#DIV/0!</v>
      </c>
      <c r="G16" s="101" t="e">
        <f>'Energy Calculations'!AL16</f>
        <v>#DIV/0!</v>
      </c>
      <c r="H16" s="102" t="e">
        <f>'Energy Calculations'!AM16</f>
        <v>#DIV/0!</v>
      </c>
      <c r="J16" s="109" cm="1">
        <f t="array" ref="J16">_xlfn.IFNA(_xlfn.IFS(
Fuel_group1="Biomass fuels", INDEX(Biomass_Air_Quality_Damage_Costs,MATCH($B16,'Air Quality Damage Costs'!$B$6:$B$56,0)),
Fuel_group1="Biogas fuels", INDEX(Biomass_Air_Quality_Damage_Costs,MATCH($B16,'Air Quality Damage Costs'!$B$6:$B$56,0)),
Fuel_group1="Gaseous fuels", INDEX(Gas_Air_Quality_Damage_Costs,MATCH($B16,'Air Quality Damage Costs'!$B$6:$B$56,0)),
Fuel_group1="Liquid fuels", INDEX(Oil_Air_Quality_Damage_Costs,MATCH($B16,'Air Quality Damage Costs'!$B$6:$B$56,0)),
Fuel_group1="Solid fuels", INDEX(Coal_Air_Quality_Damage_Costs,MATCH($B16,'Air Quality Damage Costs'!$B$6:$B$56,0))),
0)</f>
        <v>0</v>
      </c>
      <c r="K16" s="110" cm="1">
        <f t="array" ref="K16">_xlfn.IFNA(_xlfn.IFS(
Fuel_group2="Biomass fuels", INDEX(Biomass_Air_Quality_Damage_Costs,MATCH($B16,'Air Quality Damage Costs'!$B$6:$B$56,0)),
Fuel_group2="Biogas fuels", INDEX(Biomass_Air_Quality_Damage_Costs,MATCH($B16,'Air Quality Damage Costs'!$B$6:$B$56,0)),
Fuel_group2="Gaseous fuels", INDEX(Gas_Air_Quality_Damage_Costs,MATCH($B16,'Air Quality Damage Costs'!$B$6:$B$56,0)),
Fuel_group2="Liquid fuels", INDEX(Oil_Air_Quality_Damage_Costs,MATCH($B16,'Air Quality Damage Costs'!$B$6:$B$56,0)),
Fuel_group2="Solid fuels", INDEX(Coal_Air_Quality_Damage_Costs,MATCH($B16,'Air Quality Damage Costs'!$B$6:$B$56,0))),
0)</f>
        <v>0</v>
      </c>
      <c r="L16" s="110" cm="1">
        <f t="array" ref="L16">_xlfn.IFNA(_xlfn.IFS(
Fuel_group3="Biomass fuels", INDEX(Biomass_Air_Quality_Damage_Costs,MATCH($B16,'Air Quality Damage Costs'!$B$6:$B$56,0)),
Fuel_group3="Biogas fuels", INDEX(Biomass_Air_Quality_Damage_Costs,MATCH($B16,'Air Quality Damage Costs'!$B$6:$B$56,0)),
Fuel_group3="Gaseous fuels", INDEX(Gas_Air_Quality_Damage_Costs,MATCH($B16,'Air Quality Damage Costs'!$B$6:$B$56,0)),
Fuel_group3="Liquid fuels", INDEX(Oil_Air_Quality_Damage_Costs,MATCH($B16,'Air Quality Damage Costs'!$B$6:$B$56,0)),
Fuel_group3="Solid fuels", INDEX(Coal_Air_Quality_Damage_Costs,MATCH($B16,'Air Quality Damage Costs'!$B$6:$B$56,0))),
0)</f>
        <v>0</v>
      </c>
      <c r="M16" s="110" cm="1">
        <f t="array" ref="M16">_xlfn.IFNA(_xlfn.IFS(
Fuel_group4="Biomass fuels", INDEX(Biomass_Air_Quality_Damage_Costs,MATCH($B16,'Air Quality Damage Costs'!$B$6:$B$56,0)),
Fuel_group4="Biogas fuels", INDEX(Biomass_Air_Quality_Damage_Costs,MATCH($B16,'Air Quality Damage Costs'!$B$6:$B$56,0)),
Fuel_group4="Gaseous fuels", INDEX(Gas_Air_Quality_Damage_Costs,MATCH($B16,'Air Quality Damage Costs'!$B$6:$B$56,0)),
Fuel_group4="Liquid fuels", INDEX(Oil_Air_Quality_Damage_Costs,MATCH($B16,'Air Quality Damage Costs'!$B$6:$B$56,0)),
Fuel_group4="Solid fuels", INDEX(Coal_Air_Quality_Damage_Costs,MATCH($B16,'Air Quality Damage Costs'!$B$6:$B$56,0))),
0)</f>
        <v>0</v>
      </c>
      <c r="N16" s="111" cm="1">
        <f t="array" ref="N16">_xlfn.IFNA(_xlfn.IFS(
Fuel_group5="Biomass fuels", INDEX(Biomass_Air_Quality_Damage_Costs,MATCH($B16,'Air Quality Damage Costs'!$B$6:$B$56,0)),
Fuel_group5="Biogas fuels", INDEX(Biomass_Air_Quality_Damage_Costs,MATCH($B16,'Air Quality Damage Costs'!$B$6:$B$56,0)),
Fuel_group5="Gaseous fuels", INDEX(Gas_Air_Quality_Damage_Costs,MATCH($B16,'Air Quality Damage Costs'!$B$6:$B$56,0)),
Fuel_group5="Liquid fuels", INDEX(Oil_Air_Quality_Damage_Costs,MATCH($B16,'Air Quality Damage Costs'!$B$6:$B$56,0)),
Fuel_group5="Solid fuels", INDEX(Coal_Air_Quality_Damage_Costs,MATCH($B16,'Air Quality Damage Costs'!$B$6:$B$56,0))),
0)</f>
        <v>0</v>
      </c>
      <c r="O16" s="112"/>
      <c r="P16" s="100" t="e">
        <f t="shared" si="1"/>
        <v>#DIV/0!</v>
      </c>
      <c r="Q16" s="101" t="e">
        <f t="shared" si="2"/>
        <v>#DIV/0!</v>
      </c>
      <c r="R16" s="101" t="e">
        <f t="shared" si="3"/>
        <v>#DIV/0!</v>
      </c>
      <c r="S16" s="101" t="e">
        <f t="shared" si="4"/>
        <v>#DIV/0!</v>
      </c>
      <c r="T16" s="102" t="e">
        <f t="shared" si="5"/>
        <v>#DIV/0!</v>
      </c>
      <c r="U16" s="112"/>
      <c r="V16" s="100" t="e">
        <f>P16*INDEX(Discount_Index,MATCH($B16,'Inflation &amp; Discounting'!$E$8:$E$60,0))</f>
        <v>#DIV/0!</v>
      </c>
      <c r="W16" s="101" t="e">
        <f>Q16*INDEX(Discount_Index,MATCH($B16,'Inflation &amp; Discounting'!$E$8:$E$60,0))</f>
        <v>#DIV/0!</v>
      </c>
      <c r="X16" s="101" t="e">
        <f>R16*INDEX(Discount_Index,MATCH($B16,'Inflation &amp; Discounting'!$E$8:$E$60,0))</f>
        <v>#DIV/0!</v>
      </c>
      <c r="Y16" s="101" t="e">
        <f>S16*INDEX(Discount_Index,MATCH($B16,'Inflation &amp; Discounting'!$E$8:$E$60,0))</f>
        <v>#DIV/0!</v>
      </c>
      <c r="Z16" s="102" t="e">
        <f>T16*INDEX(Discount_Index,MATCH($B16,'Inflation &amp; Discounting'!$E$8:$E$60,0))</f>
        <v>#DIV/0!</v>
      </c>
    </row>
    <row r="17" spans="2:26" x14ac:dyDescent="0.25">
      <c r="B17" s="116">
        <v>2030</v>
      </c>
      <c r="C17" s="103"/>
      <c r="D17" s="100" t="e">
        <f>'Energy Calculations'!AI17</f>
        <v>#DIV/0!</v>
      </c>
      <c r="E17" s="101" t="e">
        <f>'Energy Calculations'!AJ17</f>
        <v>#DIV/0!</v>
      </c>
      <c r="F17" s="101" t="e">
        <f>'Energy Calculations'!AK17</f>
        <v>#DIV/0!</v>
      </c>
      <c r="G17" s="101" t="e">
        <f>'Energy Calculations'!AL17</f>
        <v>#DIV/0!</v>
      </c>
      <c r="H17" s="102" t="e">
        <f>'Energy Calculations'!AM17</f>
        <v>#DIV/0!</v>
      </c>
      <c r="J17" s="109" cm="1">
        <f t="array" ref="J17">_xlfn.IFNA(_xlfn.IFS(
Fuel_group1="Biomass fuels", INDEX(Biomass_Air_Quality_Damage_Costs,MATCH($B17,'Air Quality Damage Costs'!$B$6:$B$56,0)),
Fuel_group1="Biogas fuels", INDEX(Biomass_Air_Quality_Damage_Costs,MATCH($B17,'Air Quality Damage Costs'!$B$6:$B$56,0)),
Fuel_group1="Gaseous fuels", INDEX(Gas_Air_Quality_Damage_Costs,MATCH($B17,'Air Quality Damage Costs'!$B$6:$B$56,0)),
Fuel_group1="Liquid fuels", INDEX(Oil_Air_Quality_Damage_Costs,MATCH($B17,'Air Quality Damage Costs'!$B$6:$B$56,0)),
Fuel_group1="Solid fuels", INDEX(Coal_Air_Quality_Damage_Costs,MATCH($B17,'Air Quality Damage Costs'!$B$6:$B$56,0))),
0)</f>
        <v>0</v>
      </c>
      <c r="K17" s="110" cm="1">
        <f t="array" ref="K17">_xlfn.IFNA(_xlfn.IFS(
Fuel_group2="Biomass fuels", INDEX(Biomass_Air_Quality_Damage_Costs,MATCH($B17,'Air Quality Damage Costs'!$B$6:$B$56,0)),
Fuel_group2="Biogas fuels", INDEX(Biomass_Air_Quality_Damage_Costs,MATCH($B17,'Air Quality Damage Costs'!$B$6:$B$56,0)),
Fuel_group2="Gaseous fuels", INDEX(Gas_Air_Quality_Damage_Costs,MATCH($B17,'Air Quality Damage Costs'!$B$6:$B$56,0)),
Fuel_group2="Liquid fuels", INDEX(Oil_Air_Quality_Damage_Costs,MATCH($B17,'Air Quality Damage Costs'!$B$6:$B$56,0)),
Fuel_group2="Solid fuels", INDEX(Coal_Air_Quality_Damage_Costs,MATCH($B17,'Air Quality Damage Costs'!$B$6:$B$56,0))),
0)</f>
        <v>0</v>
      </c>
      <c r="L17" s="110" cm="1">
        <f t="array" ref="L17">_xlfn.IFNA(_xlfn.IFS(
Fuel_group3="Biomass fuels", INDEX(Biomass_Air_Quality_Damage_Costs,MATCH($B17,'Air Quality Damage Costs'!$B$6:$B$56,0)),
Fuel_group3="Biogas fuels", INDEX(Biomass_Air_Quality_Damage_Costs,MATCH($B17,'Air Quality Damage Costs'!$B$6:$B$56,0)),
Fuel_group3="Gaseous fuels", INDEX(Gas_Air_Quality_Damage_Costs,MATCH($B17,'Air Quality Damage Costs'!$B$6:$B$56,0)),
Fuel_group3="Liquid fuels", INDEX(Oil_Air_Quality_Damage_Costs,MATCH($B17,'Air Quality Damage Costs'!$B$6:$B$56,0)),
Fuel_group3="Solid fuels", INDEX(Coal_Air_Quality_Damage_Costs,MATCH($B17,'Air Quality Damage Costs'!$B$6:$B$56,0))),
0)</f>
        <v>0</v>
      </c>
      <c r="M17" s="110" cm="1">
        <f t="array" ref="M17">_xlfn.IFNA(_xlfn.IFS(
Fuel_group4="Biomass fuels", INDEX(Biomass_Air_Quality_Damage_Costs,MATCH($B17,'Air Quality Damage Costs'!$B$6:$B$56,0)),
Fuel_group4="Biogas fuels", INDEX(Biomass_Air_Quality_Damage_Costs,MATCH($B17,'Air Quality Damage Costs'!$B$6:$B$56,0)),
Fuel_group4="Gaseous fuels", INDEX(Gas_Air_Quality_Damage_Costs,MATCH($B17,'Air Quality Damage Costs'!$B$6:$B$56,0)),
Fuel_group4="Liquid fuels", INDEX(Oil_Air_Quality_Damage_Costs,MATCH($B17,'Air Quality Damage Costs'!$B$6:$B$56,0)),
Fuel_group4="Solid fuels", INDEX(Coal_Air_Quality_Damage_Costs,MATCH($B17,'Air Quality Damage Costs'!$B$6:$B$56,0))),
0)</f>
        <v>0</v>
      </c>
      <c r="N17" s="111" cm="1">
        <f t="array" ref="N17">_xlfn.IFNA(_xlfn.IFS(
Fuel_group5="Biomass fuels", INDEX(Biomass_Air_Quality_Damage_Costs,MATCH($B17,'Air Quality Damage Costs'!$B$6:$B$56,0)),
Fuel_group5="Biogas fuels", INDEX(Biomass_Air_Quality_Damage_Costs,MATCH($B17,'Air Quality Damage Costs'!$B$6:$B$56,0)),
Fuel_group5="Gaseous fuels", INDEX(Gas_Air_Quality_Damage_Costs,MATCH($B17,'Air Quality Damage Costs'!$B$6:$B$56,0)),
Fuel_group5="Liquid fuels", INDEX(Oil_Air_Quality_Damage_Costs,MATCH($B17,'Air Quality Damage Costs'!$B$6:$B$56,0)),
Fuel_group5="Solid fuels", INDEX(Coal_Air_Quality_Damage_Costs,MATCH($B17,'Air Quality Damage Costs'!$B$6:$B$56,0))),
0)</f>
        <v>0</v>
      </c>
      <c r="O17" s="112"/>
      <c r="P17" s="100" t="e">
        <f t="shared" si="1"/>
        <v>#DIV/0!</v>
      </c>
      <c r="Q17" s="101" t="e">
        <f t="shared" si="2"/>
        <v>#DIV/0!</v>
      </c>
      <c r="R17" s="101" t="e">
        <f t="shared" si="3"/>
        <v>#DIV/0!</v>
      </c>
      <c r="S17" s="101" t="e">
        <f t="shared" si="4"/>
        <v>#DIV/0!</v>
      </c>
      <c r="T17" s="102" t="e">
        <f t="shared" si="5"/>
        <v>#DIV/0!</v>
      </c>
      <c r="U17" s="112"/>
      <c r="V17" s="100" t="e">
        <f>P17*INDEX(Discount_Index,MATCH($B17,'Inflation &amp; Discounting'!$E$8:$E$60,0))</f>
        <v>#DIV/0!</v>
      </c>
      <c r="W17" s="101" t="e">
        <f>Q17*INDEX(Discount_Index,MATCH($B17,'Inflation &amp; Discounting'!$E$8:$E$60,0))</f>
        <v>#DIV/0!</v>
      </c>
      <c r="X17" s="101" t="e">
        <f>R17*INDEX(Discount_Index,MATCH($B17,'Inflation &amp; Discounting'!$E$8:$E$60,0))</f>
        <v>#DIV/0!</v>
      </c>
      <c r="Y17" s="101" t="e">
        <f>S17*INDEX(Discount_Index,MATCH($B17,'Inflation &amp; Discounting'!$E$8:$E$60,0))</f>
        <v>#DIV/0!</v>
      </c>
      <c r="Z17" s="102" t="e">
        <f>T17*INDEX(Discount_Index,MATCH($B17,'Inflation &amp; Discounting'!$E$8:$E$60,0))</f>
        <v>#DIV/0!</v>
      </c>
    </row>
    <row r="18" spans="2:26" x14ac:dyDescent="0.25">
      <c r="B18" s="116">
        <v>2031</v>
      </c>
      <c r="C18" s="103"/>
      <c r="D18" s="100" t="e">
        <f>'Energy Calculations'!AI18</f>
        <v>#DIV/0!</v>
      </c>
      <c r="E18" s="101" t="e">
        <f>'Energy Calculations'!AJ18</f>
        <v>#DIV/0!</v>
      </c>
      <c r="F18" s="101" t="e">
        <f>'Energy Calculations'!AK18</f>
        <v>#DIV/0!</v>
      </c>
      <c r="G18" s="101" t="e">
        <f>'Energy Calculations'!AL18</f>
        <v>#DIV/0!</v>
      </c>
      <c r="H18" s="102" t="e">
        <f>'Energy Calculations'!AM18</f>
        <v>#DIV/0!</v>
      </c>
      <c r="J18" s="109" cm="1">
        <f t="array" ref="J18">_xlfn.IFNA(_xlfn.IFS(
Fuel_group1="Biomass fuels", INDEX(Biomass_Air_Quality_Damage_Costs,MATCH($B18,'Air Quality Damage Costs'!$B$6:$B$56,0)),
Fuel_group1="Biogas fuels", INDEX(Biomass_Air_Quality_Damage_Costs,MATCH($B18,'Air Quality Damage Costs'!$B$6:$B$56,0)),
Fuel_group1="Gaseous fuels", INDEX(Gas_Air_Quality_Damage_Costs,MATCH($B18,'Air Quality Damage Costs'!$B$6:$B$56,0)),
Fuel_group1="Liquid fuels", INDEX(Oil_Air_Quality_Damage_Costs,MATCH($B18,'Air Quality Damage Costs'!$B$6:$B$56,0)),
Fuel_group1="Solid fuels", INDEX(Coal_Air_Quality_Damage_Costs,MATCH($B18,'Air Quality Damage Costs'!$B$6:$B$56,0))),
0)</f>
        <v>0</v>
      </c>
      <c r="K18" s="110" cm="1">
        <f t="array" ref="K18">_xlfn.IFNA(_xlfn.IFS(
Fuel_group2="Biomass fuels", INDEX(Biomass_Air_Quality_Damage_Costs,MATCH($B18,'Air Quality Damage Costs'!$B$6:$B$56,0)),
Fuel_group2="Biogas fuels", INDEX(Biomass_Air_Quality_Damage_Costs,MATCH($B18,'Air Quality Damage Costs'!$B$6:$B$56,0)),
Fuel_group2="Gaseous fuels", INDEX(Gas_Air_Quality_Damage_Costs,MATCH($B18,'Air Quality Damage Costs'!$B$6:$B$56,0)),
Fuel_group2="Liquid fuels", INDEX(Oil_Air_Quality_Damage_Costs,MATCH($B18,'Air Quality Damage Costs'!$B$6:$B$56,0)),
Fuel_group2="Solid fuels", INDEX(Coal_Air_Quality_Damage_Costs,MATCH($B18,'Air Quality Damage Costs'!$B$6:$B$56,0))),
0)</f>
        <v>0</v>
      </c>
      <c r="L18" s="110" cm="1">
        <f t="array" ref="L18">_xlfn.IFNA(_xlfn.IFS(
Fuel_group3="Biomass fuels", INDEX(Biomass_Air_Quality_Damage_Costs,MATCH($B18,'Air Quality Damage Costs'!$B$6:$B$56,0)),
Fuel_group3="Biogas fuels", INDEX(Biomass_Air_Quality_Damage_Costs,MATCH($B18,'Air Quality Damage Costs'!$B$6:$B$56,0)),
Fuel_group3="Gaseous fuels", INDEX(Gas_Air_Quality_Damage_Costs,MATCH($B18,'Air Quality Damage Costs'!$B$6:$B$56,0)),
Fuel_group3="Liquid fuels", INDEX(Oil_Air_Quality_Damage_Costs,MATCH($B18,'Air Quality Damage Costs'!$B$6:$B$56,0)),
Fuel_group3="Solid fuels", INDEX(Coal_Air_Quality_Damage_Costs,MATCH($B18,'Air Quality Damage Costs'!$B$6:$B$56,0))),
0)</f>
        <v>0</v>
      </c>
      <c r="M18" s="110" cm="1">
        <f t="array" ref="M18">_xlfn.IFNA(_xlfn.IFS(
Fuel_group4="Biomass fuels", INDEX(Biomass_Air_Quality_Damage_Costs,MATCH($B18,'Air Quality Damage Costs'!$B$6:$B$56,0)),
Fuel_group4="Biogas fuels", INDEX(Biomass_Air_Quality_Damage_Costs,MATCH($B18,'Air Quality Damage Costs'!$B$6:$B$56,0)),
Fuel_group4="Gaseous fuels", INDEX(Gas_Air_Quality_Damage_Costs,MATCH($B18,'Air Quality Damage Costs'!$B$6:$B$56,0)),
Fuel_group4="Liquid fuels", INDEX(Oil_Air_Quality_Damage_Costs,MATCH($B18,'Air Quality Damage Costs'!$B$6:$B$56,0)),
Fuel_group4="Solid fuels", INDEX(Coal_Air_Quality_Damage_Costs,MATCH($B18,'Air Quality Damage Costs'!$B$6:$B$56,0))),
0)</f>
        <v>0</v>
      </c>
      <c r="N18" s="111" cm="1">
        <f t="array" ref="N18">_xlfn.IFNA(_xlfn.IFS(
Fuel_group5="Biomass fuels", INDEX(Biomass_Air_Quality_Damage_Costs,MATCH($B18,'Air Quality Damage Costs'!$B$6:$B$56,0)),
Fuel_group5="Biogas fuels", INDEX(Biomass_Air_Quality_Damage_Costs,MATCH($B18,'Air Quality Damage Costs'!$B$6:$B$56,0)),
Fuel_group5="Gaseous fuels", INDEX(Gas_Air_Quality_Damage_Costs,MATCH($B18,'Air Quality Damage Costs'!$B$6:$B$56,0)),
Fuel_group5="Liquid fuels", INDEX(Oil_Air_Quality_Damage_Costs,MATCH($B18,'Air Quality Damage Costs'!$B$6:$B$56,0)),
Fuel_group5="Solid fuels", INDEX(Coal_Air_Quality_Damage_Costs,MATCH($B18,'Air Quality Damage Costs'!$B$6:$B$56,0))),
0)</f>
        <v>0</v>
      </c>
      <c r="O18" s="112"/>
      <c r="P18" s="100" t="e">
        <f t="shared" si="1"/>
        <v>#DIV/0!</v>
      </c>
      <c r="Q18" s="101" t="e">
        <f t="shared" si="2"/>
        <v>#DIV/0!</v>
      </c>
      <c r="R18" s="101" t="e">
        <f t="shared" si="3"/>
        <v>#DIV/0!</v>
      </c>
      <c r="S18" s="101" t="e">
        <f t="shared" si="4"/>
        <v>#DIV/0!</v>
      </c>
      <c r="T18" s="102" t="e">
        <f t="shared" si="5"/>
        <v>#DIV/0!</v>
      </c>
      <c r="U18" s="112"/>
      <c r="V18" s="100" t="e">
        <f>P18*INDEX(Discount_Index,MATCH($B18,'Inflation &amp; Discounting'!$E$8:$E$60,0))</f>
        <v>#DIV/0!</v>
      </c>
      <c r="W18" s="101" t="e">
        <f>Q18*INDEX(Discount_Index,MATCH($B18,'Inflation &amp; Discounting'!$E$8:$E$60,0))</f>
        <v>#DIV/0!</v>
      </c>
      <c r="X18" s="101" t="e">
        <f>R18*INDEX(Discount_Index,MATCH($B18,'Inflation &amp; Discounting'!$E$8:$E$60,0))</f>
        <v>#DIV/0!</v>
      </c>
      <c r="Y18" s="101" t="e">
        <f>S18*INDEX(Discount_Index,MATCH($B18,'Inflation &amp; Discounting'!$E$8:$E$60,0))</f>
        <v>#DIV/0!</v>
      </c>
      <c r="Z18" s="102" t="e">
        <f>T18*INDEX(Discount_Index,MATCH($B18,'Inflation &amp; Discounting'!$E$8:$E$60,0))</f>
        <v>#DIV/0!</v>
      </c>
    </row>
    <row r="19" spans="2:26" x14ac:dyDescent="0.25">
      <c r="B19" s="116">
        <v>2032</v>
      </c>
      <c r="C19" s="103"/>
      <c r="D19" s="100" t="e">
        <f>'Energy Calculations'!AI19</f>
        <v>#DIV/0!</v>
      </c>
      <c r="E19" s="101" t="e">
        <f>'Energy Calculations'!AJ19</f>
        <v>#DIV/0!</v>
      </c>
      <c r="F19" s="101" t="e">
        <f>'Energy Calculations'!AK19</f>
        <v>#DIV/0!</v>
      </c>
      <c r="G19" s="101" t="e">
        <f>'Energy Calculations'!AL19</f>
        <v>#DIV/0!</v>
      </c>
      <c r="H19" s="102" t="e">
        <f>'Energy Calculations'!AM19</f>
        <v>#DIV/0!</v>
      </c>
      <c r="J19" s="109" cm="1">
        <f t="array" ref="J19">_xlfn.IFNA(_xlfn.IFS(
Fuel_group1="Biomass fuels", INDEX(Biomass_Air_Quality_Damage_Costs,MATCH($B19,'Air Quality Damage Costs'!$B$6:$B$56,0)),
Fuel_group1="Biogas fuels", INDEX(Biomass_Air_Quality_Damage_Costs,MATCH($B19,'Air Quality Damage Costs'!$B$6:$B$56,0)),
Fuel_group1="Gaseous fuels", INDEX(Gas_Air_Quality_Damage_Costs,MATCH($B19,'Air Quality Damage Costs'!$B$6:$B$56,0)),
Fuel_group1="Liquid fuels", INDEX(Oil_Air_Quality_Damage_Costs,MATCH($B19,'Air Quality Damage Costs'!$B$6:$B$56,0)),
Fuel_group1="Solid fuels", INDEX(Coal_Air_Quality_Damage_Costs,MATCH($B19,'Air Quality Damage Costs'!$B$6:$B$56,0))),
0)</f>
        <v>0</v>
      </c>
      <c r="K19" s="110" cm="1">
        <f t="array" ref="K19">_xlfn.IFNA(_xlfn.IFS(
Fuel_group2="Biomass fuels", INDEX(Biomass_Air_Quality_Damage_Costs,MATCH($B19,'Air Quality Damage Costs'!$B$6:$B$56,0)),
Fuel_group2="Biogas fuels", INDEX(Biomass_Air_Quality_Damage_Costs,MATCH($B19,'Air Quality Damage Costs'!$B$6:$B$56,0)),
Fuel_group2="Gaseous fuels", INDEX(Gas_Air_Quality_Damage_Costs,MATCH($B19,'Air Quality Damage Costs'!$B$6:$B$56,0)),
Fuel_group2="Liquid fuels", INDEX(Oil_Air_Quality_Damage_Costs,MATCH($B19,'Air Quality Damage Costs'!$B$6:$B$56,0)),
Fuel_group2="Solid fuels", INDEX(Coal_Air_Quality_Damage_Costs,MATCH($B19,'Air Quality Damage Costs'!$B$6:$B$56,0))),
0)</f>
        <v>0</v>
      </c>
      <c r="L19" s="110" cm="1">
        <f t="array" ref="L19">_xlfn.IFNA(_xlfn.IFS(
Fuel_group3="Biomass fuels", INDEX(Biomass_Air_Quality_Damage_Costs,MATCH($B19,'Air Quality Damage Costs'!$B$6:$B$56,0)),
Fuel_group3="Biogas fuels", INDEX(Biomass_Air_Quality_Damage_Costs,MATCH($B19,'Air Quality Damage Costs'!$B$6:$B$56,0)),
Fuel_group3="Gaseous fuels", INDEX(Gas_Air_Quality_Damage_Costs,MATCH($B19,'Air Quality Damage Costs'!$B$6:$B$56,0)),
Fuel_group3="Liquid fuels", INDEX(Oil_Air_Quality_Damage_Costs,MATCH($B19,'Air Quality Damage Costs'!$B$6:$B$56,0)),
Fuel_group3="Solid fuels", INDEX(Coal_Air_Quality_Damage_Costs,MATCH($B19,'Air Quality Damage Costs'!$B$6:$B$56,0))),
0)</f>
        <v>0</v>
      </c>
      <c r="M19" s="110" cm="1">
        <f t="array" ref="M19">_xlfn.IFNA(_xlfn.IFS(
Fuel_group4="Biomass fuels", INDEX(Biomass_Air_Quality_Damage_Costs,MATCH($B19,'Air Quality Damage Costs'!$B$6:$B$56,0)),
Fuel_group4="Biogas fuels", INDEX(Biomass_Air_Quality_Damage_Costs,MATCH($B19,'Air Quality Damage Costs'!$B$6:$B$56,0)),
Fuel_group4="Gaseous fuels", INDEX(Gas_Air_Quality_Damage_Costs,MATCH($B19,'Air Quality Damage Costs'!$B$6:$B$56,0)),
Fuel_group4="Liquid fuels", INDEX(Oil_Air_Quality_Damage_Costs,MATCH($B19,'Air Quality Damage Costs'!$B$6:$B$56,0)),
Fuel_group4="Solid fuels", INDEX(Coal_Air_Quality_Damage_Costs,MATCH($B19,'Air Quality Damage Costs'!$B$6:$B$56,0))),
0)</f>
        <v>0</v>
      </c>
      <c r="N19" s="111" cm="1">
        <f t="array" ref="N19">_xlfn.IFNA(_xlfn.IFS(
Fuel_group5="Biomass fuels", INDEX(Biomass_Air_Quality_Damage_Costs,MATCH($B19,'Air Quality Damage Costs'!$B$6:$B$56,0)),
Fuel_group5="Biogas fuels", INDEX(Biomass_Air_Quality_Damage_Costs,MATCH($B19,'Air Quality Damage Costs'!$B$6:$B$56,0)),
Fuel_group5="Gaseous fuels", INDEX(Gas_Air_Quality_Damage_Costs,MATCH($B19,'Air Quality Damage Costs'!$B$6:$B$56,0)),
Fuel_group5="Liquid fuels", INDEX(Oil_Air_Quality_Damage_Costs,MATCH($B19,'Air Quality Damage Costs'!$B$6:$B$56,0)),
Fuel_group5="Solid fuels", INDEX(Coal_Air_Quality_Damage_Costs,MATCH($B19,'Air Quality Damage Costs'!$B$6:$B$56,0))),
0)</f>
        <v>0</v>
      </c>
      <c r="O19" s="112"/>
      <c r="P19" s="100" t="e">
        <f t="shared" si="1"/>
        <v>#DIV/0!</v>
      </c>
      <c r="Q19" s="101" t="e">
        <f t="shared" si="2"/>
        <v>#DIV/0!</v>
      </c>
      <c r="R19" s="101" t="e">
        <f t="shared" si="3"/>
        <v>#DIV/0!</v>
      </c>
      <c r="S19" s="101" t="e">
        <f t="shared" si="4"/>
        <v>#DIV/0!</v>
      </c>
      <c r="T19" s="102" t="e">
        <f t="shared" si="5"/>
        <v>#DIV/0!</v>
      </c>
      <c r="U19" s="112"/>
      <c r="V19" s="100" t="e">
        <f>P19*INDEX(Discount_Index,MATCH($B19,'Inflation &amp; Discounting'!$E$8:$E$60,0))</f>
        <v>#DIV/0!</v>
      </c>
      <c r="W19" s="101" t="e">
        <f>Q19*INDEX(Discount_Index,MATCH($B19,'Inflation &amp; Discounting'!$E$8:$E$60,0))</f>
        <v>#DIV/0!</v>
      </c>
      <c r="X19" s="101" t="e">
        <f>R19*INDEX(Discount_Index,MATCH($B19,'Inflation &amp; Discounting'!$E$8:$E$60,0))</f>
        <v>#DIV/0!</v>
      </c>
      <c r="Y19" s="101" t="e">
        <f>S19*INDEX(Discount_Index,MATCH($B19,'Inflation &amp; Discounting'!$E$8:$E$60,0))</f>
        <v>#DIV/0!</v>
      </c>
      <c r="Z19" s="102" t="e">
        <f>T19*INDEX(Discount_Index,MATCH($B19,'Inflation &amp; Discounting'!$E$8:$E$60,0))</f>
        <v>#DIV/0!</v>
      </c>
    </row>
    <row r="20" spans="2:26" x14ac:dyDescent="0.25">
      <c r="B20" s="116">
        <v>2033</v>
      </c>
      <c r="C20" s="103"/>
      <c r="D20" s="100" t="e">
        <f>'Energy Calculations'!AI20</f>
        <v>#DIV/0!</v>
      </c>
      <c r="E20" s="101" t="e">
        <f>'Energy Calculations'!AJ20</f>
        <v>#DIV/0!</v>
      </c>
      <c r="F20" s="101" t="e">
        <f>'Energy Calculations'!AK20</f>
        <v>#DIV/0!</v>
      </c>
      <c r="G20" s="101" t="e">
        <f>'Energy Calculations'!AL20</f>
        <v>#DIV/0!</v>
      </c>
      <c r="H20" s="102" t="e">
        <f>'Energy Calculations'!AM20</f>
        <v>#DIV/0!</v>
      </c>
      <c r="J20" s="109" cm="1">
        <f t="array" ref="J20">_xlfn.IFNA(_xlfn.IFS(
Fuel_group1="Biomass fuels", INDEX(Biomass_Air_Quality_Damage_Costs,MATCH($B20,'Air Quality Damage Costs'!$B$6:$B$56,0)),
Fuel_group1="Biogas fuels", INDEX(Biomass_Air_Quality_Damage_Costs,MATCH($B20,'Air Quality Damage Costs'!$B$6:$B$56,0)),
Fuel_group1="Gaseous fuels", INDEX(Gas_Air_Quality_Damage_Costs,MATCH($B20,'Air Quality Damage Costs'!$B$6:$B$56,0)),
Fuel_group1="Liquid fuels", INDEX(Oil_Air_Quality_Damage_Costs,MATCH($B20,'Air Quality Damage Costs'!$B$6:$B$56,0)),
Fuel_group1="Solid fuels", INDEX(Coal_Air_Quality_Damage_Costs,MATCH($B20,'Air Quality Damage Costs'!$B$6:$B$56,0))),
0)</f>
        <v>0</v>
      </c>
      <c r="K20" s="110" cm="1">
        <f t="array" ref="K20">_xlfn.IFNA(_xlfn.IFS(
Fuel_group2="Biomass fuels", INDEX(Biomass_Air_Quality_Damage_Costs,MATCH($B20,'Air Quality Damage Costs'!$B$6:$B$56,0)),
Fuel_group2="Biogas fuels", INDEX(Biomass_Air_Quality_Damage_Costs,MATCH($B20,'Air Quality Damage Costs'!$B$6:$B$56,0)),
Fuel_group2="Gaseous fuels", INDEX(Gas_Air_Quality_Damage_Costs,MATCH($B20,'Air Quality Damage Costs'!$B$6:$B$56,0)),
Fuel_group2="Liquid fuels", INDEX(Oil_Air_Quality_Damage_Costs,MATCH($B20,'Air Quality Damage Costs'!$B$6:$B$56,0)),
Fuel_group2="Solid fuels", INDEX(Coal_Air_Quality_Damage_Costs,MATCH($B20,'Air Quality Damage Costs'!$B$6:$B$56,0))),
0)</f>
        <v>0</v>
      </c>
      <c r="L20" s="110" cm="1">
        <f t="array" ref="L20">_xlfn.IFNA(_xlfn.IFS(
Fuel_group3="Biomass fuels", INDEX(Biomass_Air_Quality_Damage_Costs,MATCH($B20,'Air Quality Damage Costs'!$B$6:$B$56,0)),
Fuel_group3="Biogas fuels", INDEX(Biomass_Air_Quality_Damage_Costs,MATCH($B20,'Air Quality Damage Costs'!$B$6:$B$56,0)),
Fuel_group3="Gaseous fuels", INDEX(Gas_Air_Quality_Damage_Costs,MATCH($B20,'Air Quality Damage Costs'!$B$6:$B$56,0)),
Fuel_group3="Liquid fuels", INDEX(Oil_Air_Quality_Damage_Costs,MATCH($B20,'Air Quality Damage Costs'!$B$6:$B$56,0)),
Fuel_group3="Solid fuels", INDEX(Coal_Air_Quality_Damage_Costs,MATCH($B20,'Air Quality Damage Costs'!$B$6:$B$56,0))),
0)</f>
        <v>0</v>
      </c>
      <c r="M20" s="110" cm="1">
        <f t="array" ref="M20">_xlfn.IFNA(_xlfn.IFS(
Fuel_group4="Biomass fuels", INDEX(Biomass_Air_Quality_Damage_Costs,MATCH($B20,'Air Quality Damage Costs'!$B$6:$B$56,0)),
Fuel_group4="Biogas fuels", INDEX(Biomass_Air_Quality_Damage_Costs,MATCH($B20,'Air Quality Damage Costs'!$B$6:$B$56,0)),
Fuel_group4="Gaseous fuels", INDEX(Gas_Air_Quality_Damage_Costs,MATCH($B20,'Air Quality Damage Costs'!$B$6:$B$56,0)),
Fuel_group4="Liquid fuels", INDEX(Oil_Air_Quality_Damage_Costs,MATCH($B20,'Air Quality Damage Costs'!$B$6:$B$56,0)),
Fuel_group4="Solid fuels", INDEX(Coal_Air_Quality_Damage_Costs,MATCH($B20,'Air Quality Damage Costs'!$B$6:$B$56,0))),
0)</f>
        <v>0</v>
      </c>
      <c r="N20" s="111" cm="1">
        <f t="array" ref="N20">_xlfn.IFNA(_xlfn.IFS(
Fuel_group5="Biomass fuels", INDEX(Biomass_Air_Quality_Damage_Costs,MATCH($B20,'Air Quality Damage Costs'!$B$6:$B$56,0)),
Fuel_group5="Biogas fuels", INDEX(Biomass_Air_Quality_Damage_Costs,MATCH($B20,'Air Quality Damage Costs'!$B$6:$B$56,0)),
Fuel_group5="Gaseous fuels", INDEX(Gas_Air_Quality_Damage_Costs,MATCH($B20,'Air Quality Damage Costs'!$B$6:$B$56,0)),
Fuel_group5="Liquid fuels", INDEX(Oil_Air_Quality_Damage_Costs,MATCH($B20,'Air Quality Damage Costs'!$B$6:$B$56,0)),
Fuel_group5="Solid fuels", INDEX(Coal_Air_Quality_Damage_Costs,MATCH($B20,'Air Quality Damage Costs'!$B$6:$B$56,0))),
0)</f>
        <v>0</v>
      </c>
      <c r="O20" s="112"/>
      <c r="P20" s="100" t="e">
        <f t="shared" si="1"/>
        <v>#DIV/0!</v>
      </c>
      <c r="Q20" s="101" t="e">
        <f t="shared" si="2"/>
        <v>#DIV/0!</v>
      </c>
      <c r="R20" s="101" t="e">
        <f t="shared" si="3"/>
        <v>#DIV/0!</v>
      </c>
      <c r="S20" s="101" t="e">
        <f t="shared" si="4"/>
        <v>#DIV/0!</v>
      </c>
      <c r="T20" s="102" t="e">
        <f t="shared" si="5"/>
        <v>#DIV/0!</v>
      </c>
      <c r="U20" s="112"/>
      <c r="V20" s="100" t="e">
        <f>P20*INDEX(Discount_Index,MATCH($B20,'Inflation &amp; Discounting'!$E$8:$E$60,0))</f>
        <v>#DIV/0!</v>
      </c>
      <c r="W20" s="101" t="e">
        <f>Q20*INDEX(Discount_Index,MATCH($B20,'Inflation &amp; Discounting'!$E$8:$E$60,0))</f>
        <v>#DIV/0!</v>
      </c>
      <c r="X20" s="101" t="e">
        <f>R20*INDEX(Discount_Index,MATCH($B20,'Inflation &amp; Discounting'!$E$8:$E$60,0))</f>
        <v>#DIV/0!</v>
      </c>
      <c r="Y20" s="101" t="e">
        <f>S20*INDEX(Discount_Index,MATCH($B20,'Inflation &amp; Discounting'!$E$8:$E$60,0))</f>
        <v>#DIV/0!</v>
      </c>
      <c r="Z20" s="102" t="e">
        <f>T20*INDEX(Discount_Index,MATCH($B20,'Inflation &amp; Discounting'!$E$8:$E$60,0))</f>
        <v>#DIV/0!</v>
      </c>
    </row>
    <row r="21" spans="2:26" x14ac:dyDescent="0.25">
      <c r="B21" s="116">
        <v>2034</v>
      </c>
      <c r="C21" s="103"/>
      <c r="D21" s="100" t="e">
        <f>'Energy Calculations'!AI21</f>
        <v>#DIV/0!</v>
      </c>
      <c r="E21" s="101" t="e">
        <f>'Energy Calculations'!AJ21</f>
        <v>#DIV/0!</v>
      </c>
      <c r="F21" s="101" t="e">
        <f>'Energy Calculations'!AK21</f>
        <v>#DIV/0!</v>
      </c>
      <c r="G21" s="101" t="e">
        <f>'Energy Calculations'!AL21</f>
        <v>#DIV/0!</v>
      </c>
      <c r="H21" s="102" t="e">
        <f>'Energy Calculations'!AM21</f>
        <v>#DIV/0!</v>
      </c>
      <c r="J21" s="109" cm="1">
        <f t="array" ref="J21">_xlfn.IFNA(_xlfn.IFS(
Fuel_group1="Biomass fuels", INDEX(Biomass_Air_Quality_Damage_Costs,MATCH($B21,'Air Quality Damage Costs'!$B$6:$B$56,0)),
Fuel_group1="Biogas fuels", INDEX(Biomass_Air_Quality_Damage_Costs,MATCH($B21,'Air Quality Damage Costs'!$B$6:$B$56,0)),
Fuel_group1="Gaseous fuels", INDEX(Gas_Air_Quality_Damage_Costs,MATCH($B21,'Air Quality Damage Costs'!$B$6:$B$56,0)),
Fuel_group1="Liquid fuels", INDEX(Oil_Air_Quality_Damage_Costs,MATCH($B21,'Air Quality Damage Costs'!$B$6:$B$56,0)),
Fuel_group1="Solid fuels", INDEX(Coal_Air_Quality_Damage_Costs,MATCH($B21,'Air Quality Damage Costs'!$B$6:$B$56,0))),
0)</f>
        <v>0</v>
      </c>
      <c r="K21" s="110" cm="1">
        <f t="array" ref="K21">_xlfn.IFNA(_xlfn.IFS(
Fuel_group2="Biomass fuels", INDEX(Biomass_Air_Quality_Damage_Costs,MATCH($B21,'Air Quality Damage Costs'!$B$6:$B$56,0)),
Fuel_group2="Biogas fuels", INDEX(Biomass_Air_Quality_Damage_Costs,MATCH($B21,'Air Quality Damage Costs'!$B$6:$B$56,0)),
Fuel_group2="Gaseous fuels", INDEX(Gas_Air_Quality_Damage_Costs,MATCH($B21,'Air Quality Damage Costs'!$B$6:$B$56,0)),
Fuel_group2="Liquid fuels", INDEX(Oil_Air_Quality_Damage_Costs,MATCH($B21,'Air Quality Damage Costs'!$B$6:$B$56,0)),
Fuel_group2="Solid fuels", INDEX(Coal_Air_Quality_Damage_Costs,MATCH($B21,'Air Quality Damage Costs'!$B$6:$B$56,0))),
0)</f>
        <v>0</v>
      </c>
      <c r="L21" s="110" cm="1">
        <f t="array" ref="L21">_xlfn.IFNA(_xlfn.IFS(
Fuel_group3="Biomass fuels", INDEX(Biomass_Air_Quality_Damage_Costs,MATCH($B21,'Air Quality Damage Costs'!$B$6:$B$56,0)),
Fuel_group3="Biogas fuels", INDEX(Biomass_Air_Quality_Damage_Costs,MATCH($B21,'Air Quality Damage Costs'!$B$6:$B$56,0)),
Fuel_group3="Gaseous fuels", INDEX(Gas_Air_Quality_Damage_Costs,MATCH($B21,'Air Quality Damage Costs'!$B$6:$B$56,0)),
Fuel_group3="Liquid fuels", INDEX(Oil_Air_Quality_Damage_Costs,MATCH($B21,'Air Quality Damage Costs'!$B$6:$B$56,0)),
Fuel_group3="Solid fuels", INDEX(Coal_Air_Quality_Damage_Costs,MATCH($B21,'Air Quality Damage Costs'!$B$6:$B$56,0))),
0)</f>
        <v>0</v>
      </c>
      <c r="M21" s="110" cm="1">
        <f t="array" ref="M21">_xlfn.IFNA(_xlfn.IFS(
Fuel_group4="Biomass fuels", INDEX(Biomass_Air_Quality_Damage_Costs,MATCH($B21,'Air Quality Damage Costs'!$B$6:$B$56,0)),
Fuel_group4="Biogas fuels", INDEX(Biomass_Air_Quality_Damage_Costs,MATCH($B21,'Air Quality Damage Costs'!$B$6:$B$56,0)),
Fuel_group4="Gaseous fuels", INDEX(Gas_Air_Quality_Damage_Costs,MATCH($B21,'Air Quality Damage Costs'!$B$6:$B$56,0)),
Fuel_group4="Liquid fuels", INDEX(Oil_Air_Quality_Damage_Costs,MATCH($B21,'Air Quality Damage Costs'!$B$6:$B$56,0)),
Fuel_group4="Solid fuels", INDEX(Coal_Air_Quality_Damage_Costs,MATCH($B21,'Air Quality Damage Costs'!$B$6:$B$56,0))),
0)</f>
        <v>0</v>
      </c>
      <c r="N21" s="111" cm="1">
        <f t="array" ref="N21">_xlfn.IFNA(_xlfn.IFS(
Fuel_group5="Biomass fuels", INDEX(Biomass_Air_Quality_Damage_Costs,MATCH($B21,'Air Quality Damage Costs'!$B$6:$B$56,0)),
Fuel_group5="Biogas fuels", INDEX(Biomass_Air_Quality_Damage_Costs,MATCH($B21,'Air Quality Damage Costs'!$B$6:$B$56,0)),
Fuel_group5="Gaseous fuels", INDEX(Gas_Air_Quality_Damage_Costs,MATCH($B21,'Air Quality Damage Costs'!$B$6:$B$56,0)),
Fuel_group5="Liquid fuels", INDEX(Oil_Air_Quality_Damage_Costs,MATCH($B21,'Air Quality Damage Costs'!$B$6:$B$56,0)),
Fuel_group5="Solid fuels", INDEX(Coal_Air_Quality_Damage_Costs,MATCH($B21,'Air Quality Damage Costs'!$B$6:$B$56,0))),
0)</f>
        <v>0</v>
      </c>
      <c r="O21" s="112"/>
      <c r="P21" s="100" t="e">
        <f t="shared" si="1"/>
        <v>#DIV/0!</v>
      </c>
      <c r="Q21" s="101" t="e">
        <f t="shared" si="2"/>
        <v>#DIV/0!</v>
      </c>
      <c r="R21" s="101" t="e">
        <f t="shared" si="3"/>
        <v>#DIV/0!</v>
      </c>
      <c r="S21" s="101" t="e">
        <f t="shared" si="4"/>
        <v>#DIV/0!</v>
      </c>
      <c r="T21" s="102" t="e">
        <f t="shared" si="5"/>
        <v>#DIV/0!</v>
      </c>
      <c r="U21" s="112"/>
      <c r="V21" s="100" t="e">
        <f>P21*INDEX(Discount_Index,MATCH($B21,'Inflation &amp; Discounting'!$E$8:$E$60,0))</f>
        <v>#DIV/0!</v>
      </c>
      <c r="W21" s="101" t="e">
        <f>Q21*INDEX(Discount_Index,MATCH($B21,'Inflation &amp; Discounting'!$E$8:$E$60,0))</f>
        <v>#DIV/0!</v>
      </c>
      <c r="X21" s="101" t="e">
        <f>R21*INDEX(Discount_Index,MATCH($B21,'Inflation &amp; Discounting'!$E$8:$E$60,0))</f>
        <v>#DIV/0!</v>
      </c>
      <c r="Y21" s="101" t="e">
        <f>S21*INDEX(Discount_Index,MATCH($B21,'Inflation &amp; Discounting'!$E$8:$E$60,0))</f>
        <v>#DIV/0!</v>
      </c>
      <c r="Z21" s="102" t="e">
        <f>T21*INDEX(Discount_Index,MATCH($B21,'Inflation &amp; Discounting'!$E$8:$E$60,0))</f>
        <v>#DIV/0!</v>
      </c>
    </row>
    <row r="22" spans="2:26" x14ac:dyDescent="0.25">
      <c r="B22" s="116">
        <v>2035</v>
      </c>
      <c r="C22" s="103"/>
      <c r="D22" s="100" t="e">
        <f>'Energy Calculations'!AI22</f>
        <v>#DIV/0!</v>
      </c>
      <c r="E22" s="101" t="e">
        <f>'Energy Calculations'!AJ22</f>
        <v>#DIV/0!</v>
      </c>
      <c r="F22" s="101" t="e">
        <f>'Energy Calculations'!AK22</f>
        <v>#DIV/0!</v>
      </c>
      <c r="G22" s="101" t="e">
        <f>'Energy Calculations'!AL22</f>
        <v>#DIV/0!</v>
      </c>
      <c r="H22" s="102" t="e">
        <f>'Energy Calculations'!AM22</f>
        <v>#DIV/0!</v>
      </c>
      <c r="J22" s="109" cm="1">
        <f t="array" ref="J22">_xlfn.IFNA(_xlfn.IFS(
Fuel_group1="Biomass fuels", INDEX(Biomass_Air_Quality_Damage_Costs,MATCH($B22,'Air Quality Damage Costs'!$B$6:$B$56,0)),
Fuel_group1="Biogas fuels", INDEX(Biomass_Air_Quality_Damage_Costs,MATCH($B22,'Air Quality Damage Costs'!$B$6:$B$56,0)),
Fuel_group1="Gaseous fuels", INDEX(Gas_Air_Quality_Damage_Costs,MATCH($B22,'Air Quality Damage Costs'!$B$6:$B$56,0)),
Fuel_group1="Liquid fuels", INDEX(Oil_Air_Quality_Damage_Costs,MATCH($B22,'Air Quality Damage Costs'!$B$6:$B$56,0)),
Fuel_group1="Solid fuels", INDEX(Coal_Air_Quality_Damage_Costs,MATCH($B22,'Air Quality Damage Costs'!$B$6:$B$56,0))),
0)</f>
        <v>0</v>
      </c>
      <c r="K22" s="110" cm="1">
        <f t="array" ref="K22">_xlfn.IFNA(_xlfn.IFS(
Fuel_group2="Biomass fuels", INDEX(Biomass_Air_Quality_Damage_Costs,MATCH($B22,'Air Quality Damage Costs'!$B$6:$B$56,0)),
Fuel_group2="Biogas fuels", INDEX(Biomass_Air_Quality_Damage_Costs,MATCH($B22,'Air Quality Damage Costs'!$B$6:$B$56,0)),
Fuel_group2="Gaseous fuels", INDEX(Gas_Air_Quality_Damage_Costs,MATCH($B22,'Air Quality Damage Costs'!$B$6:$B$56,0)),
Fuel_group2="Liquid fuels", INDEX(Oil_Air_Quality_Damage_Costs,MATCH($B22,'Air Quality Damage Costs'!$B$6:$B$56,0)),
Fuel_group2="Solid fuels", INDEX(Coal_Air_Quality_Damage_Costs,MATCH($B22,'Air Quality Damage Costs'!$B$6:$B$56,0))),
0)</f>
        <v>0</v>
      </c>
      <c r="L22" s="110" cm="1">
        <f t="array" ref="L22">_xlfn.IFNA(_xlfn.IFS(
Fuel_group3="Biomass fuels", INDEX(Biomass_Air_Quality_Damage_Costs,MATCH($B22,'Air Quality Damage Costs'!$B$6:$B$56,0)),
Fuel_group3="Biogas fuels", INDEX(Biomass_Air_Quality_Damage_Costs,MATCH($B22,'Air Quality Damage Costs'!$B$6:$B$56,0)),
Fuel_group3="Gaseous fuels", INDEX(Gas_Air_Quality_Damage_Costs,MATCH($B22,'Air Quality Damage Costs'!$B$6:$B$56,0)),
Fuel_group3="Liquid fuels", INDEX(Oil_Air_Quality_Damage_Costs,MATCH($B22,'Air Quality Damage Costs'!$B$6:$B$56,0)),
Fuel_group3="Solid fuels", INDEX(Coal_Air_Quality_Damage_Costs,MATCH($B22,'Air Quality Damage Costs'!$B$6:$B$56,0))),
0)</f>
        <v>0</v>
      </c>
      <c r="M22" s="110" cm="1">
        <f t="array" ref="M22">_xlfn.IFNA(_xlfn.IFS(
Fuel_group4="Biomass fuels", INDEX(Biomass_Air_Quality_Damage_Costs,MATCH($B22,'Air Quality Damage Costs'!$B$6:$B$56,0)),
Fuel_group4="Biogas fuels", INDEX(Biomass_Air_Quality_Damage_Costs,MATCH($B22,'Air Quality Damage Costs'!$B$6:$B$56,0)),
Fuel_group4="Gaseous fuels", INDEX(Gas_Air_Quality_Damage_Costs,MATCH($B22,'Air Quality Damage Costs'!$B$6:$B$56,0)),
Fuel_group4="Liquid fuels", INDEX(Oil_Air_Quality_Damage_Costs,MATCH($B22,'Air Quality Damage Costs'!$B$6:$B$56,0)),
Fuel_group4="Solid fuels", INDEX(Coal_Air_Quality_Damage_Costs,MATCH($B22,'Air Quality Damage Costs'!$B$6:$B$56,0))),
0)</f>
        <v>0</v>
      </c>
      <c r="N22" s="111" cm="1">
        <f t="array" ref="N22">_xlfn.IFNA(_xlfn.IFS(
Fuel_group5="Biomass fuels", INDEX(Biomass_Air_Quality_Damage_Costs,MATCH($B22,'Air Quality Damage Costs'!$B$6:$B$56,0)),
Fuel_group5="Biogas fuels", INDEX(Biomass_Air_Quality_Damage_Costs,MATCH($B22,'Air Quality Damage Costs'!$B$6:$B$56,0)),
Fuel_group5="Gaseous fuels", INDEX(Gas_Air_Quality_Damage_Costs,MATCH($B22,'Air Quality Damage Costs'!$B$6:$B$56,0)),
Fuel_group5="Liquid fuels", INDEX(Oil_Air_Quality_Damage_Costs,MATCH($B22,'Air Quality Damage Costs'!$B$6:$B$56,0)),
Fuel_group5="Solid fuels", INDEX(Coal_Air_Quality_Damage_Costs,MATCH($B22,'Air Quality Damage Costs'!$B$6:$B$56,0))),
0)</f>
        <v>0</v>
      </c>
      <c r="O22" s="112"/>
      <c r="P22" s="100" t="e">
        <f t="shared" si="1"/>
        <v>#DIV/0!</v>
      </c>
      <c r="Q22" s="101" t="e">
        <f t="shared" si="2"/>
        <v>#DIV/0!</v>
      </c>
      <c r="R22" s="101" t="e">
        <f t="shared" si="3"/>
        <v>#DIV/0!</v>
      </c>
      <c r="S22" s="101" t="e">
        <f t="shared" si="4"/>
        <v>#DIV/0!</v>
      </c>
      <c r="T22" s="102" t="e">
        <f t="shared" si="5"/>
        <v>#DIV/0!</v>
      </c>
      <c r="U22" s="112"/>
      <c r="V22" s="100" t="e">
        <f>P22*INDEX(Discount_Index,MATCH($B22,'Inflation &amp; Discounting'!$E$8:$E$60,0))</f>
        <v>#DIV/0!</v>
      </c>
      <c r="W22" s="101" t="e">
        <f>Q22*INDEX(Discount_Index,MATCH($B22,'Inflation &amp; Discounting'!$E$8:$E$60,0))</f>
        <v>#DIV/0!</v>
      </c>
      <c r="X22" s="101" t="e">
        <f>R22*INDEX(Discount_Index,MATCH($B22,'Inflation &amp; Discounting'!$E$8:$E$60,0))</f>
        <v>#DIV/0!</v>
      </c>
      <c r="Y22" s="101" t="e">
        <f>S22*INDEX(Discount_Index,MATCH($B22,'Inflation &amp; Discounting'!$E$8:$E$60,0))</f>
        <v>#DIV/0!</v>
      </c>
      <c r="Z22" s="102" t="e">
        <f>T22*INDEX(Discount_Index,MATCH($B22,'Inflation &amp; Discounting'!$E$8:$E$60,0))</f>
        <v>#DIV/0!</v>
      </c>
    </row>
    <row r="23" spans="2:26" x14ac:dyDescent="0.25">
      <c r="B23" s="116">
        <v>2036</v>
      </c>
      <c r="C23" s="103"/>
      <c r="D23" s="100" t="e">
        <f>'Energy Calculations'!AI23</f>
        <v>#DIV/0!</v>
      </c>
      <c r="E23" s="101" t="e">
        <f>'Energy Calculations'!AJ23</f>
        <v>#DIV/0!</v>
      </c>
      <c r="F23" s="101" t="e">
        <f>'Energy Calculations'!AK23</f>
        <v>#DIV/0!</v>
      </c>
      <c r="G23" s="101" t="e">
        <f>'Energy Calculations'!AL23</f>
        <v>#DIV/0!</v>
      </c>
      <c r="H23" s="102" t="e">
        <f>'Energy Calculations'!AM23</f>
        <v>#DIV/0!</v>
      </c>
      <c r="J23" s="109" cm="1">
        <f t="array" ref="J23">_xlfn.IFNA(_xlfn.IFS(
Fuel_group1="Biomass fuels", INDEX(Biomass_Air_Quality_Damage_Costs,MATCH($B23,'Air Quality Damage Costs'!$B$6:$B$56,0)),
Fuel_group1="Biogas fuels", INDEX(Biomass_Air_Quality_Damage_Costs,MATCH($B23,'Air Quality Damage Costs'!$B$6:$B$56,0)),
Fuel_group1="Gaseous fuels", INDEX(Gas_Air_Quality_Damage_Costs,MATCH($B23,'Air Quality Damage Costs'!$B$6:$B$56,0)),
Fuel_group1="Liquid fuels", INDEX(Oil_Air_Quality_Damage_Costs,MATCH($B23,'Air Quality Damage Costs'!$B$6:$B$56,0)),
Fuel_group1="Solid fuels", INDEX(Coal_Air_Quality_Damage_Costs,MATCH($B23,'Air Quality Damage Costs'!$B$6:$B$56,0))),
0)</f>
        <v>0</v>
      </c>
      <c r="K23" s="110" cm="1">
        <f t="array" ref="K23">_xlfn.IFNA(_xlfn.IFS(
Fuel_group2="Biomass fuels", INDEX(Biomass_Air_Quality_Damage_Costs,MATCH($B23,'Air Quality Damage Costs'!$B$6:$B$56,0)),
Fuel_group2="Biogas fuels", INDEX(Biomass_Air_Quality_Damage_Costs,MATCH($B23,'Air Quality Damage Costs'!$B$6:$B$56,0)),
Fuel_group2="Gaseous fuels", INDEX(Gas_Air_Quality_Damage_Costs,MATCH($B23,'Air Quality Damage Costs'!$B$6:$B$56,0)),
Fuel_group2="Liquid fuels", INDEX(Oil_Air_Quality_Damage_Costs,MATCH($B23,'Air Quality Damage Costs'!$B$6:$B$56,0)),
Fuel_group2="Solid fuels", INDEX(Coal_Air_Quality_Damage_Costs,MATCH($B23,'Air Quality Damage Costs'!$B$6:$B$56,0))),
0)</f>
        <v>0</v>
      </c>
      <c r="L23" s="110" cm="1">
        <f t="array" ref="L23">_xlfn.IFNA(_xlfn.IFS(
Fuel_group3="Biomass fuels", INDEX(Biomass_Air_Quality_Damage_Costs,MATCH($B23,'Air Quality Damage Costs'!$B$6:$B$56,0)),
Fuel_group3="Biogas fuels", INDEX(Biomass_Air_Quality_Damage_Costs,MATCH($B23,'Air Quality Damage Costs'!$B$6:$B$56,0)),
Fuel_group3="Gaseous fuels", INDEX(Gas_Air_Quality_Damage_Costs,MATCH($B23,'Air Quality Damage Costs'!$B$6:$B$56,0)),
Fuel_group3="Liquid fuels", INDEX(Oil_Air_Quality_Damage_Costs,MATCH($B23,'Air Quality Damage Costs'!$B$6:$B$56,0)),
Fuel_group3="Solid fuels", INDEX(Coal_Air_Quality_Damage_Costs,MATCH($B23,'Air Quality Damage Costs'!$B$6:$B$56,0))),
0)</f>
        <v>0</v>
      </c>
      <c r="M23" s="110" cm="1">
        <f t="array" ref="M23">_xlfn.IFNA(_xlfn.IFS(
Fuel_group4="Biomass fuels", INDEX(Biomass_Air_Quality_Damage_Costs,MATCH($B23,'Air Quality Damage Costs'!$B$6:$B$56,0)),
Fuel_group4="Biogas fuels", INDEX(Biomass_Air_Quality_Damage_Costs,MATCH($B23,'Air Quality Damage Costs'!$B$6:$B$56,0)),
Fuel_group4="Gaseous fuels", INDEX(Gas_Air_Quality_Damage_Costs,MATCH($B23,'Air Quality Damage Costs'!$B$6:$B$56,0)),
Fuel_group4="Liquid fuels", INDEX(Oil_Air_Quality_Damage_Costs,MATCH($B23,'Air Quality Damage Costs'!$B$6:$B$56,0)),
Fuel_group4="Solid fuels", INDEX(Coal_Air_Quality_Damage_Costs,MATCH($B23,'Air Quality Damage Costs'!$B$6:$B$56,0))),
0)</f>
        <v>0</v>
      </c>
      <c r="N23" s="111" cm="1">
        <f t="array" ref="N23">_xlfn.IFNA(_xlfn.IFS(
Fuel_group5="Biomass fuels", INDEX(Biomass_Air_Quality_Damage_Costs,MATCH($B23,'Air Quality Damage Costs'!$B$6:$B$56,0)),
Fuel_group5="Biogas fuels", INDEX(Biomass_Air_Quality_Damage_Costs,MATCH($B23,'Air Quality Damage Costs'!$B$6:$B$56,0)),
Fuel_group5="Gaseous fuels", INDEX(Gas_Air_Quality_Damage_Costs,MATCH($B23,'Air Quality Damage Costs'!$B$6:$B$56,0)),
Fuel_group5="Liquid fuels", INDEX(Oil_Air_Quality_Damage_Costs,MATCH($B23,'Air Quality Damage Costs'!$B$6:$B$56,0)),
Fuel_group5="Solid fuels", INDEX(Coal_Air_Quality_Damage_Costs,MATCH($B23,'Air Quality Damage Costs'!$B$6:$B$56,0))),
0)</f>
        <v>0</v>
      </c>
      <c r="O23" s="112"/>
      <c r="P23" s="100" t="e">
        <f t="shared" si="1"/>
        <v>#DIV/0!</v>
      </c>
      <c r="Q23" s="101" t="e">
        <f t="shared" si="2"/>
        <v>#DIV/0!</v>
      </c>
      <c r="R23" s="101" t="e">
        <f t="shared" si="3"/>
        <v>#DIV/0!</v>
      </c>
      <c r="S23" s="101" t="e">
        <f t="shared" si="4"/>
        <v>#DIV/0!</v>
      </c>
      <c r="T23" s="102" t="e">
        <f t="shared" si="5"/>
        <v>#DIV/0!</v>
      </c>
      <c r="U23" s="112"/>
      <c r="V23" s="100" t="e">
        <f>P23*INDEX(Discount_Index,MATCH($B23,'Inflation &amp; Discounting'!$E$8:$E$60,0))</f>
        <v>#DIV/0!</v>
      </c>
      <c r="W23" s="101" t="e">
        <f>Q23*INDEX(Discount_Index,MATCH($B23,'Inflation &amp; Discounting'!$E$8:$E$60,0))</f>
        <v>#DIV/0!</v>
      </c>
      <c r="X23" s="101" t="e">
        <f>R23*INDEX(Discount_Index,MATCH($B23,'Inflation &amp; Discounting'!$E$8:$E$60,0))</f>
        <v>#DIV/0!</v>
      </c>
      <c r="Y23" s="101" t="e">
        <f>S23*INDEX(Discount_Index,MATCH($B23,'Inflation &amp; Discounting'!$E$8:$E$60,0))</f>
        <v>#DIV/0!</v>
      </c>
      <c r="Z23" s="102" t="e">
        <f>T23*INDEX(Discount_Index,MATCH($B23,'Inflation &amp; Discounting'!$E$8:$E$60,0))</f>
        <v>#DIV/0!</v>
      </c>
    </row>
    <row r="24" spans="2:26" x14ac:dyDescent="0.25">
      <c r="B24" s="116">
        <v>2037</v>
      </c>
      <c r="C24" s="103"/>
      <c r="D24" s="100" t="e">
        <f>'Energy Calculations'!AI24</f>
        <v>#DIV/0!</v>
      </c>
      <c r="E24" s="101" t="e">
        <f>'Energy Calculations'!AJ24</f>
        <v>#DIV/0!</v>
      </c>
      <c r="F24" s="101" t="e">
        <f>'Energy Calculations'!AK24</f>
        <v>#DIV/0!</v>
      </c>
      <c r="G24" s="101" t="e">
        <f>'Energy Calculations'!AL24</f>
        <v>#DIV/0!</v>
      </c>
      <c r="H24" s="102" t="e">
        <f>'Energy Calculations'!AM24</f>
        <v>#DIV/0!</v>
      </c>
      <c r="J24" s="109" cm="1">
        <f t="array" ref="J24">_xlfn.IFNA(_xlfn.IFS(
Fuel_group1="Biomass fuels", INDEX(Biomass_Air_Quality_Damage_Costs,MATCH($B24,'Air Quality Damage Costs'!$B$6:$B$56,0)),
Fuel_group1="Biogas fuels", INDEX(Biomass_Air_Quality_Damage_Costs,MATCH($B24,'Air Quality Damage Costs'!$B$6:$B$56,0)),
Fuel_group1="Gaseous fuels", INDEX(Gas_Air_Quality_Damage_Costs,MATCH($B24,'Air Quality Damage Costs'!$B$6:$B$56,0)),
Fuel_group1="Liquid fuels", INDEX(Oil_Air_Quality_Damage_Costs,MATCH($B24,'Air Quality Damage Costs'!$B$6:$B$56,0)),
Fuel_group1="Solid fuels", INDEX(Coal_Air_Quality_Damage_Costs,MATCH($B24,'Air Quality Damage Costs'!$B$6:$B$56,0))),
0)</f>
        <v>0</v>
      </c>
      <c r="K24" s="110" cm="1">
        <f t="array" ref="K24">_xlfn.IFNA(_xlfn.IFS(
Fuel_group2="Biomass fuels", INDEX(Biomass_Air_Quality_Damage_Costs,MATCH($B24,'Air Quality Damage Costs'!$B$6:$B$56,0)),
Fuel_group2="Biogas fuels", INDEX(Biomass_Air_Quality_Damage_Costs,MATCH($B24,'Air Quality Damage Costs'!$B$6:$B$56,0)),
Fuel_group2="Gaseous fuels", INDEX(Gas_Air_Quality_Damage_Costs,MATCH($B24,'Air Quality Damage Costs'!$B$6:$B$56,0)),
Fuel_group2="Liquid fuels", INDEX(Oil_Air_Quality_Damage_Costs,MATCH($B24,'Air Quality Damage Costs'!$B$6:$B$56,0)),
Fuel_group2="Solid fuels", INDEX(Coal_Air_Quality_Damage_Costs,MATCH($B24,'Air Quality Damage Costs'!$B$6:$B$56,0))),
0)</f>
        <v>0</v>
      </c>
      <c r="L24" s="110" cm="1">
        <f t="array" ref="L24">_xlfn.IFNA(_xlfn.IFS(
Fuel_group3="Biomass fuels", INDEX(Biomass_Air_Quality_Damage_Costs,MATCH($B24,'Air Quality Damage Costs'!$B$6:$B$56,0)),
Fuel_group3="Biogas fuels", INDEX(Biomass_Air_Quality_Damage_Costs,MATCH($B24,'Air Quality Damage Costs'!$B$6:$B$56,0)),
Fuel_group3="Gaseous fuels", INDEX(Gas_Air_Quality_Damage_Costs,MATCH($B24,'Air Quality Damage Costs'!$B$6:$B$56,0)),
Fuel_group3="Liquid fuels", INDEX(Oil_Air_Quality_Damage_Costs,MATCH($B24,'Air Quality Damage Costs'!$B$6:$B$56,0)),
Fuel_group3="Solid fuels", INDEX(Coal_Air_Quality_Damage_Costs,MATCH($B24,'Air Quality Damage Costs'!$B$6:$B$56,0))),
0)</f>
        <v>0</v>
      </c>
      <c r="M24" s="110" cm="1">
        <f t="array" ref="M24">_xlfn.IFNA(_xlfn.IFS(
Fuel_group4="Biomass fuels", INDEX(Biomass_Air_Quality_Damage_Costs,MATCH($B24,'Air Quality Damage Costs'!$B$6:$B$56,0)),
Fuel_group4="Biogas fuels", INDEX(Biomass_Air_Quality_Damage_Costs,MATCH($B24,'Air Quality Damage Costs'!$B$6:$B$56,0)),
Fuel_group4="Gaseous fuels", INDEX(Gas_Air_Quality_Damage_Costs,MATCH($B24,'Air Quality Damage Costs'!$B$6:$B$56,0)),
Fuel_group4="Liquid fuels", INDEX(Oil_Air_Quality_Damage_Costs,MATCH($B24,'Air Quality Damage Costs'!$B$6:$B$56,0)),
Fuel_group4="Solid fuels", INDEX(Coal_Air_Quality_Damage_Costs,MATCH($B24,'Air Quality Damage Costs'!$B$6:$B$56,0))),
0)</f>
        <v>0</v>
      </c>
      <c r="N24" s="111" cm="1">
        <f t="array" ref="N24">_xlfn.IFNA(_xlfn.IFS(
Fuel_group5="Biomass fuels", INDEX(Biomass_Air_Quality_Damage_Costs,MATCH($B24,'Air Quality Damage Costs'!$B$6:$B$56,0)),
Fuel_group5="Biogas fuels", INDEX(Biomass_Air_Quality_Damage_Costs,MATCH($B24,'Air Quality Damage Costs'!$B$6:$B$56,0)),
Fuel_group5="Gaseous fuels", INDEX(Gas_Air_Quality_Damage_Costs,MATCH($B24,'Air Quality Damage Costs'!$B$6:$B$56,0)),
Fuel_group5="Liquid fuels", INDEX(Oil_Air_Quality_Damage_Costs,MATCH($B24,'Air Quality Damage Costs'!$B$6:$B$56,0)),
Fuel_group5="Solid fuels", INDEX(Coal_Air_Quality_Damage_Costs,MATCH($B24,'Air Quality Damage Costs'!$B$6:$B$56,0))),
0)</f>
        <v>0</v>
      </c>
      <c r="O24" s="112"/>
      <c r="P24" s="100" t="e">
        <f t="shared" si="1"/>
        <v>#DIV/0!</v>
      </c>
      <c r="Q24" s="101" t="e">
        <f t="shared" si="2"/>
        <v>#DIV/0!</v>
      </c>
      <c r="R24" s="101" t="e">
        <f t="shared" si="3"/>
        <v>#DIV/0!</v>
      </c>
      <c r="S24" s="101" t="e">
        <f t="shared" si="4"/>
        <v>#DIV/0!</v>
      </c>
      <c r="T24" s="102" t="e">
        <f t="shared" si="5"/>
        <v>#DIV/0!</v>
      </c>
      <c r="U24" s="112"/>
      <c r="V24" s="100" t="e">
        <f>P24*INDEX(Discount_Index,MATCH($B24,'Inflation &amp; Discounting'!$E$8:$E$60,0))</f>
        <v>#DIV/0!</v>
      </c>
      <c r="W24" s="101" t="e">
        <f>Q24*INDEX(Discount_Index,MATCH($B24,'Inflation &amp; Discounting'!$E$8:$E$60,0))</f>
        <v>#DIV/0!</v>
      </c>
      <c r="X24" s="101" t="e">
        <f>R24*INDEX(Discount_Index,MATCH($B24,'Inflation &amp; Discounting'!$E$8:$E$60,0))</f>
        <v>#DIV/0!</v>
      </c>
      <c r="Y24" s="101" t="e">
        <f>S24*INDEX(Discount_Index,MATCH($B24,'Inflation &amp; Discounting'!$E$8:$E$60,0))</f>
        <v>#DIV/0!</v>
      </c>
      <c r="Z24" s="102" t="e">
        <f>T24*INDEX(Discount_Index,MATCH($B24,'Inflation &amp; Discounting'!$E$8:$E$60,0))</f>
        <v>#DIV/0!</v>
      </c>
    </row>
    <row r="25" spans="2:26" x14ac:dyDescent="0.25">
      <c r="B25" s="116">
        <v>2038</v>
      </c>
      <c r="C25" s="103"/>
      <c r="D25" s="100" t="e">
        <f>'Energy Calculations'!AI25</f>
        <v>#DIV/0!</v>
      </c>
      <c r="E25" s="101" t="e">
        <f>'Energy Calculations'!AJ25</f>
        <v>#DIV/0!</v>
      </c>
      <c r="F25" s="101" t="e">
        <f>'Energy Calculations'!AK25</f>
        <v>#DIV/0!</v>
      </c>
      <c r="G25" s="101" t="e">
        <f>'Energy Calculations'!AL25</f>
        <v>#DIV/0!</v>
      </c>
      <c r="H25" s="102" t="e">
        <f>'Energy Calculations'!AM25</f>
        <v>#DIV/0!</v>
      </c>
      <c r="J25" s="109" cm="1">
        <f t="array" ref="J25">_xlfn.IFNA(_xlfn.IFS(
Fuel_group1="Biomass fuels", INDEX(Biomass_Air_Quality_Damage_Costs,MATCH($B25,'Air Quality Damage Costs'!$B$6:$B$56,0)),
Fuel_group1="Biogas fuels", INDEX(Biomass_Air_Quality_Damage_Costs,MATCH($B25,'Air Quality Damage Costs'!$B$6:$B$56,0)),
Fuel_group1="Gaseous fuels", INDEX(Gas_Air_Quality_Damage_Costs,MATCH($B25,'Air Quality Damage Costs'!$B$6:$B$56,0)),
Fuel_group1="Liquid fuels", INDEX(Oil_Air_Quality_Damage_Costs,MATCH($B25,'Air Quality Damage Costs'!$B$6:$B$56,0)),
Fuel_group1="Solid fuels", INDEX(Coal_Air_Quality_Damage_Costs,MATCH($B25,'Air Quality Damage Costs'!$B$6:$B$56,0))),
0)</f>
        <v>0</v>
      </c>
      <c r="K25" s="110" cm="1">
        <f t="array" ref="K25">_xlfn.IFNA(_xlfn.IFS(
Fuel_group2="Biomass fuels", INDEX(Biomass_Air_Quality_Damage_Costs,MATCH($B25,'Air Quality Damage Costs'!$B$6:$B$56,0)),
Fuel_group2="Biogas fuels", INDEX(Biomass_Air_Quality_Damage_Costs,MATCH($B25,'Air Quality Damage Costs'!$B$6:$B$56,0)),
Fuel_group2="Gaseous fuels", INDEX(Gas_Air_Quality_Damage_Costs,MATCH($B25,'Air Quality Damage Costs'!$B$6:$B$56,0)),
Fuel_group2="Liquid fuels", INDEX(Oil_Air_Quality_Damage_Costs,MATCH($B25,'Air Quality Damage Costs'!$B$6:$B$56,0)),
Fuel_group2="Solid fuels", INDEX(Coal_Air_Quality_Damage_Costs,MATCH($B25,'Air Quality Damage Costs'!$B$6:$B$56,0))),
0)</f>
        <v>0</v>
      </c>
      <c r="L25" s="110" cm="1">
        <f t="array" ref="L25">_xlfn.IFNA(_xlfn.IFS(
Fuel_group3="Biomass fuels", INDEX(Biomass_Air_Quality_Damage_Costs,MATCH($B25,'Air Quality Damage Costs'!$B$6:$B$56,0)),
Fuel_group3="Biogas fuels", INDEX(Biomass_Air_Quality_Damage_Costs,MATCH($B25,'Air Quality Damage Costs'!$B$6:$B$56,0)),
Fuel_group3="Gaseous fuels", INDEX(Gas_Air_Quality_Damage_Costs,MATCH($B25,'Air Quality Damage Costs'!$B$6:$B$56,0)),
Fuel_group3="Liquid fuels", INDEX(Oil_Air_Quality_Damage_Costs,MATCH($B25,'Air Quality Damage Costs'!$B$6:$B$56,0)),
Fuel_group3="Solid fuels", INDEX(Coal_Air_Quality_Damage_Costs,MATCH($B25,'Air Quality Damage Costs'!$B$6:$B$56,0))),
0)</f>
        <v>0</v>
      </c>
      <c r="M25" s="110" cm="1">
        <f t="array" ref="M25">_xlfn.IFNA(_xlfn.IFS(
Fuel_group4="Biomass fuels", INDEX(Biomass_Air_Quality_Damage_Costs,MATCH($B25,'Air Quality Damage Costs'!$B$6:$B$56,0)),
Fuel_group4="Biogas fuels", INDEX(Biomass_Air_Quality_Damage_Costs,MATCH($B25,'Air Quality Damage Costs'!$B$6:$B$56,0)),
Fuel_group4="Gaseous fuels", INDEX(Gas_Air_Quality_Damage_Costs,MATCH($B25,'Air Quality Damage Costs'!$B$6:$B$56,0)),
Fuel_group4="Liquid fuels", INDEX(Oil_Air_Quality_Damage_Costs,MATCH($B25,'Air Quality Damage Costs'!$B$6:$B$56,0)),
Fuel_group4="Solid fuels", INDEX(Coal_Air_Quality_Damage_Costs,MATCH($B25,'Air Quality Damage Costs'!$B$6:$B$56,0))),
0)</f>
        <v>0</v>
      </c>
      <c r="N25" s="111" cm="1">
        <f t="array" ref="N25">_xlfn.IFNA(_xlfn.IFS(
Fuel_group5="Biomass fuels", INDEX(Biomass_Air_Quality_Damage_Costs,MATCH($B25,'Air Quality Damage Costs'!$B$6:$B$56,0)),
Fuel_group5="Biogas fuels", INDEX(Biomass_Air_Quality_Damage_Costs,MATCH($B25,'Air Quality Damage Costs'!$B$6:$B$56,0)),
Fuel_group5="Gaseous fuels", INDEX(Gas_Air_Quality_Damage_Costs,MATCH($B25,'Air Quality Damage Costs'!$B$6:$B$56,0)),
Fuel_group5="Liquid fuels", INDEX(Oil_Air_Quality_Damage_Costs,MATCH($B25,'Air Quality Damage Costs'!$B$6:$B$56,0)),
Fuel_group5="Solid fuels", INDEX(Coal_Air_Quality_Damage_Costs,MATCH($B25,'Air Quality Damage Costs'!$B$6:$B$56,0))),
0)</f>
        <v>0</v>
      </c>
      <c r="O25" s="112"/>
      <c r="P25" s="100" t="e">
        <f t="shared" si="1"/>
        <v>#DIV/0!</v>
      </c>
      <c r="Q25" s="101" t="e">
        <f t="shared" si="2"/>
        <v>#DIV/0!</v>
      </c>
      <c r="R25" s="101" t="e">
        <f t="shared" si="3"/>
        <v>#DIV/0!</v>
      </c>
      <c r="S25" s="101" t="e">
        <f t="shared" si="4"/>
        <v>#DIV/0!</v>
      </c>
      <c r="T25" s="102" t="e">
        <f t="shared" si="5"/>
        <v>#DIV/0!</v>
      </c>
      <c r="U25" s="112"/>
      <c r="V25" s="100" t="e">
        <f>P25*INDEX(Discount_Index,MATCH($B25,'Inflation &amp; Discounting'!$E$8:$E$60,0))</f>
        <v>#DIV/0!</v>
      </c>
      <c r="W25" s="101" t="e">
        <f>Q25*INDEX(Discount_Index,MATCH($B25,'Inflation &amp; Discounting'!$E$8:$E$60,0))</f>
        <v>#DIV/0!</v>
      </c>
      <c r="X25" s="101" t="e">
        <f>R25*INDEX(Discount_Index,MATCH($B25,'Inflation &amp; Discounting'!$E$8:$E$60,0))</f>
        <v>#DIV/0!</v>
      </c>
      <c r="Y25" s="101" t="e">
        <f>S25*INDEX(Discount_Index,MATCH($B25,'Inflation &amp; Discounting'!$E$8:$E$60,0))</f>
        <v>#DIV/0!</v>
      </c>
      <c r="Z25" s="102" t="e">
        <f>T25*INDEX(Discount_Index,MATCH($B25,'Inflation &amp; Discounting'!$E$8:$E$60,0))</f>
        <v>#DIV/0!</v>
      </c>
    </row>
    <row r="26" spans="2:26" x14ac:dyDescent="0.25">
      <c r="B26" s="116">
        <v>2039</v>
      </c>
      <c r="C26" s="103"/>
      <c r="D26" s="100" t="e">
        <f>'Energy Calculations'!AI26</f>
        <v>#DIV/0!</v>
      </c>
      <c r="E26" s="101" t="e">
        <f>'Energy Calculations'!AJ26</f>
        <v>#DIV/0!</v>
      </c>
      <c r="F26" s="101" t="e">
        <f>'Energy Calculations'!AK26</f>
        <v>#DIV/0!</v>
      </c>
      <c r="G26" s="101" t="e">
        <f>'Energy Calculations'!AL26</f>
        <v>#DIV/0!</v>
      </c>
      <c r="H26" s="102" t="e">
        <f>'Energy Calculations'!AM26</f>
        <v>#DIV/0!</v>
      </c>
      <c r="J26" s="109" cm="1">
        <f t="array" ref="J26">_xlfn.IFNA(_xlfn.IFS(
Fuel_group1="Biomass fuels", INDEX(Biomass_Air_Quality_Damage_Costs,MATCH($B26,'Air Quality Damage Costs'!$B$6:$B$56,0)),
Fuel_group1="Biogas fuels", INDEX(Biomass_Air_Quality_Damage_Costs,MATCH($B26,'Air Quality Damage Costs'!$B$6:$B$56,0)),
Fuel_group1="Gaseous fuels", INDEX(Gas_Air_Quality_Damage_Costs,MATCH($B26,'Air Quality Damage Costs'!$B$6:$B$56,0)),
Fuel_group1="Liquid fuels", INDEX(Oil_Air_Quality_Damage_Costs,MATCH($B26,'Air Quality Damage Costs'!$B$6:$B$56,0)),
Fuel_group1="Solid fuels", INDEX(Coal_Air_Quality_Damage_Costs,MATCH($B26,'Air Quality Damage Costs'!$B$6:$B$56,0))),
0)</f>
        <v>0</v>
      </c>
      <c r="K26" s="110" cm="1">
        <f t="array" ref="K26">_xlfn.IFNA(_xlfn.IFS(
Fuel_group2="Biomass fuels", INDEX(Biomass_Air_Quality_Damage_Costs,MATCH($B26,'Air Quality Damage Costs'!$B$6:$B$56,0)),
Fuel_group2="Biogas fuels", INDEX(Biomass_Air_Quality_Damage_Costs,MATCH($B26,'Air Quality Damage Costs'!$B$6:$B$56,0)),
Fuel_group2="Gaseous fuels", INDEX(Gas_Air_Quality_Damage_Costs,MATCH($B26,'Air Quality Damage Costs'!$B$6:$B$56,0)),
Fuel_group2="Liquid fuels", INDEX(Oil_Air_Quality_Damage_Costs,MATCH($B26,'Air Quality Damage Costs'!$B$6:$B$56,0)),
Fuel_group2="Solid fuels", INDEX(Coal_Air_Quality_Damage_Costs,MATCH($B26,'Air Quality Damage Costs'!$B$6:$B$56,0))),
0)</f>
        <v>0</v>
      </c>
      <c r="L26" s="110" cm="1">
        <f t="array" ref="L26">_xlfn.IFNA(_xlfn.IFS(
Fuel_group3="Biomass fuels", INDEX(Biomass_Air_Quality_Damage_Costs,MATCH($B26,'Air Quality Damage Costs'!$B$6:$B$56,0)),
Fuel_group3="Biogas fuels", INDEX(Biomass_Air_Quality_Damage_Costs,MATCH($B26,'Air Quality Damage Costs'!$B$6:$B$56,0)),
Fuel_group3="Gaseous fuels", INDEX(Gas_Air_Quality_Damage_Costs,MATCH($B26,'Air Quality Damage Costs'!$B$6:$B$56,0)),
Fuel_group3="Liquid fuels", INDEX(Oil_Air_Quality_Damage_Costs,MATCH($B26,'Air Quality Damage Costs'!$B$6:$B$56,0)),
Fuel_group3="Solid fuels", INDEX(Coal_Air_Quality_Damage_Costs,MATCH($B26,'Air Quality Damage Costs'!$B$6:$B$56,0))),
0)</f>
        <v>0</v>
      </c>
      <c r="M26" s="110" cm="1">
        <f t="array" ref="M26">_xlfn.IFNA(_xlfn.IFS(
Fuel_group4="Biomass fuels", INDEX(Biomass_Air_Quality_Damage_Costs,MATCH($B26,'Air Quality Damage Costs'!$B$6:$B$56,0)),
Fuel_group4="Biogas fuels", INDEX(Biomass_Air_Quality_Damage_Costs,MATCH($B26,'Air Quality Damage Costs'!$B$6:$B$56,0)),
Fuel_group4="Gaseous fuels", INDEX(Gas_Air_Quality_Damage_Costs,MATCH($B26,'Air Quality Damage Costs'!$B$6:$B$56,0)),
Fuel_group4="Liquid fuels", INDEX(Oil_Air_Quality_Damage_Costs,MATCH($B26,'Air Quality Damage Costs'!$B$6:$B$56,0)),
Fuel_group4="Solid fuels", INDEX(Coal_Air_Quality_Damage_Costs,MATCH($B26,'Air Quality Damage Costs'!$B$6:$B$56,0))),
0)</f>
        <v>0</v>
      </c>
      <c r="N26" s="111" cm="1">
        <f t="array" ref="N26">_xlfn.IFNA(_xlfn.IFS(
Fuel_group5="Biomass fuels", INDEX(Biomass_Air_Quality_Damage_Costs,MATCH($B26,'Air Quality Damage Costs'!$B$6:$B$56,0)),
Fuel_group5="Biogas fuels", INDEX(Biomass_Air_Quality_Damage_Costs,MATCH($B26,'Air Quality Damage Costs'!$B$6:$B$56,0)),
Fuel_group5="Gaseous fuels", INDEX(Gas_Air_Quality_Damage_Costs,MATCH($B26,'Air Quality Damage Costs'!$B$6:$B$56,0)),
Fuel_group5="Liquid fuels", INDEX(Oil_Air_Quality_Damage_Costs,MATCH($B26,'Air Quality Damage Costs'!$B$6:$B$56,0)),
Fuel_group5="Solid fuels", INDEX(Coal_Air_Quality_Damage_Costs,MATCH($B26,'Air Quality Damage Costs'!$B$6:$B$56,0))),
0)</f>
        <v>0</v>
      </c>
      <c r="O26" s="112"/>
      <c r="P26" s="100" t="e">
        <f t="shared" si="1"/>
        <v>#DIV/0!</v>
      </c>
      <c r="Q26" s="101" t="e">
        <f t="shared" si="2"/>
        <v>#DIV/0!</v>
      </c>
      <c r="R26" s="101" t="e">
        <f t="shared" si="3"/>
        <v>#DIV/0!</v>
      </c>
      <c r="S26" s="101" t="e">
        <f t="shared" si="4"/>
        <v>#DIV/0!</v>
      </c>
      <c r="T26" s="102" t="e">
        <f t="shared" si="5"/>
        <v>#DIV/0!</v>
      </c>
      <c r="U26" s="112"/>
      <c r="V26" s="100" t="e">
        <f>P26*INDEX(Discount_Index,MATCH($B26,'Inflation &amp; Discounting'!$E$8:$E$60,0))</f>
        <v>#DIV/0!</v>
      </c>
      <c r="W26" s="101" t="e">
        <f>Q26*INDEX(Discount_Index,MATCH($B26,'Inflation &amp; Discounting'!$E$8:$E$60,0))</f>
        <v>#DIV/0!</v>
      </c>
      <c r="X26" s="101" t="e">
        <f>R26*INDEX(Discount_Index,MATCH($B26,'Inflation &amp; Discounting'!$E$8:$E$60,0))</f>
        <v>#DIV/0!</v>
      </c>
      <c r="Y26" s="101" t="e">
        <f>S26*INDEX(Discount_Index,MATCH($B26,'Inflation &amp; Discounting'!$E$8:$E$60,0))</f>
        <v>#DIV/0!</v>
      </c>
      <c r="Z26" s="102" t="e">
        <f>T26*INDEX(Discount_Index,MATCH($B26,'Inflation &amp; Discounting'!$E$8:$E$60,0))</f>
        <v>#DIV/0!</v>
      </c>
    </row>
    <row r="27" spans="2:26" x14ac:dyDescent="0.25">
      <c r="B27" s="116">
        <v>2040</v>
      </c>
      <c r="C27" s="103"/>
      <c r="D27" s="100" t="e">
        <f>'Energy Calculations'!AI27</f>
        <v>#DIV/0!</v>
      </c>
      <c r="E27" s="101" t="e">
        <f>'Energy Calculations'!AJ27</f>
        <v>#DIV/0!</v>
      </c>
      <c r="F27" s="101" t="e">
        <f>'Energy Calculations'!AK27</f>
        <v>#DIV/0!</v>
      </c>
      <c r="G27" s="101" t="e">
        <f>'Energy Calculations'!AL27</f>
        <v>#DIV/0!</v>
      </c>
      <c r="H27" s="102" t="e">
        <f>'Energy Calculations'!AM27</f>
        <v>#DIV/0!</v>
      </c>
      <c r="J27" s="109" cm="1">
        <f t="array" ref="J27">_xlfn.IFNA(_xlfn.IFS(
Fuel_group1="Biomass fuels", INDEX(Biomass_Air_Quality_Damage_Costs,MATCH($B27,'Air Quality Damage Costs'!$B$6:$B$56,0)),
Fuel_group1="Biogas fuels", INDEX(Biomass_Air_Quality_Damage_Costs,MATCH($B27,'Air Quality Damage Costs'!$B$6:$B$56,0)),
Fuel_group1="Gaseous fuels", INDEX(Gas_Air_Quality_Damage_Costs,MATCH($B27,'Air Quality Damage Costs'!$B$6:$B$56,0)),
Fuel_group1="Liquid fuels", INDEX(Oil_Air_Quality_Damage_Costs,MATCH($B27,'Air Quality Damage Costs'!$B$6:$B$56,0)),
Fuel_group1="Solid fuels", INDEX(Coal_Air_Quality_Damage_Costs,MATCH($B27,'Air Quality Damage Costs'!$B$6:$B$56,0))),
0)</f>
        <v>0</v>
      </c>
      <c r="K27" s="110" cm="1">
        <f t="array" ref="K27">_xlfn.IFNA(_xlfn.IFS(
Fuel_group2="Biomass fuels", INDEX(Biomass_Air_Quality_Damage_Costs,MATCH($B27,'Air Quality Damage Costs'!$B$6:$B$56,0)),
Fuel_group2="Biogas fuels", INDEX(Biomass_Air_Quality_Damage_Costs,MATCH($B27,'Air Quality Damage Costs'!$B$6:$B$56,0)),
Fuel_group2="Gaseous fuels", INDEX(Gas_Air_Quality_Damage_Costs,MATCH($B27,'Air Quality Damage Costs'!$B$6:$B$56,0)),
Fuel_group2="Liquid fuels", INDEX(Oil_Air_Quality_Damage_Costs,MATCH($B27,'Air Quality Damage Costs'!$B$6:$B$56,0)),
Fuel_group2="Solid fuels", INDEX(Coal_Air_Quality_Damage_Costs,MATCH($B27,'Air Quality Damage Costs'!$B$6:$B$56,0))),
0)</f>
        <v>0</v>
      </c>
      <c r="L27" s="110" cm="1">
        <f t="array" ref="L27">_xlfn.IFNA(_xlfn.IFS(
Fuel_group3="Biomass fuels", INDEX(Biomass_Air_Quality_Damage_Costs,MATCH($B27,'Air Quality Damage Costs'!$B$6:$B$56,0)),
Fuel_group3="Biogas fuels", INDEX(Biomass_Air_Quality_Damage_Costs,MATCH($B27,'Air Quality Damage Costs'!$B$6:$B$56,0)),
Fuel_group3="Gaseous fuels", INDEX(Gas_Air_Quality_Damage_Costs,MATCH($B27,'Air Quality Damage Costs'!$B$6:$B$56,0)),
Fuel_group3="Liquid fuels", INDEX(Oil_Air_Quality_Damage_Costs,MATCH($B27,'Air Quality Damage Costs'!$B$6:$B$56,0)),
Fuel_group3="Solid fuels", INDEX(Coal_Air_Quality_Damage_Costs,MATCH($B27,'Air Quality Damage Costs'!$B$6:$B$56,0))),
0)</f>
        <v>0</v>
      </c>
      <c r="M27" s="110" cm="1">
        <f t="array" ref="M27">_xlfn.IFNA(_xlfn.IFS(
Fuel_group4="Biomass fuels", INDEX(Biomass_Air_Quality_Damage_Costs,MATCH($B27,'Air Quality Damage Costs'!$B$6:$B$56,0)),
Fuel_group4="Biogas fuels", INDEX(Biomass_Air_Quality_Damage_Costs,MATCH($B27,'Air Quality Damage Costs'!$B$6:$B$56,0)),
Fuel_group4="Gaseous fuels", INDEX(Gas_Air_Quality_Damage_Costs,MATCH($B27,'Air Quality Damage Costs'!$B$6:$B$56,0)),
Fuel_group4="Liquid fuels", INDEX(Oil_Air_Quality_Damage_Costs,MATCH($B27,'Air Quality Damage Costs'!$B$6:$B$56,0)),
Fuel_group4="Solid fuels", INDEX(Coal_Air_Quality_Damage_Costs,MATCH($B27,'Air Quality Damage Costs'!$B$6:$B$56,0))),
0)</f>
        <v>0</v>
      </c>
      <c r="N27" s="111" cm="1">
        <f t="array" ref="N27">_xlfn.IFNA(_xlfn.IFS(
Fuel_group5="Biomass fuels", INDEX(Biomass_Air_Quality_Damage_Costs,MATCH($B27,'Air Quality Damage Costs'!$B$6:$B$56,0)),
Fuel_group5="Biogas fuels", INDEX(Biomass_Air_Quality_Damage_Costs,MATCH($B27,'Air Quality Damage Costs'!$B$6:$B$56,0)),
Fuel_group5="Gaseous fuels", INDEX(Gas_Air_Quality_Damage_Costs,MATCH($B27,'Air Quality Damage Costs'!$B$6:$B$56,0)),
Fuel_group5="Liquid fuels", INDEX(Oil_Air_Quality_Damage_Costs,MATCH($B27,'Air Quality Damage Costs'!$B$6:$B$56,0)),
Fuel_group5="Solid fuels", INDEX(Coal_Air_Quality_Damage_Costs,MATCH($B27,'Air Quality Damage Costs'!$B$6:$B$56,0))),
0)</f>
        <v>0</v>
      </c>
      <c r="O27" s="112"/>
      <c r="P27" s="100" t="e">
        <f t="shared" si="1"/>
        <v>#DIV/0!</v>
      </c>
      <c r="Q27" s="101" t="e">
        <f t="shared" si="2"/>
        <v>#DIV/0!</v>
      </c>
      <c r="R27" s="101" t="e">
        <f t="shared" si="3"/>
        <v>#DIV/0!</v>
      </c>
      <c r="S27" s="101" t="e">
        <f t="shared" si="4"/>
        <v>#DIV/0!</v>
      </c>
      <c r="T27" s="102" t="e">
        <f t="shared" si="5"/>
        <v>#DIV/0!</v>
      </c>
      <c r="U27" s="112"/>
      <c r="V27" s="100" t="e">
        <f>P27*INDEX(Discount_Index,MATCH($B27,'Inflation &amp; Discounting'!$E$8:$E$60,0))</f>
        <v>#DIV/0!</v>
      </c>
      <c r="W27" s="101" t="e">
        <f>Q27*INDEX(Discount_Index,MATCH($B27,'Inflation &amp; Discounting'!$E$8:$E$60,0))</f>
        <v>#DIV/0!</v>
      </c>
      <c r="X27" s="101" t="e">
        <f>R27*INDEX(Discount_Index,MATCH($B27,'Inflation &amp; Discounting'!$E$8:$E$60,0))</f>
        <v>#DIV/0!</v>
      </c>
      <c r="Y27" s="101" t="e">
        <f>S27*INDEX(Discount_Index,MATCH($B27,'Inflation &amp; Discounting'!$E$8:$E$60,0))</f>
        <v>#DIV/0!</v>
      </c>
      <c r="Z27" s="102" t="e">
        <f>T27*INDEX(Discount_Index,MATCH($B27,'Inflation &amp; Discounting'!$E$8:$E$60,0))</f>
        <v>#DIV/0!</v>
      </c>
    </row>
    <row r="28" spans="2:26" x14ac:dyDescent="0.25">
      <c r="B28" s="116">
        <v>2041</v>
      </c>
      <c r="C28" s="103"/>
      <c r="D28" s="100" t="e">
        <f>'Energy Calculations'!AI28</f>
        <v>#DIV/0!</v>
      </c>
      <c r="E28" s="101" t="e">
        <f>'Energy Calculations'!AJ28</f>
        <v>#DIV/0!</v>
      </c>
      <c r="F28" s="101" t="e">
        <f>'Energy Calculations'!AK28</f>
        <v>#DIV/0!</v>
      </c>
      <c r="G28" s="101" t="e">
        <f>'Energy Calculations'!AL28</f>
        <v>#DIV/0!</v>
      </c>
      <c r="H28" s="102" t="e">
        <f>'Energy Calculations'!AM28</f>
        <v>#DIV/0!</v>
      </c>
      <c r="J28" s="109" cm="1">
        <f t="array" ref="J28">_xlfn.IFNA(_xlfn.IFS(
Fuel_group1="Biomass fuels", INDEX(Biomass_Air_Quality_Damage_Costs,MATCH($B28,'Air Quality Damage Costs'!$B$6:$B$56,0)),
Fuel_group1="Biogas fuels", INDEX(Biomass_Air_Quality_Damage_Costs,MATCH($B28,'Air Quality Damage Costs'!$B$6:$B$56,0)),
Fuel_group1="Gaseous fuels", INDEX(Gas_Air_Quality_Damage_Costs,MATCH($B28,'Air Quality Damage Costs'!$B$6:$B$56,0)),
Fuel_group1="Liquid fuels", INDEX(Oil_Air_Quality_Damage_Costs,MATCH($B28,'Air Quality Damage Costs'!$B$6:$B$56,0)),
Fuel_group1="Solid fuels", INDEX(Coal_Air_Quality_Damage_Costs,MATCH($B28,'Air Quality Damage Costs'!$B$6:$B$56,0))),
0)</f>
        <v>0</v>
      </c>
      <c r="K28" s="110" cm="1">
        <f t="array" ref="K28">_xlfn.IFNA(_xlfn.IFS(
Fuel_group2="Biomass fuels", INDEX(Biomass_Air_Quality_Damage_Costs,MATCH($B28,'Air Quality Damage Costs'!$B$6:$B$56,0)),
Fuel_group2="Biogas fuels", INDEX(Biomass_Air_Quality_Damage_Costs,MATCH($B28,'Air Quality Damage Costs'!$B$6:$B$56,0)),
Fuel_group2="Gaseous fuels", INDEX(Gas_Air_Quality_Damage_Costs,MATCH($B28,'Air Quality Damage Costs'!$B$6:$B$56,0)),
Fuel_group2="Liquid fuels", INDEX(Oil_Air_Quality_Damage_Costs,MATCH($B28,'Air Quality Damage Costs'!$B$6:$B$56,0)),
Fuel_group2="Solid fuels", INDEX(Coal_Air_Quality_Damage_Costs,MATCH($B28,'Air Quality Damage Costs'!$B$6:$B$56,0))),
0)</f>
        <v>0</v>
      </c>
      <c r="L28" s="110" cm="1">
        <f t="array" ref="L28">_xlfn.IFNA(_xlfn.IFS(
Fuel_group3="Biomass fuels", INDEX(Biomass_Air_Quality_Damage_Costs,MATCH($B28,'Air Quality Damage Costs'!$B$6:$B$56,0)),
Fuel_group3="Biogas fuels", INDEX(Biomass_Air_Quality_Damage_Costs,MATCH($B28,'Air Quality Damage Costs'!$B$6:$B$56,0)),
Fuel_group3="Gaseous fuels", INDEX(Gas_Air_Quality_Damage_Costs,MATCH($B28,'Air Quality Damage Costs'!$B$6:$B$56,0)),
Fuel_group3="Liquid fuels", INDEX(Oil_Air_Quality_Damage_Costs,MATCH($B28,'Air Quality Damage Costs'!$B$6:$B$56,0)),
Fuel_group3="Solid fuels", INDEX(Coal_Air_Quality_Damage_Costs,MATCH($B28,'Air Quality Damage Costs'!$B$6:$B$56,0))),
0)</f>
        <v>0</v>
      </c>
      <c r="M28" s="110" cm="1">
        <f t="array" ref="M28">_xlfn.IFNA(_xlfn.IFS(
Fuel_group4="Biomass fuels", INDEX(Biomass_Air_Quality_Damage_Costs,MATCH($B28,'Air Quality Damage Costs'!$B$6:$B$56,0)),
Fuel_group4="Biogas fuels", INDEX(Biomass_Air_Quality_Damage_Costs,MATCH($B28,'Air Quality Damage Costs'!$B$6:$B$56,0)),
Fuel_group4="Gaseous fuels", INDEX(Gas_Air_Quality_Damage_Costs,MATCH($B28,'Air Quality Damage Costs'!$B$6:$B$56,0)),
Fuel_group4="Liquid fuels", INDEX(Oil_Air_Quality_Damage_Costs,MATCH($B28,'Air Quality Damage Costs'!$B$6:$B$56,0)),
Fuel_group4="Solid fuels", INDEX(Coal_Air_Quality_Damage_Costs,MATCH($B28,'Air Quality Damage Costs'!$B$6:$B$56,0))),
0)</f>
        <v>0</v>
      </c>
      <c r="N28" s="111" cm="1">
        <f t="array" ref="N28">_xlfn.IFNA(_xlfn.IFS(
Fuel_group5="Biomass fuels", INDEX(Biomass_Air_Quality_Damage_Costs,MATCH($B28,'Air Quality Damage Costs'!$B$6:$B$56,0)),
Fuel_group5="Biogas fuels", INDEX(Biomass_Air_Quality_Damage_Costs,MATCH($B28,'Air Quality Damage Costs'!$B$6:$B$56,0)),
Fuel_group5="Gaseous fuels", INDEX(Gas_Air_Quality_Damage_Costs,MATCH($B28,'Air Quality Damage Costs'!$B$6:$B$56,0)),
Fuel_group5="Liquid fuels", INDEX(Oil_Air_Quality_Damage_Costs,MATCH($B28,'Air Quality Damage Costs'!$B$6:$B$56,0)),
Fuel_group5="Solid fuels", INDEX(Coal_Air_Quality_Damage_Costs,MATCH($B28,'Air Quality Damage Costs'!$B$6:$B$56,0))),
0)</f>
        <v>0</v>
      </c>
      <c r="O28" s="112"/>
      <c r="P28" s="100" t="e">
        <f t="shared" si="1"/>
        <v>#DIV/0!</v>
      </c>
      <c r="Q28" s="101" t="e">
        <f t="shared" si="2"/>
        <v>#DIV/0!</v>
      </c>
      <c r="R28" s="101" t="e">
        <f t="shared" si="3"/>
        <v>#DIV/0!</v>
      </c>
      <c r="S28" s="101" t="e">
        <f t="shared" si="4"/>
        <v>#DIV/0!</v>
      </c>
      <c r="T28" s="102" t="e">
        <f t="shared" si="5"/>
        <v>#DIV/0!</v>
      </c>
      <c r="U28" s="112"/>
      <c r="V28" s="100" t="e">
        <f>P28*INDEX(Discount_Index,MATCH($B28,'Inflation &amp; Discounting'!$E$8:$E$60,0))</f>
        <v>#DIV/0!</v>
      </c>
      <c r="W28" s="101" t="e">
        <f>Q28*INDEX(Discount_Index,MATCH($B28,'Inflation &amp; Discounting'!$E$8:$E$60,0))</f>
        <v>#DIV/0!</v>
      </c>
      <c r="X28" s="101" t="e">
        <f>R28*INDEX(Discount_Index,MATCH($B28,'Inflation &amp; Discounting'!$E$8:$E$60,0))</f>
        <v>#DIV/0!</v>
      </c>
      <c r="Y28" s="101" t="e">
        <f>S28*INDEX(Discount_Index,MATCH($B28,'Inflation &amp; Discounting'!$E$8:$E$60,0))</f>
        <v>#DIV/0!</v>
      </c>
      <c r="Z28" s="102" t="e">
        <f>T28*INDEX(Discount_Index,MATCH($B28,'Inflation &amp; Discounting'!$E$8:$E$60,0))</f>
        <v>#DIV/0!</v>
      </c>
    </row>
    <row r="29" spans="2:26" x14ac:dyDescent="0.25">
      <c r="B29" s="116">
        <v>2042</v>
      </c>
      <c r="C29" s="103"/>
      <c r="D29" s="100" t="e">
        <f>'Energy Calculations'!AI29</f>
        <v>#DIV/0!</v>
      </c>
      <c r="E29" s="101" t="e">
        <f>'Energy Calculations'!AJ29</f>
        <v>#DIV/0!</v>
      </c>
      <c r="F29" s="101" t="e">
        <f>'Energy Calculations'!AK29</f>
        <v>#DIV/0!</v>
      </c>
      <c r="G29" s="101" t="e">
        <f>'Energy Calculations'!AL29</f>
        <v>#DIV/0!</v>
      </c>
      <c r="H29" s="102" t="e">
        <f>'Energy Calculations'!AM29</f>
        <v>#DIV/0!</v>
      </c>
      <c r="J29" s="109" cm="1">
        <f t="array" ref="J29">_xlfn.IFNA(_xlfn.IFS(
Fuel_group1="Biomass fuels", INDEX(Biomass_Air_Quality_Damage_Costs,MATCH($B29,'Air Quality Damage Costs'!$B$6:$B$56,0)),
Fuel_group1="Biogas fuels", INDEX(Biomass_Air_Quality_Damage_Costs,MATCH($B29,'Air Quality Damage Costs'!$B$6:$B$56,0)),
Fuel_group1="Gaseous fuels", INDEX(Gas_Air_Quality_Damage_Costs,MATCH($B29,'Air Quality Damage Costs'!$B$6:$B$56,0)),
Fuel_group1="Liquid fuels", INDEX(Oil_Air_Quality_Damage_Costs,MATCH($B29,'Air Quality Damage Costs'!$B$6:$B$56,0)),
Fuel_group1="Solid fuels", INDEX(Coal_Air_Quality_Damage_Costs,MATCH($B29,'Air Quality Damage Costs'!$B$6:$B$56,0))),
0)</f>
        <v>0</v>
      </c>
      <c r="K29" s="110" cm="1">
        <f t="array" ref="K29">_xlfn.IFNA(_xlfn.IFS(
Fuel_group2="Biomass fuels", INDEX(Biomass_Air_Quality_Damage_Costs,MATCH($B29,'Air Quality Damage Costs'!$B$6:$B$56,0)),
Fuel_group2="Biogas fuels", INDEX(Biomass_Air_Quality_Damage_Costs,MATCH($B29,'Air Quality Damage Costs'!$B$6:$B$56,0)),
Fuel_group2="Gaseous fuels", INDEX(Gas_Air_Quality_Damage_Costs,MATCH($B29,'Air Quality Damage Costs'!$B$6:$B$56,0)),
Fuel_group2="Liquid fuels", INDEX(Oil_Air_Quality_Damage_Costs,MATCH($B29,'Air Quality Damage Costs'!$B$6:$B$56,0)),
Fuel_group2="Solid fuels", INDEX(Coal_Air_Quality_Damage_Costs,MATCH($B29,'Air Quality Damage Costs'!$B$6:$B$56,0))),
0)</f>
        <v>0</v>
      </c>
      <c r="L29" s="110" cm="1">
        <f t="array" ref="L29">_xlfn.IFNA(_xlfn.IFS(
Fuel_group3="Biomass fuels", INDEX(Biomass_Air_Quality_Damage_Costs,MATCH($B29,'Air Quality Damage Costs'!$B$6:$B$56,0)),
Fuel_group3="Biogas fuels", INDEX(Biomass_Air_Quality_Damage_Costs,MATCH($B29,'Air Quality Damage Costs'!$B$6:$B$56,0)),
Fuel_group3="Gaseous fuels", INDEX(Gas_Air_Quality_Damage_Costs,MATCH($B29,'Air Quality Damage Costs'!$B$6:$B$56,0)),
Fuel_group3="Liquid fuels", INDEX(Oil_Air_Quality_Damage_Costs,MATCH($B29,'Air Quality Damage Costs'!$B$6:$B$56,0)),
Fuel_group3="Solid fuels", INDEX(Coal_Air_Quality_Damage_Costs,MATCH($B29,'Air Quality Damage Costs'!$B$6:$B$56,0))),
0)</f>
        <v>0</v>
      </c>
      <c r="M29" s="110" cm="1">
        <f t="array" ref="M29">_xlfn.IFNA(_xlfn.IFS(
Fuel_group4="Biomass fuels", INDEX(Biomass_Air_Quality_Damage_Costs,MATCH($B29,'Air Quality Damage Costs'!$B$6:$B$56,0)),
Fuel_group4="Biogas fuels", INDEX(Biomass_Air_Quality_Damage_Costs,MATCH($B29,'Air Quality Damage Costs'!$B$6:$B$56,0)),
Fuel_group4="Gaseous fuels", INDEX(Gas_Air_Quality_Damage_Costs,MATCH($B29,'Air Quality Damage Costs'!$B$6:$B$56,0)),
Fuel_group4="Liquid fuels", INDEX(Oil_Air_Quality_Damage_Costs,MATCH($B29,'Air Quality Damage Costs'!$B$6:$B$56,0)),
Fuel_group4="Solid fuels", INDEX(Coal_Air_Quality_Damage_Costs,MATCH($B29,'Air Quality Damage Costs'!$B$6:$B$56,0))),
0)</f>
        <v>0</v>
      </c>
      <c r="N29" s="111" cm="1">
        <f t="array" ref="N29">_xlfn.IFNA(_xlfn.IFS(
Fuel_group5="Biomass fuels", INDEX(Biomass_Air_Quality_Damage_Costs,MATCH($B29,'Air Quality Damage Costs'!$B$6:$B$56,0)),
Fuel_group5="Biogas fuels", INDEX(Biomass_Air_Quality_Damage_Costs,MATCH($B29,'Air Quality Damage Costs'!$B$6:$B$56,0)),
Fuel_group5="Gaseous fuels", INDEX(Gas_Air_Quality_Damage_Costs,MATCH($B29,'Air Quality Damage Costs'!$B$6:$B$56,0)),
Fuel_group5="Liquid fuels", INDEX(Oil_Air_Quality_Damage_Costs,MATCH($B29,'Air Quality Damage Costs'!$B$6:$B$56,0)),
Fuel_group5="Solid fuels", INDEX(Coal_Air_Quality_Damage_Costs,MATCH($B29,'Air Quality Damage Costs'!$B$6:$B$56,0))),
0)</f>
        <v>0</v>
      </c>
      <c r="O29" s="112"/>
      <c r="P29" s="100" t="e">
        <f t="shared" si="1"/>
        <v>#DIV/0!</v>
      </c>
      <c r="Q29" s="101" t="e">
        <f t="shared" si="2"/>
        <v>#DIV/0!</v>
      </c>
      <c r="R29" s="101" t="e">
        <f t="shared" si="3"/>
        <v>#DIV/0!</v>
      </c>
      <c r="S29" s="101" t="e">
        <f t="shared" si="4"/>
        <v>#DIV/0!</v>
      </c>
      <c r="T29" s="102" t="e">
        <f t="shared" si="5"/>
        <v>#DIV/0!</v>
      </c>
      <c r="U29" s="112"/>
      <c r="V29" s="100" t="e">
        <f>P29*INDEX(Discount_Index,MATCH($B29,'Inflation &amp; Discounting'!$E$8:$E$60,0))</f>
        <v>#DIV/0!</v>
      </c>
      <c r="W29" s="101" t="e">
        <f>Q29*INDEX(Discount_Index,MATCH($B29,'Inflation &amp; Discounting'!$E$8:$E$60,0))</f>
        <v>#DIV/0!</v>
      </c>
      <c r="X29" s="101" t="e">
        <f>R29*INDEX(Discount_Index,MATCH($B29,'Inflation &amp; Discounting'!$E$8:$E$60,0))</f>
        <v>#DIV/0!</v>
      </c>
      <c r="Y29" s="101" t="e">
        <f>S29*INDEX(Discount_Index,MATCH($B29,'Inflation &amp; Discounting'!$E$8:$E$60,0))</f>
        <v>#DIV/0!</v>
      </c>
      <c r="Z29" s="102" t="e">
        <f>T29*INDEX(Discount_Index,MATCH($B29,'Inflation &amp; Discounting'!$E$8:$E$60,0))</f>
        <v>#DIV/0!</v>
      </c>
    </row>
    <row r="30" spans="2:26" x14ac:dyDescent="0.25">
      <c r="B30" s="116">
        <v>2043</v>
      </c>
      <c r="C30" s="103"/>
      <c r="D30" s="100" t="e">
        <f>'Energy Calculations'!AI30</f>
        <v>#DIV/0!</v>
      </c>
      <c r="E30" s="101" t="e">
        <f>'Energy Calculations'!AJ30</f>
        <v>#DIV/0!</v>
      </c>
      <c r="F30" s="101" t="e">
        <f>'Energy Calculations'!AK30</f>
        <v>#DIV/0!</v>
      </c>
      <c r="G30" s="101" t="e">
        <f>'Energy Calculations'!AL30</f>
        <v>#DIV/0!</v>
      </c>
      <c r="H30" s="102" t="e">
        <f>'Energy Calculations'!AM30</f>
        <v>#DIV/0!</v>
      </c>
      <c r="J30" s="109" cm="1">
        <f t="array" ref="J30">_xlfn.IFNA(_xlfn.IFS(
Fuel_group1="Biomass fuels", INDEX(Biomass_Air_Quality_Damage_Costs,MATCH($B30,'Air Quality Damage Costs'!$B$6:$B$56,0)),
Fuel_group1="Biogas fuels", INDEX(Biomass_Air_Quality_Damage_Costs,MATCH($B30,'Air Quality Damage Costs'!$B$6:$B$56,0)),
Fuel_group1="Gaseous fuels", INDEX(Gas_Air_Quality_Damage_Costs,MATCH($B30,'Air Quality Damage Costs'!$B$6:$B$56,0)),
Fuel_group1="Liquid fuels", INDEX(Oil_Air_Quality_Damage_Costs,MATCH($B30,'Air Quality Damage Costs'!$B$6:$B$56,0)),
Fuel_group1="Solid fuels", INDEX(Coal_Air_Quality_Damage_Costs,MATCH($B30,'Air Quality Damage Costs'!$B$6:$B$56,0))),
0)</f>
        <v>0</v>
      </c>
      <c r="K30" s="110" cm="1">
        <f t="array" ref="K30">_xlfn.IFNA(_xlfn.IFS(
Fuel_group2="Biomass fuels", INDEX(Biomass_Air_Quality_Damage_Costs,MATCH($B30,'Air Quality Damage Costs'!$B$6:$B$56,0)),
Fuel_group2="Biogas fuels", INDEX(Biomass_Air_Quality_Damage_Costs,MATCH($B30,'Air Quality Damage Costs'!$B$6:$B$56,0)),
Fuel_group2="Gaseous fuels", INDEX(Gas_Air_Quality_Damage_Costs,MATCH($B30,'Air Quality Damage Costs'!$B$6:$B$56,0)),
Fuel_group2="Liquid fuels", INDEX(Oil_Air_Quality_Damage_Costs,MATCH($B30,'Air Quality Damage Costs'!$B$6:$B$56,0)),
Fuel_group2="Solid fuels", INDEX(Coal_Air_Quality_Damage_Costs,MATCH($B30,'Air Quality Damage Costs'!$B$6:$B$56,0))),
0)</f>
        <v>0</v>
      </c>
      <c r="L30" s="110" cm="1">
        <f t="array" ref="L30">_xlfn.IFNA(_xlfn.IFS(
Fuel_group3="Biomass fuels", INDEX(Biomass_Air_Quality_Damage_Costs,MATCH($B30,'Air Quality Damage Costs'!$B$6:$B$56,0)),
Fuel_group3="Biogas fuels", INDEX(Biomass_Air_Quality_Damage_Costs,MATCH($B30,'Air Quality Damage Costs'!$B$6:$B$56,0)),
Fuel_group3="Gaseous fuels", INDEX(Gas_Air_Quality_Damage_Costs,MATCH($B30,'Air Quality Damage Costs'!$B$6:$B$56,0)),
Fuel_group3="Liquid fuels", INDEX(Oil_Air_Quality_Damage_Costs,MATCH($B30,'Air Quality Damage Costs'!$B$6:$B$56,0)),
Fuel_group3="Solid fuels", INDEX(Coal_Air_Quality_Damage_Costs,MATCH($B30,'Air Quality Damage Costs'!$B$6:$B$56,0))),
0)</f>
        <v>0</v>
      </c>
      <c r="M30" s="110" cm="1">
        <f t="array" ref="M30">_xlfn.IFNA(_xlfn.IFS(
Fuel_group4="Biomass fuels", INDEX(Biomass_Air_Quality_Damage_Costs,MATCH($B30,'Air Quality Damage Costs'!$B$6:$B$56,0)),
Fuel_group4="Biogas fuels", INDEX(Biomass_Air_Quality_Damage_Costs,MATCH($B30,'Air Quality Damage Costs'!$B$6:$B$56,0)),
Fuel_group4="Gaseous fuels", INDEX(Gas_Air_Quality_Damage_Costs,MATCH($B30,'Air Quality Damage Costs'!$B$6:$B$56,0)),
Fuel_group4="Liquid fuels", INDEX(Oil_Air_Quality_Damage_Costs,MATCH($B30,'Air Quality Damage Costs'!$B$6:$B$56,0)),
Fuel_group4="Solid fuels", INDEX(Coal_Air_Quality_Damage_Costs,MATCH($B30,'Air Quality Damage Costs'!$B$6:$B$56,0))),
0)</f>
        <v>0</v>
      </c>
      <c r="N30" s="111" cm="1">
        <f t="array" ref="N30">_xlfn.IFNA(_xlfn.IFS(
Fuel_group5="Biomass fuels", INDEX(Biomass_Air_Quality_Damage_Costs,MATCH($B30,'Air Quality Damage Costs'!$B$6:$B$56,0)),
Fuel_group5="Biogas fuels", INDEX(Biomass_Air_Quality_Damage_Costs,MATCH($B30,'Air Quality Damage Costs'!$B$6:$B$56,0)),
Fuel_group5="Gaseous fuels", INDEX(Gas_Air_Quality_Damage_Costs,MATCH($B30,'Air Quality Damage Costs'!$B$6:$B$56,0)),
Fuel_group5="Liquid fuels", INDEX(Oil_Air_Quality_Damage_Costs,MATCH($B30,'Air Quality Damage Costs'!$B$6:$B$56,0)),
Fuel_group5="Solid fuels", INDEX(Coal_Air_Quality_Damage_Costs,MATCH($B30,'Air Quality Damage Costs'!$B$6:$B$56,0))),
0)</f>
        <v>0</v>
      </c>
      <c r="O30" s="112"/>
      <c r="P30" s="100" t="e">
        <f t="shared" si="1"/>
        <v>#DIV/0!</v>
      </c>
      <c r="Q30" s="101" t="e">
        <f t="shared" si="2"/>
        <v>#DIV/0!</v>
      </c>
      <c r="R30" s="101" t="e">
        <f t="shared" si="3"/>
        <v>#DIV/0!</v>
      </c>
      <c r="S30" s="101" t="e">
        <f t="shared" si="4"/>
        <v>#DIV/0!</v>
      </c>
      <c r="T30" s="102" t="e">
        <f t="shared" si="5"/>
        <v>#DIV/0!</v>
      </c>
      <c r="U30" s="112"/>
      <c r="V30" s="100" t="e">
        <f>P30*INDEX(Discount_Index,MATCH($B30,'Inflation &amp; Discounting'!$E$8:$E$60,0))</f>
        <v>#DIV/0!</v>
      </c>
      <c r="W30" s="101" t="e">
        <f>Q30*INDEX(Discount_Index,MATCH($B30,'Inflation &amp; Discounting'!$E$8:$E$60,0))</f>
        <v>#DIV/0!</v>
      </c>
      <c r="X30" s="101" t="e">
        <f>R30*INDEX(Discount_Index,MATCH($B30,'Inflation &amp; Discounting'!$E$8:$E$60,0))</f>
        <v>#DIV/0!</v>
      </c>
      <c r="Y30" s="101" t="e">
        <f>S30*INDEX(Discount_Index,MATCH($B30,'Inflation &amp; Discounting'!$E$8:$E$60,0))</f>
        <v>#DIV/0!</v>
      </c>
      <c r="Z30" s="102" t="e">
        <f>T30*INDEX(Discount_Index,MATCH($B30,'Inflation &amp; Discounting'!$E$8:$E$60,0))</f>
        <v>#DIV/0!</v>
      </c>
    </row>
    <row r="31" spans="2:26" x14ac:dyDescent="0.25">
      <c r="B31" s="116">
        <v>2044</v>
      </c>
      <c r="C31" s="103"/>
      <c r="D31" s="100" t="e">
        <f>'Energy Calculations'!AI31</f>
        <v>#DIV/0!</v>
      </c>
      <c r="E31" s="101" t="e">
        <f>'Energy Calculations'!AJ31</f>
        <v>#DIV/0!</v>
      </c>
      <c r="F31" s="101" t="e">
        <f>'Energy Calculations'!AK31</f>
        <v>#DIV/0!</v>
      </c>
      <c r="G31" s="101" t="e">
        <f>'Energy Calculations'!AL31</f>
        <v>#DIV/0!</v>
      </c>
      <c r="H31" s="102" t="e">
        <f>'Energy Calculations'!AM31</f>
        <v>#DIV/0!</v>
      </c>
      <c r="J31" s="109" cm="1">
        <f t="array" ref="J31">_xlfn.IFNA(_xlfn.IFS(
Fuel_group1="Biomass fuels", INDEX(Biomass_Air_Quality_Damage_Costs,MATCH($B31,'Air Quality Damage Costs'!$B$6:$B$56,0)),
Fuel_group1="Biogas fuels", INDEX(Biomass_Air_Quality_Damage_Costs,MATCH($B31,'Air Quality Damage Costs'!$B$6:$B$56,0)),
Fuel_group1="Gaseous fuels", INDEX(Gas_Air_Quality_Damage_Costs,MATCH($B31,'Air Quality Damage Costs'!$B$6:$B$56,0)),
Fuel_group1="Liquid fuels", INDEX(Oil_Air_Quality_Damage_Costs,MATCH($B31,'Air Quality Damage Costs'!$B$6:$B$56,0)),
Fuel_group1="Solid fuels", INDEX(Coal_Air_Quality_Damage_Costs,MATCH($B31,'Air Quality Damage Costs'!$B$6:$B$56,0))),
0)</f>
        <v>0</v>
      </c>
      <c r="K31" s="110" cm="1">
        <f t="array" ref="K31">_xlfn.IFNA(_xlfn.IFS(
Fuel_group2="Biomass fuels", INDEX(Biomass_Air_Quality_Damage_Costs,MATCH($B31,'Air Quality Damage Costs'!$B$6:$B$56,0)),
Fuel_group2="Biogas fuels", INDEX(Biomass_Air_Quality_Damage_Costs,MATCH($B31,'Air Quality Damage Costs'!$B$6:$B$56,0)),
Fuel_group2="Gaseous fuels", INDEX(Gas_Air_Quality_Damage_Costs,MATCH($B31,'Air Quality Damage Costs'!$B$6:$B$56,0)),
Fuel_group2="Liquid fuels", INDEX(Oil_Air_Quality_Damage_Costs,MATCH($B31,'Air Quality Damage Costs'!$B$6:$B$56,0)),
Fuel_group2="Solid fuels", INDEX(Coal_Air_Quality_Damage_Costs,MATCH($B31,'Air Quality Damage Costs'!$B$6:$B$56,0))),
0)</f>
        <v>0</v>
      </c>
      <c r="L31" s="110" cm="1">
        <f t="array" ref="L31">_xlfn.IFNA(_xlfn.IFS(
Fuel_group3="Biomass fuels", INDEX(Biomass_Air_Quality_Damage_Costs,MATCH($B31,'Air Quality Damage Costs'!$B$6:$B$56,0)),
Fuel_group3="Biogas fuels", INDEX(Biomass_Air_Quality_Damage_Costs,MATCH($B31,'Air Quality Damage Costs'!$B$6:$B$56,0)),
Fuel_group3="Gaseous fuels", INDEX(Gas_Air_Quality_Damage_Costs,MATCH($B31,'Air Quality Damage Costs'!$B$6:$B$56,0)),
Fuel_group3="Liquid fuels", INDEX(Oil_Air_Quality_Damage_Costs,MATCH($B31,'Air Quality Damage Costs'!$B$6:$B$56,0)),
Fuel_group3="Solid fuels", INDEX(Coal_Air_Quality_Damage_Costs,MATCH($B31,'Air Quality Damage Costs'!$B$6:$B$56,0))),
0)</f>
        <v>0</v>
      </c>
      <c r="M31" s="110" cm="1">
        <f t="array" ref="M31">_xlfn.IFNA(_xlfn.IFS(
Fuel_group4="Biomass fuels", INDEX(Biomass_Air_Quality_Damage_Costs,MATCH($B31,'Air Quality Damage Costs'!$B$6:$B$56,0)),
Fuel_group4="Biogas fuels", INDEX(Biomass_Air_Quality_Damage_Costs,MATCH($B31,'Air Quality Damage Costs'!$B$6:$B$56,0)),
Fuel_group4="Gaseous fuels", INDEX(Gas_Air_Quality_Damage_Costs,MATCH($B31,'Air Quality Damage Costs'!$B$6:$B$56,0)),
Fuel_group4="Liquid fuels", INDEX(Oil_Air_Quality_Damage_Costs,MATCH($B31,'Air Quality Damage Costs'!$B$6:$B$56,0)),
Fuel_group4="Solid fuels", INDEX(Coal_Air_Quality_Damage_Costs,MATCH($B31,'Air Quality Damage Costs'!$B$6:$B$56,0))),
0)</f>
        <v>0</v>
      </c>
      <c r="N31" s="111" cm="1">
        <f t="array" ref="N31">_xlfn.IFNA(_xlfn.IFS(
Fuel_group5="Biomass fuels", INDEX(Biomass_Air_Quality_Damage_Costs,MATCH($B31,'Air Quality Damage Costs'!$B$6:$B$56,0)),
Fuel_group5="Biogas fuels", INDEX(Biomass_Air_Quality_Damage_Costs,MATCH($B31,'Air Quality Damage Costs'!$B$6:$B$56,0)),
Fuel_group5="Gaseous fuels", INDEX(Gas_Air_Quality_Damage_Costs,MATCH($B31,'Air Quality Damage Costs'!$B$6:$B$56,0)),
Fuel_group5="Liquid fuels", INDEX(Oil_Air_Quality_Damage_Costs,MATCH($B31,'Air Quality Damage Costs'!$B$6:$B$56,0)),
Fuel_group5="Solid fuels", INDEX(Coal_Air_Quality_Damage_Costs,MATCH($B31,'Air Quality Damage Costs'!$B$6:$B$56,0))),
0)</f>
        <v>0</v>
      </c>
      <c r="O31" s="112"/>
      <c r="P31" s="100" t="e">
        <f t="shared" si="1"/>
        <v>#DIV/0!</v>
      </c>
      <c r="Q31" s="101" t="e">
        <f t="shared" si="2"/>
        <v>#DIV/0!</v>
      </c>
      <c r="R31" s="101" t="e">
        <f t="shared" si="3"/>
        <v>#DIV/0!</v>
      </c>
      <c r="S31" s="101" t="e">
        <f t="shared" si="4"/>
        <v>#DIV/0!</v>
      </c>
      <c r="T31" s="102" t="e">
        <f t="shared" si="5"/>
        <v>#DIV/0!</v>
      </c>
      <c r="U31" s="112"/>
      <c r="V31" s="100" t="e">
        <f>P31*INDEX(Discount_Index,MATCH($B31,'Inflation &amp; Discounting'!$E$8:$E$60,0))</f>
        <v>#DIV/0!</v>
      </c>
      <c r="W31" s="101" t="e">
        <f>Q31*INDEX(Discount_Index,MATCH($B31,'Inflation &amp; Discounting'!$E$8:$E$60,0))</f>
        <v>#DIV/0!</v>
      </c>
      <c r="X31" s="101" t="e">
        <f>R31*INDEX(Discount_Index,MATCH($B31,'Inflation &amp; Discounting'!$E$8:$E$60,0))</f>
        <v>#DIV/0!</v>
      </c>
      <c r="Y31" s="101" t="e">
        <f>S31*INDEX(Discount_Index,MATCH($B31,'Inflation &amp; Discounting'!$E$8:$E$60,0))</f>
        <v>#DIV/0!</v>
      </c>
      <c r="Z31" s="102" t="e">
        <f>T31*INDEX(Discount_Index,MATCH($B31,'Inflation &amp; Discounting'!$E$8:$E$60,0))</f>
        <v>#DIV/0!</v>
      </c>
    </row>
    <row r="32" spans="2:26" x14ac:dyDescent="0.25">
      <c r="B32" s="116">
        <v>2045</v>
      </c>
      <c r="C32" s="103"/>
      <c r="D32" s="100" t="e">
        <f>'Energy Calculations'!AI32</f>
        <v>#DIV/0!</v>
      </c>
      <c r="E32" s="101" t="e">
        <f>'Energy Calculations'!AJ32</f>
        <v>#DIV/0!</v>
      </c>
      <c r="F32" s="101" t="e">
        <f>'Energy Calculations'!AK32</f>
        <v>#DIV/0!</v>
      </c>
      <c r="G32" s="101" t="e">
        <f>'Energy Calculations'!AL32</f>
        <v>#DIV/0!</v>
      </c>
      <c r="H32" s="102" t="e">
        <f>'Energy Calculations'!AM32</f>
        <v>#DIV/0!</v>
      </c>
      <c r="J32" s="109" cm="1">
        <f t="array" ref="J32">_xlfn.IFNA(_xlfn.IFS(
Fuel_group1="Biomass fuels", INDEX(Biomass_Air_Quality_Damage_Costs,MATCH($B32,'Air Quality Damage Costs'!$B$6:$B$56,0)),
Fuel_group1="Biogas fuels", INDEX(Biomass_Air_Quality_Damage_Costs,MATCH($B32,'Air Quality Damage Costs'!$B$6:$B$56,0)),
Fuel_group1="Gaseous fuels", INDEX(Gas_Air_Quality_Damage_Costs,MATCH($B32,'Air Quality Damage Costs'!$B$6:$B$56,0)),
Fuel_group1="Liquid fuels", INDEX(Oil_Air_Quality_Damage_Costs,MATCH($B32,'Air Quality Damage Costs'!$B$6:$B$56,0)),
Fuel_group1="Solid fuels", INDEX(Coal_Air_Quality_Damage_Costs,MATCH($B32,'Air Quality Damage Costs'!$B$6:$B$56,0))),
0)</f>
        <v>0</v>
      </c>
      <c r="K32" s="110" cm="1">
        <f t="array" ref="K32">_xlfn.IFNA(_xlfn.IFS(
Fuel_group2="Biomass fuels", INDEX(Biomass_Air_Quality_Damage_Costs,MATCH($B32,'Air Quality Damage Costs'!$B$6:$B$56,0)),
Fuel_group2="Biogas fuels", INDEX(Biomass_Air_Quality_Damage_Costs,MATCH($B32,'Air Quality Damage Costs'!$B$6:$B$56,0)),
Fuel_group2="Gaseous fuels", INDEX(Gas_Air_Quality_Damage_Costs,MATCH($B32,'Air Quality Damage Costs'!$B$6:$B$56,0)),
Fuel_group2="Liquid fuels", INDEX(Oil_Air_Quality_Damage_Costs,MATCH($B32,'Air Quality Damage Costs'!$B$6:$B$56,0)),
Fuel_group2="Solid fuels", INDEX(Coal_Air_Quality_Damage_Costs,MATCH($B32,'Air Quality Damage Costs'!$B$6:$B$56,0))),
0)</f>
        <v>0</v>
      </c>
      <c r="L32" s="110" cm="1">
        <f t="array" ref="L32">_xlfn.IFNA(_xlfn.IFS(
Fuel_group3="Biomass fuels", INDEX(Biomass_Air_Quality_Damage_Costs,MATCH($B32,'Air Quality Damage Costs'!$B$6:$B$56,0)),
Fuel_group3="Biogas fuels", INDEX(Biomass_Air_Quality_Damage_Costs,MATCH($B32,'Air Quality Damage Costs'!$B$6:$B$56,0)),
Fuel_group3="Gaseous fuels", INDEX(Gas_Air_Quality_Damage_Costs,MATCH($B32,'Air Quality Damage Costs'!$B$6:$B$56,0)),
Fuel_group3="Liquid fuels", INDEX(Oil_Air_Quality_Damage_Costs,MATCH($B32,'Air Quality Damage Costs'!$B$6:$B$56,0)),
Fuel_group3="Solid fuels", INDEX(Coal_Air_Quality_Damage_Costs,MATCH($B32,'Air Quality Damage Costs'!$B$6:$B$56,0))),
0)</f>
        <v>0</v>
      </c>
      <c r="M32" s="110" cm="1">
        <f t="array" ref="M32">_xlfn.IFNA(_xlfn.IFS(
Fuel_group4="Biomass fuels", INDEX(Biomass_Air_Quality_Damage_Costs,MATCH($B32,'Air Quality Damage Costs'!$B$6:$B$56,0)),
Fuel_group4="Biogas fuels", INDEX(Biomass_Air_Quality_Damage_Costs,MATCH($B32,'Air Quality Damage Costs'!$B$6:$B$56,0)),
Fuel_group4="Gaseous fuels", INDEX(Gas_Air_Quality_Damage_Costs,MATCH($B32,'Air Quality Damage Costs'!$B$6:$B$56,0)),
Fuel_group4="Liquid fuels", INDEX(Oil_Air_Quality_Damage_Costs,MATCH($B32,'Air Quality Damage Costs'!$B$6:$B$56,0)),
Fuel_group4="Solid fuels", INDEX(Coal_Air_Quality_Damage_Costs,MATCH($B32,'Air Quality Damage Costs'!$B$6:$B$56,0))),
0)</f>
        <v>0</v>
      </c>
      <c r="N32" s="111" cm="1">
        <f t="array" ref="N32">_xlfn.IFNA(_xlfn.IFS(
Fuel_group5="Biomass fuels", INDEX(Biomass_Air_Quality_Damage_Costs,MATCH($B32,'Air Quality Damage Costs'!$B$6:$B$56,0)),
Fuel_group5="Biogas fuels", INDEX(Biomass_Air_Quality_Damage_Costs,MATCH($B32,'Air Quality Damage Costs'!$B$6:$B$56,0)),
Fuel_group5="Gaseous fuels", INDEX(Gas_Air_Quality_Damage_Costs,MATCH($B32,'Air Quality Damage Costs'!$B$6:$B$56,0)),
Fuel_group5="Liquid fuels", INDEX(Oil_Air_Quality_Damage_Costs,MATCH($B32,'Air Quality Damage Costs'!$B$6:$B$56,0)),
Fuel_group5="Solid fuels", INDEX(Coal_Air_Quality_Damage_Costs,MATCH($B32,'Air Quality Damage Costs'!$B$6:$B$56,0))),
0)</f>
        <v>0</v>
      </c>
      <c r="O32" s="112"/>
      <c r="P32" s="100" t="e">
        <f t="shared" si="1"/>
        <v>#DIV/0!</v>
      </c>
      <c r="Q32" s="101" t="e">
        <f t="shared" si="2"/>
        <v>#DIV/0!</v>
      </c>
      <c r="R32" s="101" t="e">
        <f t="shared" si="3"/>
        <v>#DIV/0!</v>
      </c>
      <c r="S32" s="101" t="e">
        <f t="shared" si="4"/>
        <v>#DIV/0!</v>
      </c>
      <c r="T32" s="102" t="e">
        <f t="shared" si="5"/>
        <v>#DIV/0!</v>
      </c>
      <c r="U32" s="112"/>
      <c r="V32" s="100" t="e">
        <f>P32*INDEX(Discount_Index,MATCH($B32,'Inflation &amp; Discounting'!$E$8:$E$60,0))</f>
        <v>#DIV/0!</v>
      </c>
      <c r="W32" s="101" t="e">
        <f>Q32*INDEX(Discount_Index,MATCH($B32,'Inflation &amp; Discounting'!$E$8:$E$60,0))</f>
        <v>#DIV/0!</v>
      </c>
      <c r="X32" s="101" t="e">
        <f>R32*INDEX(Discount_Index,MATCH($B32,'Inflation &amp; Discounting'!$E$8:$E$60,0))</f>
        <v>#DIV/0!</v>
      </c>
      <c r="Y32" s="101" t="e">
        <f>S32*INDEX(Discount_Index,MATCH($B32,'Inflation &amp; Discounting'!$E$8:$E$60,0))</f>
        <v>#DIV/0!</v>
      </c>
      <c r="Z32" s="102" t="e">
        <f>T32*INDEX(Discount_Index,MATCH($B32,'Inflation &amp; Discounting'!$E$8:$E$60,0))</f>
        <v>#DIV/0!</v>
      </c>
    </row>
    <row r="33" spans="2:26" x14ac:dyDescent="0.25">
      <c r="B33" s="116">
        <v>2046</v>
      </c>
      <c r="C33" s="103"/>
      <c r="D33" s="100" t="e">
        <f>'Energy Calculations'!AI33</f>
        <v>#DIV/0!</v>
      </c>
      <c r="E33" s="101" t="e">
        <f>'Energy Calculations'!AJ33</f>
        <v>#DIV/0!</v>
      </c>
      <c r="F33" s="101" t="e">
        <f>'Energy Calculations'!AK33</f>
        <v>#DIV/0!</v>
      </c>
      <c r="G33" s="101" t="e">
        <f>'Energy Calculations'!AL33</f>
        <v>#DIV/0!</v>
      </c>
      <c r="H33" s="102" t="e">
        <f>'Energy Calculations'!AM33</f>
        <v>#DIV/0!</v>
      </c>
      <c r="J33" s="109" cm="1">
        <f t="array" ref="J33">_xlfn.IFNA(_xlfn.IFS(
Fuel_group1="Biomass fuels", INDEX(Biomass_Air_Quality_Damage_Costs,MATCH($B33,'Air Quality Damage Costs'!$B$6:$B$56,0)),
Fuel_group1="Biogas fuels", INDEX(Biomass_Air_Quality_Damage_Costs,MATCH($B33,'Air Quality Damage Costs'!$B$6:$B$56,0)),
Fuel_group1="Gaseous fuels", INDEX(Gas_Air_Quality_Damage_Costs,MATCH($B33,'Air Quality Damage Costs'!$B$6:$B$56,0)),
Fuel_group1="Liquid fuels", INDEX(Oil_Air_Quality_Damage_Costs,MATCH($B33,'Air Quality Damage Costs'!$B$6:$B$56,0)),
Fuel_group1="Solid fuels", INDEX(Coal_Air_Quality_Damage_Costs,MATCH($B33,'Air Quality Damage Costs'!$B$6:$B$56,0))),
0)</f>
        <v>0</v>
      </c>
      <c r="K33" s="110" cm="1">
        <f t="array" ref="K33">_xlfn.IFNA(_xlfn.IFS(
Fuel_group2="Biomass fuels", INDEX(Biomass_Air_Quality_Damage_Costs,MATCH($B33,'Air Quality Damage Costs'!$B$6:$B$56,0)),
Fuel_group2="Biogas fuels", INDEX(Biomass_Air_Quality_Damage_Costs,MATCH($B33,'Air Quality Damage Costs'!$B$6:$B$56,0)),
Fuel_group2="Gaseous fuels", INDEX(Gas_Air_Quality_Damage_Costs,MATCH($B33,'Air Quality Damage Costs'!$B$6:$B$56,0)),
Fuel_group2="Liquid fuels", INDEX(Oil_Air_Quality_Damage_Costs,MATCH($B33,'Air Quality Damage Costs'!$B$6:$B$56,0)),
Fuel_group2="Solid fuels", INDEX(Coal_Air_Quality_Damage_Costs,MATCH($B33,'Air Quality Damage Costs'!$B$6:$B$56,0))),
0)</f>
        <v>0</v>
      </c>
      <c r="L33" s="110" cm="1">
        <f t="array" ref="L33">_xlfn.IFNA(_xlfn.IFS(
Fuel_group3="Biomass fuels", INDEX(Biomass_Air_Quality_Damage_Costs,MATCH($B33,'Air Quality Damage Costs'!$B$6:$B$56,0)),
Fuel_group3="Biogas fuels", INDEX(Biomass_Air_Quality_Damage_Costs,MATCH($B33,'Air Quality Damage Costs'!$B$6:$B$56,0)),
Fuel_group3="Gaseous fuels", INDEX(Gas_Air_Quality_Damage_Costs,MATCH($B33,'Air Quality Damage Costs'!$B$6:$B$56,0)),
Fuel_group3="Liquid fuels", INDEX(Oil_Air_Quality_Damage_Costs,MATCH($B33,'Air Quality Damage Costs'!$B$6:$B$56,0)),
Fuel_group3="Solid fuels", INDEX(Coal_Air_Quality_Damage_Costs,MATCH($B33,'Air Quality Damage Costs'!$B$6:$B$56,0))),
0)</f>
        <v>0</v>
      </c>
      <c r="M33" s="110" cm="1">
        <f t="array" ref="M33">_xlfn.IFNA(_xlfn.IFS(
Fuel_group4="Biomass fuels", INDEX(Biomass_Air_Quality_Damage_Costs,MATCH($B33,'Air Quality Damage Costs'!$B$6:$B$56,0)),
Fuel_group4="Biogas fuels", INDEX(Biomass_Air_Quality_Damage_Costs,MATCH($B33,'Air Quality Damage Costs'!$B$6:$B$56,0)),
Fuel_group4="Gaseous fuels", INDEX(Gas_Air_Quality_Damage_Costs,MATCH($B33,'Air Quality Damage Costs'!$B$6:$B$56,0)),
Fuel_group4="Liquid fuels", INDEX(Oil_Air_Quality_Damage_Costs,MATCH($B33,'Air Quality Damage Costs'!$B$6:$B$56,0)),
Fuel_group4="Solid fuels", INDEX(Coal_Air_Quality_Damage_Costs,MATCH($B33,'Air Quality Damage Costs'!$B$6:$B$56,0))),
0)</f>
        <v>0</v>
      </c>
      <c r="N33" s="111" cm="1">
        <f t="array" ref="N33">_xlfn.IFNA(_xlfn.IFS(
Fuel_group5="Biomass fuels", INDEX(Biomass_Air_Quality_Damage_Costs,MATCH($B33,'Air Quality Damage Costs'!$B$6:$B$56,0)),
Fuel_group5="Biogas fuels", INDEX(Biomass_Air_Quality_Damage_Costs,MATCH($B33,'Air Quality Damage Costs'!$B$6:$B$56,0)),
Fuel_group5="Gaseous fuels", INDEX(Gas_Air_Quality_Damage_Costs,MATCH($B33,'Air Quality Damage Costs'!$B$6:$B$56,0)),
Fuel_group5="Liquid fuels", INDEX(Oil_Air_Quality_Damage_Costs,MATCH($B33,'Air Quality Damage Costs'!$B$6:$B$56,0)),
Fuel_group5="Solid fuels", INDEX(Coal_Air_Quality_Damage_Costs,MATCH($B33,'Air Quality Damage Costs'!$B$6:$B$56,0))),
0)</f>
        <v>0</v>
      </c>
      <c r="O33" s="112"/>
      <c r="P33" s="100" t="e">
        <f t="shared" si="1"/>
        <v>#DIV/0!</v>
      </c>
      <c r="Q33" s="101" t="e">
        <f t="shared" si="2"/>
        <v>#DIV/0!</v>
      </c>
      <c r="R33" s="101" t="e">
        <f t="shared" si="3"/>
        <v>#DIV/0!</v>
      </c>
      <c r="S33" s="101" t="e">
        <f t="shared" si="4"/>
        <v>#DIV/0!</v>
      </c>
      <c r="T33" s="102" t="e">
        <f t="shared" si="5"/>
        <v>#DIV/0!</v>
      </c>
      <c r="U33" s="112"/>
      <c r="V33" s="100" t="e">
        <f>P33*INDEX(Discount_Index,MATCH($B33,'Inflation &amp; Discounting'!$E$8:$E$60,0))</f>
        <v>#DIV/0!</v>
      </c>
      <c r="W33" s="101" t="e">
        <f>Q33*INDEX(Discount_Index,MATCH($B33,'Inflation &amp; Discounting'!$E$8:$E$60,0))</f>
        <v>#DIV/0!</v>
      </c>
      <c r="X33" s="101" t="e">
        <f>R33*INDEX(Discount_Index,MATCH($B33,'Inflation &amp; Discounting'!$E$8:$E$60,0))</f>
        <v>#DIV/0!</v>
      </c>
      <c r="Y33" s="101" t="e">
        <f>S33*INDEX(Discount_Index,MATCH($B33,'Inflation &amp; Discounting'!$E$8:$E$60,0))</f>
        <v>#DIV/0!</v>
      </c>
      <c r="Z33" s="102" t="e">
        <f>T33*INDEX(Discount_Index,MATCH($B33,'Inflation &amp; Discounting'!$E$8:$E$60,0))</f>
        <v>#DIV/0!</v>
      </c>
    </row>
    <row r="34" spans="2:26" x14ac:dyDescent="0.25">
      <c r="B34" s="116">
        <v>2047</v>
      </c>
      <c r="C34" s="103"/>
      <c r="D34" s="100" t="e">
        <f>'Energy Calculations'!AI34</f>
        <v>#DIV/0!</v>
      </c>
      <c r="E34" s="101" t="e">
        <f>'Energy Calculations'!AJ34</f>
        <v>#DIV/0!</v>
      </c>
      <c r="F34" s="101" t="e">
        <f>'Energy Calculations'!AK34</f>
        <v>#DIV/0!</v>
      </c>
      <c r="G34" s="101" t="e">
        <f>'Energy Calculations'!AL34</f>
        <v>#DIV/0!</v>
      </c>
      <c r="H34" s="102" t="e">
        <f>'Energy Calculations'!AM34</f>
        <v>#DIV/0!</v>
      </c>
      <c r="J34" s="109" cm="1">
        <f t="array" ref="J34">_xlfn.IFNA(_xlfn.IFS(
Fuel_group1="Biomass fuels", INDEX(Biomass_Air_Quality_Damage_Costs,MATCH($B34,'Air Quality Damage Costs'!$B$6:$B$56,0)),
Fuel_group1="Biogas fuels", INDEX(Biomass_Air_Quality_Damage_Costs,MATCH($B34,'Air Quality Damage Costs'!$B$6:$B$56,0)),
Fuel_group1="Gaseous fuels", INDEX(Gas_Air_Quality_Damage_Costs,MATCH($B34,'Air Quality Damage Costs'!$B$6:$B$56,0)),
Fuel_group1="Liquid fuels", INDEX(Oil_Air_Quality_Damage_Costs,MATCH($B34,'Air Quality Damage Costs'!$B$6:$B$56,0)),
Fuel_group1="Solid fuels", INDEX(Coal_Air_Quality_Damage_Costs,MATCH($B34,'Air Quality Damage Costs'!$B$6:$B$56,0))),
0)</f>
        <v>0</v>
      </c>
      <c r="K34" s="110" cm="1">
        <f t="array" ref="K34">_xlfn.IFNA(_xlfn.IFS(
Fuel_group2="Biomass fuels", INDEX(Biomass_Air_Quality_Damage_Costs,MATCH($B34,'Air Quality Damage Costs'!$B$6:$B$56,0)),
Fuel_group2="Biogas fuels", INDEX(Biomass_Air_Quality_Damage_Costs,MATCH($B34,'Air Quality Damage Costs'!$B$6:$B$56,0)),
Fuel_group2="Gaseous fuels", INDEX(Gas_Air_Quality_Damage_Costs,MATCH($B34,'Air Quality Damage Costs'!$B$6:$B$56,0)),
Fuel_group2="Liquid fuels", INDEX(Oil_Air_Quality_Damage_Costs,MATCH($B34,'Air Quality Damage Costs'!$B$6:$B$56,0)),
Fuel_group2="Solid fuels", INDEX(Coal_Air_Quality_Damage_Costs,MATCH($B34,'Air Quality Damage Costs'!$B$6:$B$56,0))),
0)</f>
        <v>0</v>
      </c>
      <c r="L34" s="110" cm="1">
        <f t="array" ref="L34">_xlfn.IFNA(_xlfn.IFS(
Fuel_group3="Biomass fuels", INDEX(Biomass_Air_Quality_Damage_Costs,MATCH($B34,'Air Quality Damage Costs'!$B$6:$B$56,0)),
Fuel_group3="Biogas fuels", INDEX(Biomass_Air_Quality_Damage_Costs,MATCH($B34,'Air Quality Damage Costs'!$B$6:$B$56,0)),
Fuel_group3="Gaseous fuels", INDEX(Gas_Air_Quality_Damage_Costs,MATCH($B34,'Air Quality Damage Costs'!$B$6:$B$56,0)),
Fuel_group3="Liquid fuels", INDEX(Oil_Air_Quality_Damage_Costs,MATCH($B34,'Air Quality Damage Costs'!$B$6:$B$56,0)),
Fuel_group3="Solid fuels", INDEX(Coal_Air_Quality_Damage_Costs,MATCH($B34,'Air Quality Damage Costs'!$B$6:$B$56,0))),
0)</f>
        <v>0</v>
      </c>
      <c r="M34" s="110" cm="1">
        <f t="array" ref="M34">_xlfn.IFNA(_xlfn.IFS(
Fuel_group4="Biomass fuels", INDEX(Biomass_Air_Quality_Damage_Costs,MATCH($B34,'Air Quality Damage Costs'!$B$6:$B$56,0)),
Fuel_group4="Biogas fuels", INDEX(Biomass_Air_Quality_Damage_Costs,MATCH($B34,'Air Quality Damage Costs'!$B$6:$B$56,0)),
Fuel_group4="Gaseous fuels", INDEX(Gas_Air_Quality_Damage_Costs,MATCH($B34,'Air Quality Damage Costs'!$B$6:$B$56,0)),
Fuel_group4="Liquid fuels", INDEX(Oil_Air_Quality_Damage_Costs,MATCH($B34,'Air Quality Damage Costs'!$B$6:$B$56,0)),
Fuel_group4="Solid fuels", INDEX(Coal_Air_Quality_Damage_Costs,MATCH($B34,'Air Quality Damage Costs'!$B$6:$B$56,0))),
0)</f>
        <v>0</v>
      </c>
      <c r="N34" s="111" cm="1">
        <f t="array" ref="N34">_xlfn.IFNA(_xlfn.IFS(
Fuel_group5="Biomass fuels", INDEX(Biomass_Air_Quality_Damage_Costs,MATCH($B34,'Air Quality Damage Costs'!$B$6:$B$56,0)),
Fuel_group5="Biogas fuels", INDEX(Biomass_Air_Quality_Damage_Costs,MATCH($B34,'Air Quality Damage Costs'!$B$6:$B$56,0)),
Fuel_group5="Gaseous fuels", INDEX(Gas_Air_Quality_Damage_Costs,MATCH($B34,'Air Quality Damage Costs'!$B$6:$B$56,0)),
Fuel_group5="Liquid fuels", INDEX(Oil_Air_Quality_Damage_Costs,MATCH($B34,'Air Quality Damage Costs'!$B$6:$B$56,0)),
Fuel_group5="Solid fuels", INDEX(Coal_Air_Quality_Damage_Costs,MATCH($B34,'Air Quality Damage Costs'!$B$6:$B$56,0))),
0)</f>
        <v>0</v>
      </c>
      <c r="O34" s="112"/>
      <c r="P34" s="100" t="e">
        <f t="shared" si="1"/>
        <v>#DIV/0!</v>
      </c>
      <c r="Q34" s="101" t="e">
        <f t="shared" si="2"/>
        <v>#DIV/0!</v>
      </c>
      <c r="R34" s="101" t="e">
        <f t="shared" si="3"/>
        <v>#DIV/0!</v>
      </c>
      <c r="S34" s="101" t="e">
        <f t="shared" si="4"/>
        <v>#DIV/0!</v>
      </c>
      <c r="T34" s="102" t="e">
        <f t="shared" si="5"/>
        <v>#DIV/0!</v>
      </c>
      <c r="U34" s="112"/>
      <c r="V34" s="100" t="e">
        <f>P34*INDEX(Discount_Index,MATCH($B34,'Inflation &amp; Discounting'!$E$8:$E$60,0))</f>
        <v>#DIV/0!</v>
      </c>
      <c r="W34" s="101" t="e">
        <f>Q34*INDEX(Discount_Index,MATCH($B34,'Inflation &amp; Discounting'!$E$8:$E$60,0))</f>
        <v>#DIV/0!</v>
      </c>
      <c r="X34" s="101" t="e">
        <f>R34*INDEX(Discount_Index,MATCH($B34,'Inflation &amp; Discounting'!$E$8:$E$60,0))</f>
        <v>#DIV/0!</v>
      </c>
      <c r="Y34" s="101" t="e">
        <f>S34*INDEX(Discount_Index,MATCH($B34,'Inflation &amp; Discounting'!$E$8:$E$60,0))</f>
        <v>#DIV/0!</v>
      </c>
      <c r="Z34" s="102" t="e">
        <f>T34*INDEX(Discount_Index,MATCH($B34,'Inflation &amp; Discounting'!$E$8:$E$60,0))</f>
        <v>#DIV/0!</v>
      </c>
    </row>
    <row r="35" spans="2:26" x14ac:dyDescent="0.25">
      <c r="B35" s="116">
        <v>2048</v>
      </c>
      <c r="C35" s="103"/>
      <c r="D35" s="100" t="e">
        <f>'Energy Calculations'!AI35</f>
        <v>#DIV/0!</v>
      </c>
      <c r="E35" s="101" t="e">
        <f>'Energy Calculations'!AJ35</f>
        <v>#DIV/0!</v>
      </c>
      <c r="F35" s="101" t="e">
        <f>'Energy Calculations'!AK35</f>
        <v>#DIV/0!</v>
      </c>
      <c r="G35" s="101" t="e">
        <f>'Energy Calculations'!AL35</f>
        <v>#DIV/0!</v>
      </c>
      <c r="H35" s="102" t="e">
        <f>'Energy Calculations'!AM35</f>
        <v>#DIV/0!</v>
      </c>
      <c r="J35" s="109" cm="1">
        <f t="array" ref="J35">_xlfn.IFNA(_xlfn.IFS(
Fuel_group1="Biomass fuels", INDEX(Biomass_Air_Quality_Damage_Costs,MATCH($B35,'Air Quality Damage Costs'!$B$6:$B$56,0)),
Fuel_group1="Biogas fuels", INDEX(Biomass_Air_Quality_Damage_Costs,MATCH($B35,'Air Quality Damage Costs'!$B$6:$B$56,0)),
Fuel_group1="Gaseous fuels", INDEX(Gas_Air_Quality_Damage_Costs,MATCH($B35,'Air Quality Damage Costs'!$B$6:$B$56,0)),
Fuel_group1="Liquid fuels", INDEX(Oil_Air_Quality_Damage_Costs,MATCH($B35,'Air Quality Damage Costs'!$B$6:$B$56,0)),
Fuel_group1="Solid fuels", INDEX(Coal_Air_Quality_Damage_Costs,MATCH($B35,'Air Quality Damage Costs'!$B$6:$B$56,0))),
0)</f>
        <v>0</v>
      </c>
      <c r="K35" s="110" cm="1">
        <f t="array" ref="K35">_xlfn.IFNA(_xlfn.IFS(
Fuel_group2="Biomass fuels", INDEX(Biomass_Air_Quality_Damage_Costs,MATCH($B35,'Air Quality Damage Costs'!$B$6:$B$56,0)),
Fuel_group2="Biogas fuels", INDEX(Biomass_Air_Quality_Damage_Costs,MATCH($B35,'Air Quality Damage Costs'!$B$6:$B$56,0)),
Fuel_group2="Gaseous fuels", INDEX(Gas_Air_Quality_Damage_Costs,MATCH($B35,'Air Quality Damage Costs'!$B$6:$B$56,0)),
Fuel_group2="Liquid fuels", INDEX(Oil_Air_Quality_Damage_Costs,MATCH($B35,'Air Quality Damage Costs'!$B$6:$B$56,0)),
Fuel_group2="Solid fuels", INDEX(Coal_Air_Quality_Damage_Costs,MATCH($B35,'Air Quality Damage Costs'!$B$6:$B$56,0))),
0)</f>
        <v>0</v>
      </c>
      <c r="L35" s="110" cm="1">
        <f t="array" ref="L35">_xlfn.IFNA(_xlfn.IFS(
Fuel_group3="Biomass fuels", INDEX(Biomass_Air_Quality_Damage_Costs,MATCH($B35,'Air Quality Damage Costs'!$B$6:$B$56,0)),
Fuel_group3="Biogas fuels", INDEX(Biomass_Air_Quality_Damage_Costs,MATCH($B35,'Air Quality Damage Costs'!$B$6:$B$56,0)),
Fuel_group3="Gaseous fuels", INDEX(Gas_Air_Quality_Damage_Costs,MATCH($B35,'Air Quality Damage Costs'!$B$6:$B$56,0)),
Fuel_group3="Liquid fuels", INDEX(Oil_Air_Quality_Damage_Costs,MATCH($B35,'Air Quality Damage Costs'!$B$6:$B$56,0)),
Fuel_group3="Solid fuels", INDEX(Coal_Air_Quality_Damage_Costs,MATCH($B35,'Air Quality Damage Costs'!$B$6:$B$56,0))),
0)</f>
        <v>0</v>
      </c>
      <c r="M35" s="110" cm="1">
        <f t="array" ref="M35">_xlfn.IFNA(_xlfn.IFS(
Fuel_group4="Biomass fuels", INDEX(Biomass_Air_Quality_Damage_Costs,MATCH($B35,'Air Quality Damage Costs'!$B$6:$B$56,0)),
Fuel_group4="Biogas fuels", INDEX(Biomass_Air_Quality_Damage_Costs,MATCH($B35,'Air Quality Damage Costs'!$B$6:$B$56,0)),
Fuel_group4="Gaseous fuels", INDEX(Gas_Air_Quality_Damage_Costs,MATCH($B35,'Air Quality Damage Costs'!$B$6:$B$56,0)),
Fuel_group4="Liquid fuels", INDEX(Oil_Air_Quality_Damage_Costs,MATCH($B35,'Air Quality Damage Costs'!$B$6:$B$56,0)),
Fuel_group4="Solid fuels", INDEX(Coal_Air_Quality_Damage_Costs,MATCH($B35,'Air Quality Damage Costs'!$B$6:$B$56,0))),
0)</f>
        <v>0</v>
      </c>
      <c r="N35" s="111" cm="1">
        <f t="array" ref="N35">_xlfn.IFNA(_xlfn.IFS(
Fuel_group5="Biomass fuels", INDEX(Biomass_Air_Quality_Damage_Costs,MATCH($B35,'Air Quality Damage Costs'!$B$6:$B$56,0)),
Fuel_group5="Biogas fuels", INDEX(Biomass_Air_Quality_Damage_Costs,MATCH($B35,'Air Quality Damage Costs'!$B$6:$B$56,0)),
Fuel_group5="Gaseous fuels", INDEX(Gas_Air_Quality_Damage_Costs,MATCH($B35,'Air Quality Damage Costs'!$B$6:$B$56,0)),
Fuel_group5="Liquid fuels", INDEX(Oil_Air_Quality_Damage_Costs,MATCH($B35,'Air Quality Damage Costs'!$B$6:$B$56,0)),
Fuel_group5="Solid fuels", INDEX(Coal_Air_Quality_Damage_Costs,MATCH($B35,'Air Quality Damage Costs'!$B$6:$B$56,0))),
0)</f>
        <v>0</v>
      </c>
      <c r="O35" s="112"/>
      <c r="P35" s="100" t="e">
        <f t="shared" si="1"/>
        <v>#DIV/0!</v>
      </c>
      <c r="Q35" s="101" t="e">
        <f t="shared" si="2"/>
        <v>#DIV/0!</v>
      </c>
      <c r="R35" s="101" t="e">
        <f t="shared" si="3"/>
        <v>#DIV/0!</v>
      </c>
      <c r="S35" s="101" t="e">
        <f t="shared" si="4"/>
        <v>#DIV/0!</v>
      </c>
      <c r="T35" s="102" t="e">
        <f t="shared" si="5"/>
        <v>#DIV/0!</v>
      </c>
      <c r="U35" s="112"/>
      <c r="V35" s="100" t="e">
        <f>P35*INDEX(Discount_Index,MATCH($B35,'Inflation &amp; Discounting'!$E$8:$E$60,0))</f>
        <v>#DIV/0!</v>
      </c>
      <c r="W35" s="101" t="e">
        <f>Q35*INDEX(Discount_Index,MATCH($B35,'Inflation &amp; Discounting'!$E$8:$E$60,0))</f>
        <v>#DIV/0!</v>
      </c>
      <c r="X35" s="101" t="e">
        <f>R35*INDEX(Discount_Index,MATCH($B35,'Inflation &amp; Discounting'!$E$8:$E$60,0))</f>
        <v>#DIV/0!</v>
      </c>
      <c r="Y35" s="101" t="e">
        <f>S35*INDEX(Discount_Index,MATCH($B35,'Inflation &amp; Discounting'!$E$8:$E$60,0))</f>
        <v>#DIV/0!</v>
      </c>
      <c r="Z35" s="102" t="e">
        <f>T35*INDEX(Discount_Index,MATCH($B35,'Inflation &amp; Discounting'!$E$8:$E$60,0))</f>
        <v>#DIV/0!</v>
      </c>
    </row>
    <row r="36" spans="2:26" x14ac:dyDescent="0.25">
      <c r="B36" s="116">
        <v>2049</v>
      </c>
      <c r="C36" s="103"/>
      <c r="D36" s="100" t="e">
        <f>'Energy Calculations'!AI36</f>
        <v>#DIV/0!</v>
      </c>
      <c r="E36" s="101" t="e">
        <f>'Energy Calculations'!AJ36</f>
        <v>#DIV/0!</v>
      </c>
      <c r="F36" s="101" t="e">
        <f>'Energy Calculations'!AK36</f>
        <v>#DIV/0!</v>
      </c>
      <c r="G36" s="101" t="e">
        <f>'Energy Calculations'!AL36</f>
        <v>#DIV/0!</v>
      </c>
      <c r="H36" s="102" t="e">
        <f>'Energy Calculations'!AM36</f>
        <v>#DIV/0!</v>
      </c>
      <c r="J36" s="109" cm="1">
        <f t="array" ref="J36">_xlfn.IFNA(_xlfn.IFS(
Fuel_group1="Biomass fuels", INDEX(Biomass_Air_Quality_Damage_Costs,MATCH($B36,'Air Quality Damage Costs'!$B$6:$B$56,0)),
Fuel_group1="Biogas fuels", INDEX(Biomass_Air_Quality_Damage_Costs,MATCH($B36,'Air Quality Damage Costs'!$B$6:$B$56,0)),
Fuel_group1="Gaseous fuels", INDEX(Gas_Air_Quality_Damage_Costs,MATCH($B36,'Air Quality Damage Costs'!$B$6:$B$56,0)),
Fuel_group1="Liquid fuels", INDEX(Oil_Air_Quality_Damage_Costs,MATCH($B36,'Air Quality Damage Costs'!$B$6:$B$56,0)),
Fuel_group1="Solid fuels", INDEX(Coal_Air_Quality_Damage_Costs,MATCH($B36,'Air Quality Damage Costs'!$B$6:$B$56,0))),
0)</f>
        <v>0</v>
      </c>
      <c r="K36" s="110" cm="1">
        <f t="array" ref="K36">_xlfn.IFNA(_xlfn.IFS(
Fuel_group2="Biomass fuels", INDEX(Biomass_Air_Quality_Damage_Costs,MATCH($B36,'Air Quality Damage Costs'!$B$6:$B$56,0)),
Fuel_group2="Biogas fuels", INDEX(Biomass_Air_Quality_Damage_Costs,MATCH($B36,'Air Quality Damage Costs'!$B$6:$B$56,0)),
Fuel_group2="Gaseous fuels", INDEX(Gas_Air_Quality_Damage_Costs,MATCH($B36,'Air Quality Damage Costs'!$B$6:$B$56,0)),
Fuel_group2="Liquid fuels", INDEX(Oil_Air_Quality_Damage_Costs,MATCH($B36,'Air Quality Damage Costs'!$B$6:$B$56,0)),
Fuel_group2="Solid fuels", INDEX(Coal_Air_Quality_Damage_Costs,MATCH($B36,'Air Quality Damage Costs'!$B$6:$B$56,0))),
0)</f>
        <v>0</v>
      </c>
      <c r="L36" s="110" cm="1">
        <f t="array" ref="L36">_xlfn.IFNA(_xlfn.IFS(
Fuel_group3="Biomass fuels", INDEX(Biomass_Air_Quality_Damage_Costs,MATCH($B36,'Air Quality Damage Costs'!$B$6:$B$56,0)),
Fuel_group3="Biogas fuels", INDEX(Biomass_Air_Quality_Damage_Costs,MATCH($B36,'Air Quality Damage Costs'!$B$6:$B$56,0)),
Fuel_group3="Gaseous fuels", INDEX(Gas_Air_Quality_Damage_Costs,MATCH($B36,'Air Quality Damage Costs'!$B$6:$B$56,0)),
Fuel_group3="Liquid fuels", INDEX(Oil_Air_Quality_Damage_Costs,MATCH($B36,'Air Quality Damage Costs'!$B$6:$B$56,0)),
Fuel_group3="Solid fuels", INDEX(Coal_Air_Quality_Damage_Costs,MATCH($B36,'Air Quality Damage Costs'!$B$6:$B$56,0))),
0)</f>
        <v>0</v>
      </c>
      <c r="M36" s="110" cm="1">
        <f t="array" ref="M36">_xlfn.IFNA(_xlfn.IFS(
Fuel_group4="Biomass fuels", INDEX(Biomass_Air_Quality_Damage_Costs,MATCH($B36,'Air Quality Damage Costs'!$B$6:$B$56,0)),
Fuel_group4="Biogas fuels", INDEX(Biomass_Air_Quality_Damage_Costs,MATCH($B36,'Air Quality Damage Costs'!$B$6:$B$56,0)),
Fuel_group4="Gaseous fuels", INDEX(Gas_Air_Quality_Damage_Costs,MATCH($B36,'Air Quality Damage Costs'!$B$6:$B$56,0)),
Fuel_group4="Liquid fuels", INDEX(Oil_Air_Quality_Damage_Costs,MATCH($B36,'Air Quality Damage Costs'!$B$6:$B$56,0)),
Fuel_group4="Solid fuels", INDEX(Coal_Air_Quality_Damage_Costs,MATCH($B36,'Air Quality Damage Costs'!$B$6:$B$56,0))),
0)</f>
        <v>0</v>
      </c>
      <c r="N36" s="111" cm="1">
        <f t="array" ref="N36">_xlfn.IFNA(_xlfn.IFS(
Fuel_group5="Biomass fuels", INDEX(Biomass_Air_Quality_Damage_Costs,MATCH($B36,'Air Quality Damage Costs'!$B$6:$B$56,0)),
Fuel_group5="Biogas fuels", INDEX(Biomass_Air_Quality_Damage_Costs,MATCH($B36,'Air Quality Damage Costs'!$B$6:$B$56,0)),
Fuel_group5="Gaseous fuels", INDEX(Gas_Air_Quality_Damage_Costs,MATCH($B36,'Air Quality Damage Costs'!$B$6:$B$56,0)),
Fuel_group5="Liquid fuels", INDEX(Oil_Air_Quality_Damage_Costs,MATCH($B36,'Air Quality Damage Costs'!$B$6:$B$56,0)),
Fuel_group5="Solid fuels", INDEX(Coal_Air_Quality_Damage_Costs,MATCH($B36,'Air Quality Damage Costs'!$B$6:$B$56,0))),
0)</f>
        <v>0</v>
      </c>
      <c r="O36" s="112"/>
      <c r="P36" s="100" t="e">
        <f t="shared" si="1"/>
        <v>#DIV/0!</v>
      </c>
      <c r="Q36" s="101" t="e">
        <f t="shared" si="2"/>
        <v>#DIV/0!</v>
      </c>
      <c r="R36" s="101" t="e">
        <f t="shared" si="3"/>
        <v>#DIV/0!</v>
      </c>
      <c r="S36" s="101" t="e">
        <f t="shared" si="4"/>
        <v>#DIV/0!</v>
      </c>
      <c r="T36" s="102" t="e">
        <f t="shared" si="5"/>
        <v>#DIV/0!</v>
      </c>
      <c r="U36" s="112"/>
      <c r="V36" s="100" t="e">
        <f>P36*INDEX(Discount_Index,MATCH($B36,'Inflation &amp; Discounting'!$E$8:$E$60,0))</f>
        <v>#DIV/0!</v>
      </c>
      <c r="W36" s="101" t="e">
        <f>Q36*INDEX(Discount_Index,MATCH($B36,'Inflation &amp; Discounting'!$E$8:$E$60,0))</f>
        <v>#DIV/0!</v>
      </c>
      <c r="X36" s="101" t="e">
        <f>R36*INDEX(Discount_Index,MATCH($B36,'Inflation &amp; Discounting'!$E$8:$E$60,0))</f>
        <v>#DIV/0!</v>
      </c>
      <c r="Y36" s="101" t="e">
        <f>S36*INDEX(Discount_Index,MATCH($B36,'Inflation &amp; Discounting'!$E$8:$E$60,0))</f>
        <v>#DIV/0!</v>
      </c>
      <c r="Z36" s="102" t="e">
        <f>T36*INDEX(Discount_Index,MATCH($B36,'Inflation &amp; Discounting'!$E$8:$E$60,0))</f>
        <v>#DIV/0!</v>
      </c>
    </row>
    <row r="37" spans="2:26" x14ac:dyDescent="0.25">
      <c r="B37" s="116">
        <v>2050</v>
      </c>
      <c r="C37" s="103"/>
      <c r="D37" s="100" t="e">
        <f>'Energy Calculations'!AI37</f>
        <v>#DIV/0!</v>
      </c>
      <c r="E37" s="101" t="e">
        <f>'Energy Calculations'!AJ37</f>
        <v>#DIV/0!</v>
      </c>
      <c r="F37" s="101" t="e">
        <f>'Energy Calculations'!AK37</f>
        <v>#DIV/0!</v>
      </c>
      <c r="G37" s="101" t="e">
        <f>'Energy Calculations'!AL37</f>
        <v>#DIV/0!</v>
      </c>
      <c r="H37" s="102" t="e">
        <f>'Energy Calculations'!AM37</f>
        <v>#DIV/0!</v>
      </c>
      <c r="J37" s="109" cm="1">
        <f t="array" ref="J37">_xlfn.IFNA(_xlfn.IFS(
Fuel_group1="Biomass fuels", INDEX(Biomass_Air_Quality_Damage_Costs,MATCH($B37,'Air Quality Damage Costs'!$B$6:$B$56,0)),
Fuel_group1="Biogas fuels", INDEX(Biomass_Air_Quality_Damage_Costs,MATCH($B37,'Air Quality Damage Costs'!$B$6:$B$56,0)),
Fuel_group1="Gaseous fuels", INDEX(Gas_Air_Quality_Damage_Costs,MATCH($B37,'Air Quality Damage Costs'!$B$6:$B$56,0)),
Fuel_group1="Liquid fuels", INDEX(Oil_Air_Quality_Damage_Costs,MATCH($B37,'Air Quality Damage Costs'!$B$6:$B$56,0)),
Fuel_group1="Solid fuels", INDEX(Coal_Air_Quality_Damage_Costs,MATCH($B37,'Air Quality Damage Costs'!$B$6:$B$56,0))),
0)</f>
        <v>0</v>
      </c>
      <c r="K37" s="110" cm="1">
        <f t="array" ref="K37">_xlfn.IFNA(_xlfn.IFS(
Fuel_group2="Biomass fuels", INDEX(Biomass_Air_Quality_Damage_Costs,MATCH($B37,'Air Quality Damage Costs'!$B$6:$B$56,0)),
Fuel_group2="Biogas fuels", INDEX(Biomass_Air_Quality_Damage_Costs,MATCH($B37,'Air Quality Damage Costs'!$B$6:$B$56,0)),
Fuel_group2="Gaseous fuels", INDEX(Gas_Air_Quality_Damage_Costs,MATCH($B37,'Air Quality Damage Costs'!$B$6:$B$56,0)),
Fuel_group2="Liquid fuels", INDEX(Oil_Air_Quality_Damage_Costs,MATCH($B37,'Air Quality Damage Costs'!$B$6:$B$56,0)),
Fuel_group2="Solid fuels", INDEX(Coal_Air_Quality_Damage_Costs,MATCH($B37,'Air Quality Damage Costs'!$B$6:$B$56,0))),
0)</f>
        <v>0</v>
      </c>
      <c r="L37" s="110" cm="1">
        <f t="array" ref="L37">_xlfn.IFNA(_xlfn.IFS(
Fuel_group3="Biomass fuels", INDEX(Biomass_Air_Quality_Damage_Costs,MATCH($B37,'Air Quality Damage Costs'!$B$6:$B$56,0)),
Fuel_group3="Biogas fuels", INDEX(Biomass_Air_Quality_Damage_Costs,MATCH($B37,'Air Quality Damage Costs'!$B$6:$B$56,0)),
Fuel_group3="Gaseous fuels", INDEX(Gas_Air_Quality_Damage_Costs,MATCH($B37,'Air Quality Damage Costs'!$B$6:$B$56,0)),
Fuel_group3="Liquid fuels", INDEX(Oil_Air_Quality_Damage_Costs,MATCH($B37,'Air Quality Damage Costs'!$B$6:$B$56,0)),
Fuel_group3="Solid fuels", INDEX(Coal_Air_Quality_Damage_Costs,MATCH($B37,'Air Quality Damage Costs'!$B$6:$B$56,0))),
0)</f>
        <v>0</v>
      </c>
      <c r="M37" s="110" cm="1">
        <f t="array" ref="M37">_xlfn.IFNA(_xlfn.IFS(
Fuel_group4="Biomass fuels", INDEX(Biomass_Air_Quality_Damage_Costs,MATCH($B37,'Air Quality Damage Costs'!$B$6:$B$56,0)),
Fuel_group4="Biogas fuels", INDEX(Biomass_Air_Quality_Damage_Costs,MATCH($B37,'Air Quality Damage Costs'!$B$6:$B$56,0)),
Fuel_group4="Gaseous fuels", INDEX(Gas_Air_Quality_Damage_Costs,MATCH($B37,'Air Quality Damage Costs'!$B$6:$B$56,0)),
Fuel_group4="Liquid fuels", INDEX(Oil_Air_Quality_Damage_Costs,MATCH($B37,'Air Quality Damage Costs'!$B$6:$B$56,0)),
Fuel_group4="Solid fuels", INDEX(Coal_Air_Quality_Damage_Costs,MATCH($B37,'Air Quality Damage Costs'!$B$6:$B$56,0))),
0)</f>
        <v>0</v>
      </c>
      <c r="N37" s="111" cm="1">
        <f t="array" ref="N37">_xlfn.IFNA(_xlfn.IFS(
Fuel_group5="Biomass fuels", INDEX(Biomass_Air_Quality_Damage_Costs,MATCH($B37,'Air Quality Damage Costs'!$B$6:$B$56,0)),
Fuel_group5="Biogas fuels", INDEX(Biomass_Air_Quality_Damage_Costs,MATCH($B37,'Air Quality Damage Costs'!$B$6:$B$56,0)),
Fuel_group5="Gaseous fuels", INDEX(Gas_Air_Quality_Damage_Costs,MATCH($B37,'Air Quality Damage Costs'!$B$6:$B$56,0)),
Fuel_group5="Liquid fuels", INDEX(Oil_Air_Quality_Damage_Costs,MATCH($B37,'Air Quality Damage Costs'!$B$6:$B$56,0)),
Fuel_group5="Solid fuels", INDEX(Coal_Air_Quality_Damage_Costs,MATCH($B37,'Air Quality Damage Costs'!$B$6:$B$56,0))),
0)</f>
        <v>0</v>
      </c>
      <c r="O37" s="112"/>
      <c r="P37" s="100" t="e">
        <f t="shared" si="1"/>
        <v>#DIV/0!</v>
      </c>
      <c r="Q37" s="101" t="e">
        <f t="shared" si="2"/>
        <v>#DIV/0!</v>
      </c>
      <c r="R37" s="101" t="e">
        <f t="shared" si="3"/>
        <v>#DIV/0!</v>
      </c>
      <c r="S37" s="101" t="e">
        <f t="shared" si="4"/>
        <v>#DIV/0!</v>
      </c>
      <c r="T37" s="102" t="e">
        <f t="shared" si="5"/>
        <v>#DIV/0!</v>
      </c>
      <c r="U37" s="112"/>
      <c r="V37" s="100" t="e">
        <f>P37*INDEX(Discount_Index,MATCH($B37,'Inflation &amp; Discounting'!$E$8:$E$60,0))</f>
        <v>#DIV/0!</v>
      </c>
      <c r="W37" s="101" t="e">
        <f>Q37*INDEX(Discount_Index,MATCH($B37,'Inflation &amp; Discounting'!$E$8:$E$60,0))</f>
        <v>#DIV/0!</v>
      </c>
      <c r="X37" s="101" t="e">
        <f>R37*INDEX(Discount_Index,MATCH($B37,'Inflation &amp; Discounting'!$E$8:$E$60,0))</f>
        <v>#DIV/0!</v>
      </c>
      <c r="Y37" s="101" t="e">
        <f>S37*INDEX(Discount_Index,MATCH($B37,'Inflation &amp; Discounting'!$E$8:$E$60,0))</f>
        <v>#DIV/0!</v>
      </c>
      <c r="Z37" s="102" t="e">
        <f>T37*INDEX(Discount_Index,MATCH($B37,'Inflation &amp; Discounting'!$E$8:$E$60,0))</f>
        <v>#DIV/0!</v>
      </c>
    </row>
    <row r="38" spans="2:26" x14ac:dyDescent="0.25">
      <c r="B38" s="116">
        <v>2051</v>
      </c>
      <c r="C38" s="103"/>
      <c r="D38" s="100" t="e">
        <f>'Energy Calculations'!AI38</f>
        <v>#DIV/0!</v>
      </c>
      <c r="E38" s="101" t="e">
        <f>'Energy Calculations'!AJ38</f>
        <v>#DIV/0!</v>
      </c>
      <c r="F38" s="101" t="e">
        <f>'Energy Calculations'!AK38</f>
        <v>#DIV/0!</v>
      </c>
      <c r="G38" s="101" t="e">
        <f>'Energy Calculations'!AL38</f>
        <v>#DIV/0!</v>
      </c>
      <c r="H38" s="102" t="e">
        <f>'Energy Calculations'!AM38</f>
        <v>#DIV/0!</v>
      </c>
      <c r="J38" s="109" cm="1">
        <f t="array" ref="J38">_xlfn.IFNA(_xlfn.IFS(
Fuel_group1="Biomass fuels", INDEX(Biomass_Air_Quality_Damage_Costs,MATCH($B38,'Air Quality Damage Costs'!$B$6:$B$56,0)),
Fuel_group1="Biogas fuels", INDEX(Biomass_Air_Quality_Damage_Costs,MATCH($B38,'Air Quality Damage Costs'!$B$6:$B$56,0)),
Fuel_group1="Gaseous fuels", INDEX(Gas_Air_Quality_Damage_Costs,MATCH($B38,'Air Quality Damage Costs'!$B$6:$B$56,0)),
Fuel_group1="Liquid fuels", INDEX(Oil_Air_Quality_Damage_Costs,MATCH($B38,'Air Quality Damage Costs'!$B$6:$B$56,0)),
Fuel_group1="Solid fuels", INDEX(Coal_Air_Quality_Damage_Costs,MATCH($B38,'Air Quality Damage Costs'!$B$6:$B$56,0))),
0)</f>
        <v>0</v>
      </c>
      <c r="K38" s="110" cm="1">
        <f t="array" ref="K38">_xlfn.IFNA(_xlfn.IFS(
Fuel_group2="Biomass fuels", INDEX(Biomass_Air_Quality_Damage_Costs,MATCH($B38,'Air Quality Damage Costs'!$B$6:$B$56,0)),
Fuel_group2="Biogas fuels", INDEX(Biomass_Air_Quality_Damage_Costs,MATCH($B38,'Air Quality Damage Costs'!$B$6:$B$56,0)),
Fuel_group2="Gaseous fuels", INDEX(Gas_Air_Quality_Damage_Costs,MATCH($B38,'Air Quality Damage Costs'!$B$6:$B$56,0)),
Fuel_group2="Liquid fuels", INDEX(Oil_Air_Quality_Damage_Costs,MATCH($B38,'Air Quality Damage Costs'!$B$6:$B$56,0)),
Fuel_group2="Solid fuels", INDEX(Coal_Air_Quality_Damage_Costs,MATCH($B38,'Air Quality Damage Costs'!$B$6:$B$56,0))),
0)</f>
        <v>0</v>
      </c>
      <c r="L38" s="110" cm="1">
        <f t="array" ref="L38">_xlfn.IFNA(_xlfn.IFS(
Fuel_group3="Biomass fuels", INDEX(Biomass_Air_Quality_Damage_Costs,MATCH($B38,'Air Quality Damage Costs'!$B$6:$B$56,0)),
Fuel_group3="Biogas fuels", INDEX(Biomass_Air_Quality_Damage_Costs,MATCH($B38,'Air Quality Damage Costs'!$B$6:$B$56,0)),
Fuel_group3="Gaseous fuels", INDEX(Gas_Air_Quality_Damage_Costs,MATCH($B38,'Air Quality Damage Costs'!$B$6:$B$56,0)),
Fuel_group3="Liquid fuels", INDEX(Oil_Air_Quality_Damage_Costs,MATCH($B38,'Air Quality Damage Costs'!$B$6:$B$56,0)),
Fuel_group3="Solid fuels", INDEX(Coal_Air_Quality_Damage_Costs,MATCH($B38,'Air Quality Damage Costs'!$B$6:$B$56,0))),
0)</f>
        <v>0</v>
      </c>
      <c r="M38" s="110" cm="1">
        <f t="array" ref="M38">_xlfn.IFNA(_xlfn.IFS(
Fuel_group4="Biomass fuels", INDEX(Biomass_Air_Quality_Damage_Costs,MATCH($B38,'Air Quality Damage Costs'!$B$6:$B$56,0)),
Fuel_group4="Biogas fuels", INDEX(Biomass_Air_Quality_Damage_Costs,MATCH($B38,'Air Quality Damage Costs'!$B$6:$B$56,0)),
Fuel_group4="Gaseous fuels", INDEX(Gas_Air_Quality_Damage_Costs,MATCH($B38,'Air Quality Damage Costs'!$B$6:$B$56,0)),
Fuel_group4="Liquid fuels", INDEX(Oil_Air_Quality_Damage_Costs,MATCH($B38,'Air Quality Damage Costs'!$B$6:$B$56,0)),
Fuel_group4="Solid fuels", INDEX(Coal_Air_Quality_Damage_Costs,MATCH($B38,'Air Quality Damage Costs'!$B$6:$B$56,0))),
0)</f>
        <v>0</v>
      </c>
      <c r="N38" s="111" cm="1">
        <f t="array" ref="N38">_xlfn.IFNA(_xlfn.IFS(
Fuel_group5="Biomass fuels", INDEX(Biomass_Air_Quality_Damage_Costs,MATCH($B38,'Air Quality Damage Costs'!$B$6:$B$56,0)),
Fuel_group5="Biogas fuels", INDEX(Biomass_Air_Quality_Damage_Costs,MATCH($B38,'Air Quality Damage Costs'!$B$6:$B$56,0)),
Fuel_group5="Gaseous fuels", INDEX(Gas_Air_Quality_Damage_Costs,MATCH($B38,'Air Quality Damage Costs'!$B$6:$B$56,0)),
Fuel_group5="Liquid fuels", INDEX(Oil_Air_Quality_Damage_Costs,MATCH($B38,'Air Quality Damage Costs'!$B$6:$B$56,0)),
Fuel_group5="Solid fuels", INDEX(Coal_Air_Quality_Damage_Costs,MATCH($B38,'Air Quality Damage Costs'!$B$6:$B$56,0))),
0)</f>
        <v>0</v>
      </c>
      <c r="O38" s="112"/>
      <c r="P38" s="100" t="e">
        <f t="shared" si="1"/>
        <v>#DIV/0!</v>
      </c>
      <c r="Q38" s="101" t="e">
        <f t="shared" si="2"/>
        <v>#DIV/0!</v>
      </c>
      <c r="R38" s="101" t="e">
        <f t="shared" si="3"/>
        <v>#DIV/0!</v>
      </c>
      <c r="S38" s="101" t="e">
        <f t="shared" si="4"/>
        <v>#DIV/0!</v>
      </c>
      <c r="T38" s="102" t="e">
        <f t="shared" si="5"/>
        <v>#DIV/0!</v>
      </c>
      <c r="U38" s="112"/>
      <c r="V38" s="100" t="e">
        <f>P38*INDEX(Discount_Index,MATCH($B38,'Inflation &amp; Discounting'!$E$8:$E$60,0))</f>
        <v>#DIV/0!</v>
      </c>
      <c r="W38" s="101" t="e">
        <f>Q38*INDEX(Discount_Index,MATCH($B38,'Inflation &amp; Discounting'!$E$8:$E$60,0))</f>
        <v>#DIV/0!</v>
      </c>
      <c r="X38" s="101" t="e">
        <f>R38*INDEX(Discount_Index,MATCH($B38,'Inflation &amp; Discounting'!$E$8:$E$60,0))</f>
        <v>#DIV/0!</v>
      </c>
      <c r="Y38" s="101" t="e">
        <f>S38*INDEX(Discount_Index,MATCH($B38,'Inflation &amp; Discounting'!$E$8:$E$60,0))</f>
        <v>#DIV/0!</v>
      </c>
      <c r="Z38" s="102" t="e">
        <f>T38*INDEX(Discount_Index,MATCH($B38,'Inflation &amp; Discounting'!$E$8:$E$60,0))</f>
        <v>#DIV/0!</v>
      </c>
    </row>
    <row r="39" spans="2:26" x14ac:dyDescent="0.25">
      <c r="B39" s="116">
        <v>2052</v>
      </c>
      <c r="C39" s="103"/>
      <c r="D39" s="100" t="e">
        <f>'Energy Calculations'!AI39</f>
        <v>#DIV/0!</v>
      </c>
      <c r="E39" s="101" t="e">
        <f>'Energy Calculations'!AJ39</f>
        <v>#DIV/0!</v>
      </c>
      <c r="F39" s="101" t="e">
        <f>'Energy Calculations'!AK39</f>
        <v>#DIV/0!</v>
      </c>
      <c r="G39" s="101" t="e">
        <f>'Energy Calculations'!AL39</f>
        <v>#DIV/0!</v>
      </c>
      <c r="H39" s="102" t="e">
        <f>'Energy Calculations'!AM39</f>
        <v>#DIV/0!</v>
      </c>
      <c r="J39" s="109" cm="1">
        <f t="array" ref="J39">_xlfn.IFNA(_xlfn.IFS(
Fuel_group1="Biomass fuels", INDEX(Biomass_Air_Quality_Damage_Costs,MATCH($B39,'Air Quality Damage Costs'!$B$6:$B$56,0)),
Fuel_group1="Biogas fuels", INDEX(Biomass_Air_Quality_Damage_Costs,MATCH($B39,'Air Quality Damage Costs'!$B$6:$B$56,0)),
Fuel_group1="Gaseous fuels", INDEX(Gas_Air_Quality_Damage_Costs,MATCH($B39,'Air Quality Damage Costs'!$B$6:$B$56,0)),
Fuel_group1="Liquid fuels", INDEX(Oil_Air_Quality_Damage_Costs,MATCH($B39,'Air Quality Damage Costs'!$B$6:$B$56,0)),
Fuel_group1="Solid fuels", INDEX(Coal_Air_Quality_Damage_Costs,MATCH($B39,'Air Quality Damage Costs'!$B$6:$B$56,0))),
0)</f>
        <v>0</v>
      </c>
      <c r="K39" s="110" cm="1">
        <f t="array" ref="K39">_xlfn.IFNA(_xlfn.IFS(
Fuel_group2="Biomass fuels", INDEX(Biomass_Air_Quality_Damage_Costs,MATCH($B39,'Air Quality Damage Costs'!$B$6:$B$56,0)),
Fuel_group2="Biogas fuels", INDEX(Biomass_Air_Quality_Damage_Costs,MATCH($B39,'Air Quality Damage Costs'!$B$6:$B$56,0)),
Fuel_group2="Gaseous fuels", INDEX(Gas_Air_Quality_Damage_Costs,MATCH($B39,'Air Quality Damage Costs'!$B$6:$B$56,0)),
Fuel_group2="Liquid fuels", INDEX(Oil_Air_Quality_Damage_Costs,MATCH($B39,'Air Quality Damage Costs'!$B$6:$B$56,0)),
Fuel_group2="Solid fuels", INDEX(Coal_Air_Quality_Damage_Costs,MATCH($B39,'Air Quality Damage Costs'!$B$6:$B$56,0))),
0)</f>
        <v>0</v>
      </c>
      <c r="L39" s="110" cm="1">
        <f t="array" ref="L39">_xlfn.IFNA(_xlfn.IFS(
Fuel_group3="Biomass fuels", INDEX(Biomass_Air_Quality_Damage_Costs,MATCH($B39,'Air Quality Damage Costs'!$B$6:$B$56,0)),
Fuel_group3="Biogas fuels", INDEX(Biomass_Air_Quality_Damage_Costs,MATCH($B39,'Air Quality Damage Costs'!$B$6:$B$56,0)),
Fuel_group3="Gaseous fuels", INDEX(Gas_Air_Quality_Damage_Costs,MATCH($B39,'Air Quality Damage Costs'!$B$6:$B$56,0)),
Fuel_group3="Liquid fuels", INDEX(Oil_Air_Quality_Damage_Costs,MATCH($B39,'Air Quality Damage Costs'!$B$6:$B$56,0)),
Fuel_group3="Solid fuels", INDEX(Coal_Air_Quality_Damage_Costs,MATCH($B39,'Air Quality Damage Costs'!$B$6:$B$56,0))),
0)</f>
        <v>0</v>
      </c>
      <c r="M39" s="110" cm="1">
        <f t="array" ref="M39">_xlfn.IFNA(_xlfn.IFS(
Fuel_group4="Biomass fuels", INDEX(Biomass_Air_Quality_Damage_Costs,MATCH($B39,'Air Quality Damage Costs'!$B$6:$B$56,0)),
Fuel_group4="Biogas fuels", INDEX(Biomass_Air_Quality_Damage_Costs,MATCH($B39,'Air Quality Damage Costs'!$B$6:$B$56,0)),
Fuel_group4="Gaseous fuels", INDEX(Gas_Air_Quality_Damage_Costs,MATCH($B39,'Air Quality Damage Costs'!$B$6:$B$56,0)),
Fuel_group4="Liquid fuels", INDEX(Oil_Air_Quality_Damage_Costs,MATCH($B39,'Air Quality Damage Costs'!$B$6:$B$56,0)),
Fuel_group4="Solid fuels", INDEX(Coal_Air_Quality_Damage_Costs,MATCH($B39,'Air Quality Damage Costs'!$B$6:$B$56,0))),
0)</f>
        <v>0</v>
      </c>
      <c r="N39" s="111" cm="1">
        <f t="array" ref="N39">_xlfn.IFNA(_xlfn.IFS(
Fuel_group5="Biomass fuels", INDEX(Biomass_Air_Quality_Damage_Costs,MATCH($B39,'Air Quality Damage Costs'!$B$6:$B$56,0)),
Fuel_group5="Biogas fuels", INDEX(Biomass_Air_Quality_Damage_Costs,MATCH($B39,'Air Quality Damage Costs'!$B$6:$B$56,0)),
Fuel_group5="Gaseous fuels", INDEX(Gas_Air_Quality_Damage_Costs,MATCH($B39,'Air Quality Damage Costs'!$B$6:$B$56,0)),
Fuel_group5="Liquid fuels", INDEX(Oil_Air_Quality_Damage_Costs,MATCH($B39,'Air Quality Damage Costs'!$B$6:$B$56,0)),
Fuel_group5="Solid fuels", INDEX(Coal_Air_Quality_Damage_Costs,MATCH($B39,'Air Quality Damage Costs'!$B$6:$B$56,0))),
0)</f>
        <v>0</v>
      </c>
      <c r="O39" s="112"/>
      <c r="P39" s="100" t="e">
        <f t="shared" si="1"/>
        <v>#DIV/0!</v>
      </c>
      <c r="Q39" s="101" t="e">
        <f t="shared" si="2"/>
        <v>#DIV/0!</v>
      </c>
      <c r="R39" s="101" t="e">
        <f t="shared" si="3"/>
        <v>#DIV/0!</v>
      </c>
      <c r="S39" s="101" t="e">
        <f t="shared" si="4"/>
        <v>#DIV/0!</v>
      </c>
      <c r="T39" s="102" t="e">
        <f t="shared" si="5"/>
        <v>#DIV/0!</v>
      </c>
      <c r="U39" s="112"/>
      <c r="V39" s="100" t="e">
        <f>P39*INDEX(Discount_Index,MATCH($B39,'Inflation &amp; Discounting'!$E$8:$E$60,0))</f>
        <v>#DIV/0!</v>
      </c>
      <c r="W39" s="101" t="e">
        <f>Q39*INDEX(Discount_Index,MATCH($B39,'Inflation &amp; Discounting'!$E$8:$E$60,0))</f>
        <v>#DIV/0!</v>
      </c>
      <c r="X39" s="101" t="e">
        <f>R39*INDEX(Discount_Index,MATCH($B39,'Inflation &amp; Discounting'!$E$8:$E$60,0))</f>
        <v>#DIV/0!</v>
      </c>
      <c r="Y39" s="101" t="e">
        <f>S39*INDEX(Discount_Index,MATCH($B39,'Inflation &amp; Discounting'!$E$8:$E$60,0))</f>
        <v>#DIV/0!</v>
      </c>
      <c r="Z39" s="102" t="e">
        <f>T39*INDEX(Discount_Index,MATCH($B39,'Inflation &amp; Discounting'!$E$8:$E$60,0))</f>
        <v>#DIV/0!</v>
      </c>
    </row>
    <row r="40" spans="2:26" x14ac:dyDescent="0.25">
      <c r="B40" s="116">
        <v>2053</v>
      </c>
      <c r="C40" s="103"/>
      <c r="D40" s="100" t="e">
        <f>'Energy Calculations'!AI40</f>
        <v>#DIV/0!</v>
      </c>
      <c r="E40" s="101" t="e">
        <f>'Energy Calculations'!AJ40</f>
        <v>#DIV/0!</v>
      </c>
      <c r="F40" s="101" t="e">
        <f>'Energy Calculations'!AK40</f>
        <v>#DIV/0!</v>
      </c>
      <c r="G40" s="101" t="e">
        <f>'Energy Calculations'!AL40</f>
        <v>#DIV/0!</v>
      </c>
      <c r="H40" s="102" t="e">
        <f>'Energy Calculations'!AM40</f>
        <v>#DIV/0!</v>
      </c>
      <c r="J40" s="109" cm="1">
        <f t="array" ref="J40">_xlfn.IFNA(_xlfn.IFS(
Fuel_group1="Biomass fuels", INDEX(Biomass_Air_Quality_Damage_Costs,MATCH($B40,'Air Quality Damage Costs'!$B$6:$B$56,0)),
Fuel_group1="Biogas fuels", INDEX(Biomass_Air_Quality_Damage_Costs,MATCH($B40,'Air Quality Damage Costs'!$B$6:$B$56,0)),
Fuel_group1="Gaseous fuels", INDEX(Gas_Air_Quality_Damage_Costs,MATCH($B40,'Air Quality Damage Costs'!$B$6:$B$56,0)),
Fuel_group1="Liquid fuels", INDEX(Oil_Air_Quality_Damage_Costs,MATCH($B40,'Air Quality Damage Costs'!$B$6:$B$56,0)),
Fuel_group1="Solid fuels", INDEX(Coal_Air_Quality_Damage_Costs,MATCH($B40,'Air Quality Damage Costs'!$B$6:$B$56,0))),
0)</f>
        <v>0</v>
      </c>
      <c r="K40" s="110" cm="1">
        <f t="array" ref="K40">_xlfn.IFNA(_xlfn.IFS(
Fuel_group2="Biomass fuels", INDEX(Biomass_Air_Quality_Damage_Costs,MATCH($B40,'Air Quality Damage Costs'!$B$6:$B$56,0)),
Fuel_group2="Biogas fuels", INDEX(Biomass_Air_Quality_Damage_Costs,MATCH($B40,'Air Quality Damage Costs'!$B$6:$B$56,0)),
Fuel_group2="Gaseous fuels", INDEX(Gas_Air_Quality_Damage_Costs,MATCH($B40,'Air Quality Damage Costs'!$B$6:$B$56,0)),
Fuel_group2="Liquid fuels", INDEX(Oil_Air_Quality_Damage_Costs,MATCH($B40,'Air Quality Damage Costs'!$B$6:$B$56,0)),
Fuel_group2="Solid fuels", INDEX(Coal_Air_Quality_Damage_Costs,MATCH($B40,'Air Quality Damage Costs'!$B$6:$B$56,0))),
0)</f>
        <v>0</v>
      </c>
      <c r="L40" s="110" cm="1">
        <f t="array" ref="L40">_xlfn.IFNA(_xlfn.IFS(
Fuel_group3="Biomass fuels", INDEX(Biomass_Air_Quality_Damage_Costs,MATCH($B40,'Air Quality Damage Costs'!$B$6:$B$56,0)),
Fuel_group3="Biogas fuels", INDEX(Biomass_Air_Quality_Damage_Costs,MATCH($B40,'Air Quality Damage Costs'!$B$6:$B$56,0)),
Fuel_group3="Gaseous fuels", INDEX(Gas_Air_Quality_Damage_Costs,MATCH($B40,'Air Quality Damage Costs'!$B$6:$B$56,0)),
Fuel_group3="Liquid fuels", INDEX(Oil_Air_Quality_Damage_Costs,MATCH($B40,'Air Quality Damage Costs'!$B$6:$B$56,0)),
Fuel_group3="Solid fuels", INDEX(Coal_Air_Quality_Damage_Costs,MATCH($B40,'Air Quality Damage Costs'!$B$6:$B$56,0))),
0)</f>
        <v>0</v>
      </c>
      <c r="M40" s="110" cm="1">
        <f t="array" ref="M40">_xlfn.IFNA(_xlfn.IFS(
Fuel_group4="Biomass fuels", INDEX(Biomass_Air_Quality_Damage_Costs,MATCH($B40,'Air Quality Damage Costs'!$B$6:$B$56,0)),
Fuel_group4="Biogas fuels", INDEX(Biomass_Air_Quality_Damage_Costs,MATCH($B40,'Air Quality Damage Costs'!$B$6:$B$56,0)),
Fuel_group4="Gaseous fuels", INDEX(Gas_Air_Quality_Damage_Costs,MATCH($B40,'Air Quality Damage Costs'!$B$6:$B$56,0)),
Fuel_group4="Liquid fuels", INDEX(Oil_Air_Quality_Damage_Costs,MATCH($B40,'Air Quality Damage Costs'!$B$6:$B$56,0)),
Fuel_group4="Solid fuels", INDEX(Coal_Air_Quality_Damage_Costs,MATCH($B40,'Air Quality Damage Costs'!$B$6:$B$56,0))),
0)</f>
        <v>0</v>
      </c>
      <c r="N40" s="111" cm="1">
        <f t="array" ref="N40">_xlfn.IFNA(_xlfn.IFS(
Fuel_group5="Biomass fuels", INDEX(Biomass_Air_Quality_Damage_Costs,MATCH($B40,'Air Quality Damage Costs'!$B$6:$B$56,0)),
Fuel_group5="Biogas fuels", INDEX(Biomass_Air_Quality_Damage_Costs,MATCH($B40,'Air Quality Damage Costs'!$B$6:$B$56,0)),
Fuel_group5="Gaseous fuels", INDEX(Gas_Air_Quality_Damage_Costs,MATCH($B40,'Air Quality Damage Costs'!$B$6:$B$56,0)),
Fuel_group5="Liquid fuels", INDEX(Oil_Air_Quality_Damage_Costs,MATCH($B40,'Air Quality Damage Costs'!$B$6:$B$56,0)),
Fuel_group5="Solid fuels", INDEX(Coal_Air_Quality_Damage_Costs,MATCH($B40,'Air Quality Damage Costs'!$B$6:$B$56,0))),
0)</f>
        <v>0</v>
      </c>
      <c r="O40" s="112"/>
      <c r="P40" s="100" t="e">
        <f t="shared" si="1"/>
        <v>#DIV/0!</v>
      </c>
      <c r="Q40" s="101" t="e">
        <f t="shared" si="2"/>
        <v>#DIV/0!</v>
      </c>
      <c r="R40" s="101" t="e">
        <f t="shared" si="3"/>
        <v>#DIV/0!</v>
      </c>
      <c r="S40" s="101" t="e">
        <f t="shared" si="4"/>
        <v>#DIV/0!</v>
      </c>
      <c r="T40" s="102" t="e">
        <f t="shared" si="5"/>
        <v>#DIV/0!</v>
      </c>
      <c r="U40" s="112"/>
      <c r="V40" s="100" t="e">
        <f>P40*INDEX(Discount_Index,MATCH($B40,'Inflation &amp; Discounting'!$E$8:$E$60,0))</f>
        <v>#DIV/0!</v>
      </c>
      <c r="W40" s="101" t="e">
        <f>Q40*INDEX(Discount_Index,MATCH($B40,'Inflation &amp; Discounting'!$E$8:$E$60,0))</f>
        <v>#DIV/0!</v>
      </c>
      <c r="X40" s="101" t="e">
        <f>R40*INDEX(Discount_Index,MATCH($B40,'Inflation &amp; Discounting'!$E$8:$E$60,0))</f>
        <v>#DIV/0!</v>
      </c>
      <c r="Y40" s="101" t="e">
        <f>S40*INDEX(Discount_Index,MATCH($B40,'Inflation &amp; Discounting'!$E$8:$E$60,0))</f>
        <v>#DIV/0!</v>
      </c>
      <c r="Z40" s="102" t="e">
        <f>T40*INDEX(Discount_Index,MATCH($B40,'Inflation &amp; Discounting'!$E$8:$E$60,0))</f>
        <v>#DIV/0!</v>
      </c>
    </row>
    <row r="41" spans="2:26" x14ac:dyDescent="0.25">
      <c r="B41" s="116">
        <v>2054</v>
      </c>
      <c r="C41" s="103"/>
      <c r="D41" s="100" t="e">
        <f>'Energy Calculations'!AI41</f>
        <v>#DIV/0!</v>
      </c>
      <c r="E41" s="101" t="e">
        <f>'Energy Calculations'!AJ41</f>
        <v>#DIV/0!</v>
      </c>
      <c r="F41" s="101" t="e">
        <f>'Energy Calculations'!AK41</f>
        <v>#DIV/0!</v>
      </c>
      <c r="G41" s="101" t="e">
        <f>'Energy Calculations'!AL41</f>
        <v>#DIV/0!</v>
      </c>
      <c r="H41" s="102" t="e">
        <f>'Energy Calculations'!AM41</f>
        <v>#DIV/0!</v>
      </c>
      <c r="J41" s="109" cm="1">
        <f t="array" ref="J41">_xlfn.IFNA(_xlfn.IFS(
Fuel_group1="Biomass fuels", INDEX(Biomass_Air_Quality_Damage_Costs,MATCH($B41,'Air Quality Damage Costs'!$B$6:$B$56,0)),
Fuel_group1="Biogas fuels", INDEX(Biomass_Air_Quality_Damage_Costs,MATCH($B41,'Air Quality Damage Costs'!$B$6:$B$56,0)),
Fuel_group1="Gaseous fuels", INDEX(Gas_Air_Quality_Damage_Costs,MATCH($B41,'Air Quality Damage Costs'!$B$6:$B$56,0)),
Fuel_group1="Liquid fuels", INDEX(Oil_Air_Quality_Damage_Costs,MATCH($B41,'Air Quality Damage Costs'!$B$6:$B$56,0)),
Fuel_group1="Solid fuels", INDEX(Coal_Air_Quality_Damage_Costs,MATCH($B41,'Air Quality Damage Costs'!$B$6:$B$56,0))),
0)</f>
        <v>0</v>
      </c>
      <c r="K41" s="110" cm="1">
        <f t="array" ref="K41">_xlfn.IFNA(_xlfn.IFS(
Fuel_group2="Biomass fuels", INDEX(Biomass_Air_Quality_Damage_Costs,MATCH($B41,'Air Quality Damage Costs'!$B$6:$B$56,0)),
Fuel_group2="Biogas fuels", INDEX(Biomass_Air_Quality_Damage_Costs,MATCH($B41,'Air Quality Damage Costs'!$B$6:$B$56,0)),
Fuel_group2="Gaseous fuels", INDEX(Gas_Air_Quality_Damage_Costs,MATCH($B41,'Air Quality Damage Costs'!$B$6:$B$56,0)),
Fuel_group2="Liquid fuels", INDEX(Oil_Air_Quality_Damage_Costs,MATCH($B41,'Air Quality Damage Costs'!$B$6:$B$56,0)),
Fuel_group2="Solid fuels", INDEX(Coal_Air_Quality_Damage_Costs,MATCH($B41,'Air Quality Damage Costs'!$B$6:$B$56,0))),
0)</f>
        <v>0</v>
      </c>
      <c r="L41" s="110" cm="1">
        <f t="array" ref="L41">_xlfn.IFNA(_xlfn.IFS(
Fuel_group3="Biomass fuels", INDEX(Biomass_Air_Quality_Damage_Costs,MATCH($B41,'Air Quality Damage Costs'!$B$6:$B$56,0)),
Fuel_group3="Biogas fuels", INDEX(Biomass_Air_Quality_Damage_Costs,MATCH($B41,'Air Quality Damage Costs'!$B$6:$B$56,0)),
Fuel_group3="Gaseous fuels", INDEX(Gas_Air_Quality_Damage_Costs,MATCH($B41,'Air Quality Damage Costs'!$B$6:$B$56,0)),
Fuel_group3="Liquid fuels", INDEX(Oil_Air_Quality_Damage_Costs,MATCH($B41,'Air Quality Damage Costs'!$B$6:$B$56,0)),
Fuel_group3="Solid fuels", INDEX(Coal_Air_Quality_Damage_Costs,MATCH($B41,'Air Quality Damage Costs'!$B$6:$B$56,0))),
0)</f>
        <v>0</v>
      </c>
      <c r="M41" s="110" cm="1">
        <f t="array" ref="M41">_xlfn.IFNA(_xlfn.IFS(
Fuel_group4="Biomass fuels", INDEX(Biomass_Air_Quality_Damage_Costs,MATCH($B41,'Air Quality Damage Costs'!$B$6:$B$56,0)),
Fuel_group4="Biogas fuels", INDEX(Biomass_Air_Quality_Damage_Costs,MATCH($B41,'Air Quality Damage Costs'!$B$6:$B$56,0)),
Fuel_group4="Gaseous fuels", INDEX(Gas_Air_Quality_Damage_Costs,MATCH($B41,'Air Quality Damage Costs'!$B$6:$B$56,0)),
Fuel_group4="Liquid fuels", INDEX(Oil_Air_Quality_Damage_Costs,MATCH($B41,'Air Quality Damage Costs'!$B$6:$B$56,0)),
Fuel_group4="Solid fuels", INDEX(Coal_Air_Quality_Damage_Costs,MATCH($B41,'Air Quality Damage Costs'!$B$6:$B$56,0))),
0)</f>
        <v>0</v>
      </c>
      <c r="N41" s="111" cm="1">
        <f t="array" ref="N41">_xlfn.IFNA(_xlfn.IFS(
Fuel_group5="Biomass fuels", INDEX(Biomass_Air_Quality_Damage_Costs,MATCH($B41,'Air Quality Damage Costs'!$B$6:$B$56,0)),
Fuel_group5="Biogas fuels", INDEX(Biomass_Air_Quality_Damage_Costs,MATCH($B41,'Air Quality Damage Costs'!$B$6:$B$56,0)),
Fuel_group5="Gaseous fuels", INDEX(Gas_Air_Quality_Damage_Costs,MATCH($B41,'Air Quality Damage Costs'!$B$6:$B$56,0)),
Fuel_group5="Liquid fuels", INDEX(Oil_Air_Quality_Damage_Costs,MATCH($B41,'Air Quality Damage Costs'!$B$6:$B$56,0)),
Fuel_group5="Solid fuels", INDEX(Coal_Air_Quality_Damage_Costs,MATCH($B41,'Air Quality Damage Costs'!$B$6:$B$56,0))),
0)</f>
        <v>0</v>
      </c>
      <c r="O41" s="112"/>
      <c r="P41" s="100" t="e">
        <f t="shared" si="1"/>
        <v>#DIV/0!</v>
      </c>
      <c r="Q41" s="101" t="e">
        <f t="shared" si="2"/>
        <v>#DIV/0!</v>
      </c>
      <c r="R41" s="101" t="e">
        <f t="shared" si="3"/>
        <v>#DIV/0!</v>
      </c>
      <c r="S41" s="101" t="e">
        <f t="shared" si="4"/>
        <v>#DIV/0!</v>
      </c>
      <c r="T41" s="102" t="e">
        <f t="shared" si="5"/>
        <v>#DIV/0!</v>
      </c>
      <c r="U41" s="112"/>
      <c r="V41" s="100" t="e">
        <f>P41*INDEX(Discount_Index,MATCH($B41,'Inflation &amp; Discounting'!$E$8:$E$60,0))</f>
        <v>#DIV/0!</v>
      </c>
      <c r="W41" s="101" t="e">
        <f>Q41*INDEX(Discount_Index,MATCH($B41,'Inflation &amp; Discounting'!$E$8:$E$60,0))</f>
        <v>#DIV/0!</v>
      </c>
      <c r="X41" s="101" t="e">
        <f>R41*INDEX(Discount_Index,MATCH($B41,'Inflation &amp; Discounting'!$E$8:$E$60,0))</f>
        <v>#DIV/0!</v>
      </c>
      <c r="Y41" s="101" t="e">
        <f>S41*INDEX(Discount_Index,MATCH($B41,'Inflation &amp; Discounting'!$E$8:$E$60,0))</f>
        <v>#DIV/0!</v>
      </c>
      <c r="Z41" s="102" t="e">
        <f>T41*INDEX(Discount_Index,MATCH($B41,'Inflation &amp; Discounting'!$E$8:$E$60,0))</f>
        <v>#DIV/0!</v>
      </c>
    </row>
    <row r="42" spans="2:26" x14ac:dyDescent="0.25">
      <c r="B42" s="116">
        <v>2055</v>
      </c>
      <c r="C42" s="103"/>
      <c r="D42" s="100" t="e">
        <f>'Energy Calculations'!AI42</f>
        <v>#DIV/0!</v>
      </c>
      <c r="E42" s="101" t="e">
        <f>'Energy Calculations'!AJ42</f>
        <v>#DIV/0!</v>
      </c>
      <c r="F42" s="101" t="e">
        <f>'Energy Calculations'!AK42</f>
        <v>#DIV/0!</v>
      </c>
      <c r="G42" s="101" t="e">
        <f>'Energy Calculations'!AL42</f>
        <v>#DIV/0!</v>
      </c>
      <c r="H42" s="102" t="e">
        <f>'Energy Calculations'!AM42</f>
        <v>#DIV/0!</v>
      </c>
      <c r="J42" s="109" cm="1">
        <f t="array" ref="J42">_xlfn.IFNA(_xlfn.IFS(
Fuel_group1="Biomass fuels", INDEX(Biomass_Air_Quality_Damage_Costs,MATCH($B42,'Air Quality Damage Costs'!$B$6:$B$56,0)),
Fuel_group1="Biogas fuels", INDEX(Biomass_Air_Quality_Damage_Costs,MATCH($B42,'Air Quality Damage Costs'!$B$6:$B$56,0)),
Fuel_group1="Gaseous fuels", INDEX(Gas_Air_Quality_Damage_Costs,MATCH($B42,'Air Quality Damage Costs'!$B$6:$B$56,0)),
Fuel_group1="Liquid fuels", INDEX(Oil_Air_Quality_Damage_Costs,MATCH($B42,'Air Quality Damage Costs'!$B$6:$B$56,0)),
Fuel_group1="Solid fuels", INDEX(Coal_Air_Quality_Damage_Costs,MATCH($B42,'Air Quality Damage Costs'!$B$6:$B$56,0))),
0)</f>
        <v>0</v>
      </c>
      <c r="K42" s="110" cm="1">
        <f t="array" ref="K42">_xlfn.IFNA(_xlfn.IFS(
Fuel_group2="Biomass fuels", INDEX(Biomass_Air_Quality_Damage_Costs,MATCH($B42,'Air Quality Damage Costs'!$B$6:$B$56,0)),
Fuel_group2="Biogas fuels", INDEX(Biomass_Air_Quality_Damage_Costs,MATCH($B42,'Air Quality Damage Costs'!$B$6:$B$56,0)),
Fuel_group2="Gaseous fuels", INDEX(Gas_Air_Quality_Damage_Costs,MATCH($B42,'Air Quality Damage Costs'!$B$6:$B$56,0)),
Fuel_group2="Liquid fuels", INDEX(Oil_Air_Quality_Damage_Costs,MATCH($B42,'Air Quality Damage Costs'!$B$6:$B$56,0)),
Fuel_group2="Solid fuels", INDEX(Coal_Air_Quality_Damage_Costs,MATCH($B42,'Air Quality Damage Costs'!$B$6:$B$56,0))),
0)</f>
        <v>0</v>
      </c>
      <c r="L42" s="110" cm="1">
        <f t="array" ref="L42">_xlfn.IFNA(_xlfn.IFS(
Fuel_group3="Biomass fuels", INDEX(Biomass_Air_Quality_Damage_Costs,MATCH($B42,'Air Quality Damage Costs'!$B$6:$B$56,0)),
Fuel_group3="Biogas fuels", INDEX(Biomass_Air_Quality_Damage_Costs,MATCH($B42,'Air Quality Damage Costs'!$B$6:$B$56,0)),
Fuel_group3="Gaseous fuels", INDEX(Gas_Air_Quality_Damage_Costs,MATCH($B42,'Air Quality Damage Costs'!$B$6:$B$56,0)),
Fuel_group3="Liquid fuels", INDEX(Oil_Air_Quality_Damage_Costs,MATCH($B42,'Air Quality Damage Costs'!$B$6:$B$56,0)),
Fuel_group3="Solid fuels", INDEX(Coal_Air_Quality_Damage_Costs,MATCH($B42,'Air Quality Damage Costs'!$B$6:$B$56,0))),
0)</f>
        <v>0</v>
      </c>
      <c r="M42" s="110" cm="1">
        <f t="array" ref="M42">_xlfn.IFNA(_xlfn.IFS(
Fuel_group4="Biomass fuels", INDEX(Biomass_Air_Quality_Damage_Costs,MATCH($B42,'Air Quality Damage Costs'!$B$6:$B$56,0)),
Fuel_group4="Biogas fuels", INDEX(Biomass_Air_Quality_Damage_Costs,MATCH($B42,'Air Quality Damage Costs'!$B$6:$B$56,0)),
Fuel_group4="Gaseous fuels", INDEX(Gas_Air_Quality_Damage_Costs,MATCH($B42,'Air Quality Damage Costs'!$B$6:$B$56,0)),
Fuel_group4="Liquid fuels", INDEX(Oil_Air_Quality_Damage_Costs,MATCH($B42,'Air Quality Damage Costs'!$B$6:$B$56,0)),
Fuel_group4="Solid fuels", INDEX(Coal_Air_Quality_Damage_Costs,MATCH($B42,'Air Quality Damage Costs'!$B$6:$B$56,0))),
0)</f>
        <v>0</v>
      </c>
      <c r="N42" s="111" cm="1">
        <f t="array" ref="N42">_xlfn.IFNA(_xlfn.IFS(
Fuel_group5="Biomass fuels", INDEX(Biomass_Air_Quality_Damage_Costs,MATCH($B42,'Air Quality Damage Costs'!$B$6:$B$56,0)),
Fuel_group5="Biogas fuels", INDEX(Biomass_Air_Quality_Damage_Costs,MATCH($B42,'Air Quality Damage Costs'!$B$6:$B$56,0)),
Fuel_group5="Gaseous fuels", INDEX(Gas_Air_Quality_Damage_Costs,MATCH($B42,'Air Quality Damage Costs'!$B$6:$B$56,0)),
Fuel_group5="Liquid fuels", INDEX(Oil_Air_Quality_Damage_Costs,MATCH($B42,'Air Quality Damage Costs'!$B$6:$B$56,0)),
Fuel_group5="Solid fuels", INDEX(Coal_Air_Quality_Damage_Costs,MATCH($B42,'Air Quality Damage Costs'!$B$6:$B$56,0))),
0)</f>
        <v>0</v>
      </c>
      <c r="O42" s="112"/>
      <c r="P42" s="100" t="e">
        <f t="shared" si="1"/>
        <v>#DIV/0!</v>
      </c>
      <c r="Q42" s="101" t="e">
        <f t="shared" si="2"/>
        <v>#DIV/0!</v>
      </c>
      <c r="R42" s="101" t="e">
        <f t="shared" si="3"/>
        <v>#DIV/0!</v>
      </c>
      <c r="S42" s="101" t="e">
        <f t="shared" si="4"/>
        <v>#DIV/0!</v>
      </c>
      <c r="T42" s="102" t="e">
        <f t="shared" si="5"/>
        <v>#DIV/0!</v>
      </c>
      <c r="U42" s="112"/>
      <c r="V42" s="100" t="e">
        <f>P42*INDEX(Discount_Index,MATCH($B42,'Inflation &amp; Discounting'!$E$8:$E$60,0))</f>
        <v>#DIV/0!</v>
      </c>
      <c r="W42" s="101" t="e">
        <f>Q42*INDEX(Discount_Index,MATCH($B42,'Inflation &amp; Discounting'!$E$8:$E$60,0))</f>
        <v>#DIV/0!</v>
      </c>
      <c r="X42" s="101" t="e">
        <f>R42*INDEX(Discount_Index,MATCH($B42,'Inflation &amp; Discounting'!$E$8:$E$60,0))</f>
        <v>#DIV/0!</v>
      </c>
      <c r="Y42" s="101" t="e">
        <f>S42*INDEX(Discount_Index,MATCH($B42,'Inflation &amp; Discounting'!$E$8:$E$60,0))</f>
        <v>#DIV/0!</v>
      </c>
      <c r="Z42" s="102" t="e">
        <f>T42*INDEX(Discount_Index,MATCH($B42,'Inflation &amp; Discounting'!$E$8:$E$60,0))</f>
        <v>#DIV/0!</v>
      </c>
    </row>
    <row r="43" spans="2:26" x14ac:dyDescent="0.25">
      <c r="B43" s="116">
        <v>2056</v>
      </c>
      <c r="C43" s="103"/>
      <c r="D43" s="100" t="e">
        <f>'Energy Calculations'!AI43</f>
        <v>#DIV/0!</v>
      </c>
      <c r="E43" s="101" t="e">
        <f>'Energy Calculations'!AJ43</f>
        <v>#DIV/0!</v>
      </c>
      <c r="F43" s="101" t="e">
        <f>'Energy Calculations'!AK43</f>
        <v>#DIV/0!</v>
      </c>
      <c r="G43" s="101" t="e">
        <f>'Energy Calculations'!AL43</f>
        <v>#DIV/0!</v>
      </c>
      <c r="H43" s="102" t="e">
        <f>'Energy Calculations'!AM43</f>
        <v>#DIV/0!</v>
      </c>
      <c r="J43" s="109" cm="1">
        <f t="array" ref="J43">_xlfn.IFNA(_xlfn.IFS(
Fuel_group1="Biomass fuels", INDEX(Biomass_Air_Quality_Damage_Costs,MATCH($B43,'Air Quality Damage Costs'!$B$6:$B$56,0)),
Fuel_group1="Biogas fuels", INDEX(Biomass_Air_Quality_Damage_Costs,MATCH($B43,'Air Quality Damage Costs'!$B$6:$B$56,0)),
Fuel_group1="Gaseous fuels", INDEX(Gas_Air_Quality_Damage_Costs,MATCH($B43,'Air Quality Damage Costs'!$B$6:$B$56,0)),
Fuel_group1="Liquid fuels", INDEX(Oil_Air_Quality_Damage_Costs,MATCH($B43,'Air Quality Damage Costs'!$B$6:$B$56,0)),
Fuel_group1="Solid fuels", INDEX(Coal_Air_Quality_Damage_Costs,MATCH($B43,'Air Quality Damage Costs'!$B$6:$B$56,0))),
0)</f>
        <v>0</v>
      </c>
      <c r="K43" s="110" cm="1">
        <f t="array" ref="K43">_xlfn.IFNA(_xlfn.IFS(
Fuel_group2="Biomass fuels", INDEX(Biomass_Air_Quality_Damage_Costs,MATCH($B43,'Air Quality Damage Costs'!$B$6:$B$56,0)),
Fuel_group2="Biogas fuels", INDEX(Biomass_Air_Quality_Damage_Costs,MATCH($B43,'Air Quality Damage Costs'!$B$6:$B$56,0)),
Fuel_group2="Gaseous fuels", INDEX(Gas_Air_Quality_Damage_Costs,MATCH($B43,'Air Quality Damage Costs'!$B$6:$B$56,0)),
Fuel_group2="Liquid fuels", INDEX(Oil_Air_Quality_Damage_Costs,MATCH($B43,'Air Quality Damage Costs'!$B$6:$B$56,0)),
Fuel_group2="Solid fuels", INDEX(Coal_Air_Quality_Damage_Costs,MATCH($B43,'Air Quality Damage Costs'!$B$6:$B$56,0))),
0)</f>
        <v>0</v>
      </c>
      <c r="L43" s="110" cm="1">
        <f t="array" ref="L43">_xlfn.IFNA(_xlfn.IFS(
Fuel_group3="Biomass fuels", INDEX(Biomass_Air_Quality_Damage_Costs,MATCH($B43,'Air Quality Damage Costs'!$B$6:$B$56,0)),
Fuel_group3="Biogas fuels", INDEX(Biomass_Air_Quality_Damage_Costs,MATCH($B43,'Air Quality Damage Costs'!$B$6:$B$56,0)),
Fuel_group3="Gaseous fuels", INDEX(Gas_Air_Quality_Damage_Costs,MATCH($B43,'Air Quality Damage Costs'!$B$6:$B$56,0)),
Fuel_group3="Liquid fuels", INDEX(Oil_Air_Quality_Damage_Costs,MATCH($B43,'Air Quality Damage Costs'!$B$6:$B$56,0)),
Fuel_group3="Solid fuels", INDEX(Coal_Air_Quality_Damage_Costs,MATCH($B43,'Air Quality Damage Costs'!$B$6:$B$56,0))),
0)</f>
        <v>0</v>
      </c>
      <c r="M43" s="110" cm="1">
        <f t="array" ref="M43">_xlfn.IFNA(_xlfn.IFS(
Fuel_group4="Biomass fuels", INDEX(Biomass_Air_Quality_Damage_Costs,MATCH($B43,'Air Quality Damage Costs'!$B$6:$B$56,0)),
Fuel_group4="Biogas fuels", INDEX(Biomass_Air_Quality_Damage_Costs,MATCH($B43,'Air Quality Damage Costs'!$B$6:$B$56,0)),
Fuel_group4="Gaseous fuels", INDEX(Gas_Air_Quality_Damage_Costs,MATCH($B43,'Air Quality Damage Costs'!$B$6:$B$56,0)),
Fuel_group4="Liquid fuels", INDEX(Oil_Air_Quality_Damage_Costs,MATCH($B43,'Air Quality Damage Costs'!$B$6:$B$56,0)),
Fuel_group4="Solid fuels", INDEX(Coal_Air_Quality_Damage_Costs,MATCH($B43,'Air Quality Damage Costs'!$B$6:$B$56,0))),
0)</f>
        <v>0</v>
      </c>
      <c r="N43" s="111" cm="1">
        <f t="array" ref="N43">_xlfn.IFNA(_xlfn.IFS(
Fuel_group5="Biomass fuels", INDEX(Biomass_Air_Quality_Damage_Costs,MATCH($B43,'Air Quality Damage Costs'!$B$6:$B$56,0)),
Fuel_group5="Biogas fuels", INDEX(Biomass_Air_Quality_Damage_Costs,MATCH($B43,'Air Quality Damage Costs'!$B$6:$B$56,0)),
Fuel_group5="Gaseous fuels", INDEX(Gas_Air_Quality_Damage_Costs,MATCH($B43,'Air Quality Damage Costs'!$B$6:$B$56,0)),
Fuel_group5="Liquid fuels", INDEX(Oil_Air_Quality_Damage_Costs,MATCH($B43,'Air Quality Damage Costs'!$B$6:$B$56,0)),
Fuel_group5="Solid fuels", INDEX(Coal_Air_Quality_Damage_Costs,MATCH($B43,'Air Quality Damage Costs'!$B$6:$B$56,0))),
0)</f>
        <v>0</v>
      </c>
      <c r="O43" s="112"/>
      <c r="P43" s="100" t="e">
        <f t="shared" si="1"/>
        <v>#DIV/0!</v>
      </c>
      <c r="Q43" s="101" t="e">
        <f t="shared" si="2"/>
        <v>#DIV/0!</v>
      </c>
      <c r="R43" s="101" t="e">
        <f t="shared" si="3"/>
        <v>#DIV/0!</v>
      </c>
      <c r="S43" s="101" t="e">
        <f t="shared" si="4"/>
        <v>#DIV/0!</v>
      </c>
      <c r="T43" s="102" t="e">
        <f t="shared" si="5"/>
        <v>#DIV/0!</v>
      </c>
      <c r="U43" s="112"/>
      <c r="V43" s="100" t="e">
        <f>P43*INDEX(Discount_Index,MATCH($B43,'Inflation &amp; Discounting'!$E$8:$E$60,0))</f>
        <v>#DIV/0!</v>
      </c>
      <c r="W43" s="101" t="e">
        <f>Q43*INDEX(Discount_Index,MATCH($B43,'Inflation &amp; Discounting'!$E$8:$E$60,0))</f>
        <v>#DIV/0!</v>
      </c>
      <c r="X43" s="101" t="e">
        <f>R43*INDEX(Discount_Index,MATCH($B43,'Inflation &amp; Discounting'!$E$8:$E$60,0))</f>
        <v>#DIV/0!</v>
      </c>
      <c r="Y43" s="101" t="e">
        <f>S43*INDEX(Discount_Index,MATCH($B43,'Inflation &amp; Discounting'!$E$8:$E$60,0))</f>
        <v>#DIV/0!</v>
      </c>
      <c r="Z43" s="102" t="e">
        <f>T43*INDEX(Discount_Index,MATCH($B43,'Inflation &amp; Discounting'!$E$8:$E$60,0))</f>
        <v>#DIV/0!</v>
      </c>
    </row>
    <row r="44" spans="2:26" x14ac:dyDescent="0.25">
      <c r="B44" s="116">
        <v>2057</v>
      </c>
      <c r="C44" s="103"/>
      <c r="D44" s="100" t="e">
        <f>'Energy Calculations'!AI44</f>
        <v>#DIV/0!</v>
      </c>
      <c r="E44" s="101" t="e">
        <f>'Energy Calculations'!AJ44</f>
        <v>#DIV/0!</v>
      </c>
      <c r="F44" s="101" t="e">
        <f>'Energy Calculations'!AK44</f>
        <v>#DIV/0!</v>
      </c>
      <c r="G44" s="101" t="e">
        <f>'Energy Calculations'!AL44</f>
        <v>#DIV/0!</v>
      </c>
      <c r="H44" s="102" t="e">
        <f>'Energy Calculations'!AM44</f>
        <v>#DIV/0!</v>
      </c>
      <c r="J44" s="109" cm="1">
        <f t="array" ref="J44">_xlfn.IFNA(_xlfn.IFS(
Fuel_group1="Biomass fuels", INDEX(Biomass_Air_Quality_Damage_Costs,MATCH($B44,'Air Quality Damage Costs'!$B$6:$B$56,0)),
Fuel_group1="Biogas fuels", INDEX(Biomass_Air_Quality_Damage_Costs,MATCH($B44,'Air Quality Damage Costs'!$B$6:$B$56,0)),
Fuel_group1="Gaseous fuels", INDEX(Gas_Air_Quality_Damage_Costs,MATCH($B44,'Air Quality Damage Costs'!$B$6:$B$56,0)),
Fuel_group1="Liquid fuels", INDEX(Oil_Air_Quality_Damage_Costs,MATCH($B44,'Air Quality Damage Costs'!$B$6:$B$56,0)),
Fuel_group1="Solid fuels", INDEX(Coal_Air_Quality_Damage_Costs,MATCH($B44,'Air Quality Damage Costs'!$B$6:$B$56,0))),
0)</f>
        <v>0</v>
      </c>
      <c r="K44" s="110" cm="1">
        <f t="array" ref="K44">_xlfn.IFNA(_xlfn.IFS(
Fuel_group2="Biomass fuels", INDEX(Biomass_Air_Quality_Damage_Costs,MATCH($B44,'Air Quality Damage Costs'!$B$6:$B$56,0)),
Fuel_group2="Biogas fuels", INDEX(Biomass_Air_Quality_Damage_Costs,MATCH($B44,'Air Quality Damage Costs'!$B$6:$B$56,0)),
Fuel_group2="Gaseous fuels", INDEX(Gas_Air_Quality_Damage_Costs,MATCH($B44,'Air Quality Damage Costs'!$B$6:$B$56,0)),
Fuel_group2="Liquid fuels", INDEX(Oil_Air_Quality_Damage_Costs,MATCH($B44,'Air Quality Damage Costs'!$B$6:$B$56,0)),
Fuel_group2="Solid fuels", INDEX(Coal_Air_Quality_Damage_Costs,MATCH($B44,'Air Quality Damage Costs'!$B$6:$B$56,0))),
0)</f>
        <v>0</v>
      </c>
      <c r="L44" s="110" cm="1">
        <f t="array" ref="L44">_xlfn.IFNA(_xlfn.IFS(
Fuel_group3="Biomass fuels", INDEX(Biomass_Air_Quality_Damage_Costs,MATCH($B44,'Air Quality Damage Costs'!$B$6:$B$56,0)),
Fuel_group3="Biogas fuels", INDEX(Biomass_Air_Quality_Damage_Costs,MATCH($B44,'Air Quality Damage Costs'!$B$6:$B$56,0)),
Fuel_group3="Gaseous fuels", INDEX(Gas_Air_Quality_Damage_Costs,MATCH($B44,'Air Quality Damage Costs'!$B$6:$B$56,0)),
Fuel_group3="Liquid fuels", INDEX(Oil_Air_Quality_Damage_Costs,MATCH($B44,'Air Quality Damage Costs'!$B$6:$B$56,0)),
Fuel_group3="Solid fuels", INDEX(Coal_Air_Quality_Damage_Costs,MATCH($B44,'Air Quality Damage Costs'!$B$6:$B$56,0))),
0)</f>
        <v>0</v>
      </c>
      <c r="M44" s="110" cm="1">
        <f t="array" ref="M44">_xlfn.IFNA(_xlfn.IFS(
Fuel_group4="Biomass fuels", INDEX(Biomass_Air_Quality_Damage_Costs,MATCH($B44,'Air Quality Damage Costs'!$B$6:$B$56,0)),
Fuel_group4="Biogas fuels", INDEX(Biomass_Air_Quality_Damage_Costs,MATCH($B44,'Air Quality Damage Costs'!$B$6:$B$56,0)),
Fuel_group4="Gaseous fuels", INDEX(Gas_Air_Quality_Damage_Costs,MATCH($B44,'Air Quality Damage Costs'!$B$6:$B$56,0)),
Fuel_group4="Liquid fuels", INDEX(Oil_Air_Quality_Damage_Costs,MATCH($B44,'Air Quality Damage Costs'!$B$6:$B$56,0)),
Fuel_group4="Solid fuels", INDEX(Coal_Air_Quality_Damage_Costs,MATCH($B44,'Air Quality Damage Costs'!$B$6:$B$56,0))),
0)</f>
        <v>0</v>
      </c>
      <c r="N44" s="111" cm="1">
        <f t="array" ref="N44">_xlfn.IFNA(_xlfn.IFS(
Fuel_group5="Biomass fuels", INDEX(Biomass_Air_Quality_Damage_Costs,MATCH($B44,'Air Quality Damage Costs'!$B$6:$B$56,0)),
Fuel_group5="Biogas fuels", INDEX(Biomass_Air_Quality_Damage_Costs,MATCH($B44,'Air Quality Damage Costs'!$B$6:$B$56,0)),
Fuel_group5="Gaseous fuels", INDEX(Gas_Air_Quality_Damage_Costs,MATCH($B44,'Air Quality Damage Costs'!$B$6:$B$56,0)),
Fuel_group5="Liquid fuels", INDEX(Oil_Air_Quality_Damage_Costs,MATCH($B44,'Air Quality Damage Costs'!$B$6:$B$56,0)),
Fuel_group5="Solid fuels", INDEX(Coal_Air_Quality_Damage_Costs,MATCH($B44,'Air Quality Damage Costs'!$B$6:$B$56,0))),
0)</f>
        <v>0</v>
      </c>
      <c r="O44" s="112"/>
      <c r="P44" s="100" t="e">
        <f t="shared" si="1"/>
        <v>#DIV/0!</v>
      </c>
      <c r="Q44" s="101" t="e">
        <f t="shared" si="2"/>
        <v>#DIV/0!</v>
      </c>
      <c r="R44" s="101" t="e">
        <f t="shared" si="3"/>
        <v>#DIV/0!</v>
      </c>
      <c r="S44" s="101" t="e">
        <f t="shared" si="4"/>
        <v>#DIV/0!</v>
      </c>
      <c r="T44" s="102" t="e">
        <f t="shared" si="5"/>
        <v>#DIV/0!</v>
      </c>
      <c r="U44" s="112"/>
      <c r="V44" s="100" t="e">
        <f>P44*INDEX(Discount_Index,MATCH($B44,'Inflation &amp; Discounting'!$E$8:$E$60,0))</f>
        <v>#DIV/0!</v>
      </c>
      <c r="W44" s="101" t="e">
        <f>Q44*INDEX(Discount_Index,MATCH($B44,'Inflation &amp; Discounting'!$E$8:$E$60,0))</f>
        <v>#DIV/0!</v>
      </c>
      <c r="X44" s="101" t="e">
        <f>R44*INDEX(Discount_Index,MATCH($B44,'Inflation &amp; Discounting'!$E$8:$E$60,0))</f>
        <v>#DIV/0!</v>
      </c>
      <c r="Y44" s="101" t="e">
        <f>S44*INDEX(Discount_Index,MATCH($B44,'Inflation &amp; Discounting'!$E$8:$E$60,0))</f>
        <v>#DIV/0!</v>
      </c>
      <c r="Z44" s="102" t="e">
        <f>T44*INDEX(Discount_Index,MATCH($B44,'Inflation &amp; Discounting'!$E$8:$E$60,0))</f>
        <v>#DIV/0!</v>
      </c>
    </row>
    <row r="45" spans="2:26" x14ac:dyDescent="0.25">
      <c r="B45" s="116">
        <v>2058</v>
      </c>
      <c r="C45" s="103"/>
      <c r="D45" s="100" t="e">
        <f>'Energy Calculations'!AI45</f>
        <v>#DIV/0!</v>
      </c>
      <c r="E45" s="101" t="e">
        <f>'Energy Calculations'!AJ45</f>
        <v>#DIV/0!</v>
      </c>
      <c r="F45" s="101" t="e">
        <f>'Energy Calculations'!AK45</f>
        <v>#DIV/0!</v>
      </c>
      <c r="G45" s="101" t="e">
        <f>'Energy Calculations'!AL45</f>
        <v>#DIV/0!</v>
      </c>
      <c r="H45" s="102" t="e">
        <f>'Energy Calculations'!AM45</f>
        <v>#DIV/0!</v>
      </c>
      <c r="J45" s="109" cm="1">
        <f t="array" ref="J45">_xlfn.IFNA(_xlfn.IFS(
Fuel_group1="Biomass fuels", INDEX(Biomass_Air_Quality_Damage_Costs,MATCH($B45,'Air Quality Damage Costs'!$B$6:$B$56,0)),
Fuel_group1="Biogas fuels", INDEX(Biomass_Air_Quality_Damage_Costs,MATCH($B45,'Air Quality Damage Costs'!$B$6:$B$56,0)),
Fuel_group1="Gaseous fuels", INDEX(Gas_Air_Quality_Damage_Costs,MATCH($B45,'Air Quality Damage Costs'!$B$6:$B$56,0)),
Fuel_group1="Liquid fuels", INDEX(Oil_Air_Quality_Damage_Costs,MATCH($B45,'Air Quality Damage Costs'!$B$6:$B$56,0)),
Fuel_group1="Solid fuels", INDEX(Coal_Air_Quality_Damage_Costs,MATCH($B45,'Air Quality Damage Costs'!$B$6:$B$56,0))),
0)</f>
        <v>0</v>
      </c>
      <c r="K45" s="110" cm="1">
        <f t="array" ref="K45">_xlfn.IFNA(_xlfn.IFS(
Fuel_group2="Biomass fuels", INDEX(Biomass_Air_Quality_Damage_Costs,MATCH($B45,'Air Quality Damage Costs'!$B$6:$B$56,0)),
Fuel_group2="Biogas fuels", INDEX(Biomass_Air_Quality_Damage_Costs,MATCH($B45,'Air Quality Damage Costs'!$B$6:$B$56,0)),
Fuel_group2="Gaseous fuels", INDEX(Gas_Air_Quality_Damage_Costs,MATCH($B45,'Air Quality Damage Costs'!$B$6:$B$56,0)),
Fuel_group2="Liquid fuels", INDEX(Oil_Air_Quality_Damage_Costs,MATCH($B45,'Air Quality Damage Costs'!$B$6:$B$56,0)),
Fuel_group2="Solid fuels", INDEX(Coal_Air_Quality_Damage_Costs,MATCH($B45,'Air Quality Damage Costs'!$B$6:$B$56,0))),
0)</f>
        <v>0</v>
      </c>
      <c r="L45" s="110" cm="1">
        <f t="array" ref="L45">_xlfn.IFNA(_xlfn.IFS(
Fuel_group3="Biomass fuels", INDEX(Biomass_Air_Quality_Damage_Costs,MATCH($B45,'Air Quality Damage Costs'!$B$6:$B$56,0)),
Fuel_group3="Biogas fuels", INDEX(Biomass_Air_Quality_Damage_Costs,MATCH($B45,'Air Quality Damage Costs'!$B$6:$B$56,0)),
Fuel_group3="Gaseous fuels", INDEX(Gas_Air_Quality_Damage_Costs,MATCH($B45,'Air Quality Damage Costs'!$B$6:$B$56,0)),
Fuel_group3="Liquid fuels", INDEX(Oil_Air_Quality_Damage_Costs,MATCH($B45,'Air Quality Damage Costs'!$B$6:$B$56,0)),
Fuel_group3="Solid fuels", INDEX(Coal_Air_Quality_Damage_Costs,MATCH($B45,'Air Quality Damage Costs'!$B$6:$B$56,0))),
0)</f>
        <v>0</v>
      </c>
      <c r="M45" s="110" cm="1">
        <f t="array" ref="M45">_xlfn.IFNA(_xlfn.IFS(
Fuel_group4="Biomass fuels", INDEX(Biomass_Air_Quality_Damage_Costs,MATCH($B45,'Air Quality Damage Costs'!$B$6:$B$56,0)),
Fuel_group4="Biogas fuels", INDEX(Biomass_Air_Quality_Damage_Costs,MATCH($B45,'Air Quality Damage Costs'!$B$6:$B$56,0)),
Fuel_group4="Gaseous fuels", INDEX(Gas_Air_Quality_Damage_Costs,MATCH($B45,'Air Quality Damage Costs'!$B$6:$B$56,0)),
Fuel_group4="Liquid fuels", INDEX(Oil_Air_Quality_Damage_Costs,MATCH($B45,'Air Quality Damage Costs'!$B$6:$B$56,0)),
Fuel_group4="Solid fuels", INDEX(Coal_Air_Quality_Damage_Costs,MATCH($B45,'Air Quality Damage Costs'!$B$6:$B$56,0))),
0)</f>
        <v>0</v>
      </c>
      <c r="N45" s="111" cm="1">
        <f t="array" ref="N45">_xlfn.IFNA(_xlfn.IFS(
Fuel_group5="Biomass fuels", INDEX(Biomass_Air_Quality_Damage_Costs,MATCH($B45,'Air Quality Damage Costs'!$B$6:$B$56,0)),
Fuel_group5="Biogas fuels", INDEX(Biomass_Air_Quality_Damage_Costs,MATCH($B45,'Air Quality Damage Costs'!$B$6:$B$56,0)),
Fuel_group5="Gaseous fuels", INDEX(Gas_Air_Quality_Damage_Costs,MATCH($B45,'Air Quality Damage Costs'!$B$6:$B$56,0)),
Fuel_group5="Liquid fuels", INDEX(Oil_Air_Quality_Damage_Costs,MATCH($B45,'Air Quality Damage Costs'!$B$6:$B$56,0)),
Fuel_group5="Solid fuels", INDEX(Coal_Air_Quality_Damage_Costs,MATCH($B45,'Air Quality Damage Costs'!$B$6:$B$56,0))),
0)</f>
        <v>0</v>
      </c>
      <c r="O45" s="112"/>
      <c r="P45" s="100" t="e">
        <f t="shared" si="1"/>
        <v>#DIV/0!</v>
      </c>
      <c r="Q45" s="101" t="e">
        <f t="shared" si="2"/>
        <v>#DIV/0!</v>
      </c>
      <c r="R45" s="101" t="e">
        <f t="shared" si="3"/>
        <v>#DIV/0!</v>
      </c>
      <c r="S45" s="101" t="e">
        <f t="shared" si="4"/>
        <v>#DIV/0!</v>
      </c>
      <c r="T45" s="102" t="e">
        <f t="shared" si="5"/>
        <v>#DIV/0!</v>
      </c>
      <c r="U45" s="112"/>
      <c r="V45" s="100" t="e">
        <f>P45*INDEX(Discount_Index,MATCH($B45,'Inflation &amp; Discounting'!$E$8:$E$60,0))</f>
        <v>#DIV/0!</v>
      </c>
      <c r="W45" s="101" t="e">
        <f>Q45*INDEX(Discount_Index,MATCH($B45,'Inflation &amp; Discounting'!$E$8:$E$60,0))</f>
        <v>#DIV/0!</v>
      </c>
      <c r="X45" s="101" t="e">
        <f>R45*INDEX(Discount_Index,MATCH($B45,'Inflation &amp; Discounting'!$E$8:$E$60,0))</f>
        <v>#DIV/0!</v>
      </c>
      <c r="Y45" s="101" t="e">
        <f>S45*INDEX(Discount_Index,MATCH($B45,'Inflation &amp; Discounting'!$E$8:$E$60,0))</f>
        <v>#DIV/0!</v>
      </c>
      <c r="Z45" s="102" t="e">
        <f>T45*INDEX(Discount_Index,MATCH($B45,'Inflation &amp; Discounting'!$E$8:$E$60,0))</f>
        <v>#DIV/0!</v>
      </c>
    </row>
    <row r="46" spans="2:26" x14ac:dyDescent="0.25">
      <c r="B46" s="116">
        <v>2059</v>
      </c>
      <c r="C46" s="103"/>
      <c r="D46" s="100" t="e">
        <f>'Energy Calculations'!AI46</f>
        <v>#DIV/0!</v>
      </c>
      <c r="E46" s="101" t="e">
        <f>'Energy Calculations'!AJ46</f>
        <v>#DIV/0!</v>
      </c>
      <c r="F46" s="101" t="e">
        <f>'Energy Calculations'!AK46</f>
        <v>#DIV/0!</v>
      </c>
      <c r="G46" s="101" t="e">
        <f>'Energy Calculations'!AL46</f>
        <v>#DIV/0!</v>
      </c>
      <c r="H46" s="102" t="e">
        <f>'Energy Calculations'!AM46</f>
        <v>#DIV/0!</v>
      </c>
      <c r="J46" s="109" cm="1">
        <f t="array" ref="J46">_xlfn.IFNA(_xlfn.IFS(
Fuel_group1="Biomass fuels", INDEX(Biomass_Air_Quality_Damage_Costs,MATCH($B46,'Air Quality Damage Costs'!$B$6:$B$56,0)),
Fuel_group1="Biogas fuels", INDEX(Biomass_Air_Quality_Damage_Costs,MATCH($B46,'Air Quality Damage Costs'!$B$6:$B$56,0)),
Fuel_group1="Gaseous fuels", INDEX(Gas_Air_Quality_Damage_Costs,MATCH($B46,'Air Quality Damage Costs'!$B$6:$B$56,0)),
Fuel_group1="Liquid fuels", INDEX(Oil_Air_Quality_Damage_Costs,MATCH($B46,'Air Quality Damage Costs'!$B$6:$B$56,0)),
Fuel_group1="Solid fuels", INDEX(Coal_Air_Quality_Damage_Costs,MATCH($B46,'Air Quality Damage Costs'!$B$6:$B$56,0))),
0)</f>
        <v>0</v>
      </c>
      <c r="K46" s="110" cm="1">
        <f t="array" ref="K46">_xlfn.IFNA(_xlfn.IFS(
Fuel_group2="Biomass fuels", INDEX(Biomass_Air_Quality_Damage_Costs,MATCH($B46,'Air Quality Damage Costs'!$B$6:$B$56,0)),
Fuel_group2="Biogas fuels", INDEX(Biomass_Air_Quality_Damage_Costs,MATCH($B46,'Air Quality Damage Costs'!$B$6:$B$56,0)),
Fuel_group2="Gaseous fuels", INDEX(Gas_Air_Quality_Damage_Costs,MATCH($B46,'Air Quality Damage Costs'!$B$6:$B$56,0)),
Fuel_group2="Liquid fuels", INDEX(Oil_Air_Quality_Damage_Costs,MATCH($B46,'Air Quality Damage Costs'!$B$6:$B$56,0)),
Fuel_group2="Solid fuels", INDEX(Coal_Air_Quality_Damage_Costs,MATCH($B46,'Air Quality Damage Costs'!$B$6:$B$56,0))),
0)</f>
        <v>0</v>
      </c>
      <c r="L46" s="110" cm="1">
        <f t="array" ref="L46">_xlfn.IFNA(_xlfn.IFS(
Fuel_group3="Biomass fuels", INDEX(Biomass_Air_Quality_Damage_Costs,MATCH($B46,'Air Quality Damage Costs'!$B$6:$B$56,0)),
Fuel_group3="Biogas fuels", INDEX(Biomass_Air_Quality_Damage_Costs,MATCH($B46,'Air Quality Damage Costs'!$B$6:$B$56,0)),
Fuel_group3="Gaseous fuels", INDEX(Gas_Air_Quality_Damage_Costs,MATCH($B46,'Air Quality Damage Costs'!$B$6:$B$56,0)),
Fuel_group3="Liquid fuels", INDEX(Oil_Air_Quality_Damage_Costs,MATCH($B46,'Air Quality Damage Costs'!$B$6:$B$56,0)),
Fuel_group3="Solid fuels", INDEX(Coal_Air_Quality_Damage_Costs,MATCH($B46,'Air Quality Damage Costs'!$B$6:$B$56,0))),
0)</f>
        <v>0</v>
      </c>
      <c r="M46" s="110" cm="1">
        <f t="array" ref="M46">_xlfn.IFNA(_xlfn.IFS(
Fuel_group4="Biomass fuels", INDEX(Biomass_Air_Quality_Damage_Costs,MATCH($B46,'Air Quality Damage Costs'!$B$6:$B$56,0)),
Fuel_group4="Biogas fuels", INDEX(Biomass_Air_Quality_Damage_Costs,MATCH($B46,'Air Quality Damage Costs'!$B$6:$B$56,0)),
Fuel_group4="Gaseous fuels", INDEX(Gas_Air_Quality_Damage_Costs,MATCH($B46,'Air Quality Damage Costs'!$B$6:$B$56,0)),
Fuel_group4="Liquid fuels", INDEX(Oil_Air_Quality_Damage_Costs,MATCH($B46,'Air Quality Damage Costs'!$B$6:$B$56,0)),
Fuel_group4="Solid fuels", INDEX(Coal_Air_Quality_Damage_Costs,MATCH($B46,'Air Quality Damage Costs'!$B$6:$B$56,0))),
0)</f>
        <v>0</v>
      </c>
      <c r="N46" s="111" cm="1">
        <f t="array" ref="N46">_xlfn.IFNA(_xlfn.IFS(
Fuel_group5="Biomass fuels", INDEX(Biomass_Air_Quality_Damage_Costs,MATCH($B46,'Air Quality Damage Costs'!$B$6:$B$56,0)),
Fuel_group5="Biogas fuels", INDEX(Biomass_Air_Quality_Damage_Costs,MATCH($B46,'Air Quality Damage Costs'!$B$6:$B$56,0)),
Fuel_group5="Gaseous fuels", INDEX(Gas_Air_Quality_Damage_Costs,MATCH($B46,'Air Quality Damage Costs'!$B$6:$B$56,0)),
Fuel_group5="Liquid fuels", INDEX(Oil_Air_Quality_Damage_Costs,MATCH($B46,'Air Quality Damage Costs'!$B$6:$B$56,0)),
Fuel_group5="Solid fuels", INDEX(Coal_Air_Quality_Damage_Costs,MATCH($B46,'Air Quality Damage Costs'!$B$6:$B$56,0))),
0)</f>
        <v>0</v>
      </c>
      <c r="O46" s="112"/>
      <c r="P46" s="100" t="e">
        <f t="shared" si="1"/>
        <v>#DIV/0!</v>
      </c>
      <c r="Q46" s="101" t="e">
        <f t="shared" si="2"/>
        <v>#DIV/0!</v>
      </c>
      <c r="R46" s="101" t="e">
        <f t="shared" si="3"/>
        <v>#DIV/0!</v>
      </c>
      <c r="S46" s="101" t="e">
        <f t="shared" si="4"/>
        <v>#DIV/0!</v>
      </c>
      <c r="T46" s="102" t="e">
        <f t="shared" si="5"/>
        <v>#DIV/0!</v>
      </c>
      <c r="U46" s="112"/>
      <c r="V46" s="100" t="e">
        <f>P46*INDEX(Discount_Index,MATCH($B46,'Inflation &amp; Discounting'!$E$8:$E$60,0))</f>
        <v>#DIV/0!</v>
      </c>
      <c r="W46" s="101" t="e">
        <f>Q46*INDEX(Discount_Index,MATCH($B46,'Inflation &amp; Discounting'!$E$8:$E$60,0))</f>
        <v>#DIV/0!</v>
      </c>
      <c r="X46" s="101" t="e">
        <f>R46*INDEX(Discount_Index,MATCH($B46,'Inflation &amp; Discounting'!$E$8:$E$60,0))</f>
        <v>#DIV/0!</v>
      </c>
      <c r="Y46" s="101" t="e">
        <f>S46*INDEX(Discount_Index,MATCH($B46,'Inflation &amp; Discounting'!$E$8:$E$60,0))</f>
        <v>#DIV/0!</v>
      </c>
      <c r="Z46" s="102" t="e">
        <f>T46*INDEX(Discount_Index,MATCH($B46,'Inflation &amp; Discounting'!$E$8:$E$60,0))</f>
        <v>#DIV/0!</v>
      </c>
    </row>
    <row r="47" spans="2:26" x14ac:dyDescent="0.25">
      <c r="B47" s="116">
        <v>2060</v>
      </c>
      <c r="C47" s="103"/>
      <c r="D47" s="100" t="e">
        <f>'Energy Calculations'!AI47</f>
        <v>#DIV/0!</v>
      </c>
      <c r="E47" s="101" t="e">
        <f>'Energy Calculations'!AJ47</f>
        <v>#DIV/0!</v>
      </c>
      <c r="F47" s="101" t="e">
        <f>'Energy Calculations'!AK47</f>
        <v>#DIV/0!</v>
      </c>
      <c r="G47" s="101" t="e">
        <f>'Energy Calculations'!AL47</f>
        <v>#DIV/0!</v>
      </c>
      <c r="H47" s="102" t="e">
        <f>'Energy Calculations'!AM47</f>
        <v>#DIV/0!</v>
      </c>
      <c r="J47" s="109" cm="1">
        <f t="array" ref="J47">_xlfn.IFNA(_xlfn.IFS(
Fuel_group1="Biomass fuels", INDEX(Biomass_Air_Quality_Damage_Costs,MATCH($B47,'Air Quality Damage Costs'!$B$6:$B$56,0)),
Fuel_group1="Biogas fuels", INDEX(Biomass_Air_Quality_Damage_Costs,MATCH($B47,'Air Quality Damage Costs'!$B$6:$B$56,0)),
Fuel_group1="Gaseous fuels", INDEX(Gas_Air_Quality_Damage_Costs,MATCH($B47,'Air Quality Damage Costs'!$B$6:$B$56,0)),
Fuel_group1="Liquid fuels", INDEX(Oil_Air_Quality_Damage_Costs,MATCH($B47,'Air Quality Damage Costs'!$B$6:$B$56,0)),
Fuel_group1="Solid fuels", INDEX(Coal_Air_Quality_Damage_Costs,MATCH($B47,'Air Quality Damage Costs'!$B$6:$B$56,0))),
0)</f>
        <v>0</v>
      </c>
      <c r="K47" s="110" cm="1">
        <f t="array" ref="K47">_xlfn.IFNA(_xlfn.IFS(
Fuel_group2="Biomass fuels", INDEX(Biomass_Air_Quality_Damage_Costs,MATCH($B47,'Air Quality Damage Costs'!$B$6:$B$56,0)),
Fuel_group2="Biogas fuels", INDEX(Biomass_Air_Quality_Damage_Costs,MATCH($B47,'Air Quality Damage Costs'!$B$6:$B$56,0)),
Fuel_group2="Gaseous fuels", INDEX(Gas_Air_Quality_Damage_Costs,MATCH($B47,'Air Quality Damage Costs'!$B$6:$B$56,0)),
Fuel_group2="Liquid fuels", INDEX(Oil_Air_Quality_Damage_Costs,MATCH($B47,'Air Quality Damage Costs'!$B$6:$B$56,0)),
Fuel_group2="Solid fuels", INDEX(Coal_Air_Quality_Damage_Costs,MATCH($B47,'Air Quality Damage Costs'!$B$6:$B$56,0))),
0)</f>
        <v>0</v>
      </c>
      <c r="L47" s="110" cm="1">
        <f t="array" ref="L47">_xlfn.IFNA(_xlfn.IFS(
Fuel_group3="Biomass fuels", INDEX(Biomass_Air_Quality_Damage_Costs,MATCH($B47,'Air Quality Damage Costs'!$B$6:$B$56,0)),
Fuel_group3="Biogas fuels", INDEX(Biomass_Air_Quality_Damage_Costs,MATCH($B47,'Air Quality Damage Costs'!$B$6:$B$56,0)),
Fuel_group3="Gaseous fuels", INDEX(Gas_Air_Quality_Damage_Costs,MATCH($B47,'Air Quality Damage Costs'!$B$6:$B$56,0)),
Fuel_group3="Liquid fuels", INDEX(Oil_Air_Quality_Damage_Costs,MATCH($B47,'Air Quality Damage Costs'!$B$6:$B$56,0)),
Fuel_group3="Solid fuels", INDEX(Coal_Air_Quality_Damage_Costs,MATCH($B47,'Air Quality Damage Costs'!$B$6:$B$56,0))),
0)</f>
        <v>0</v>
      </c>
      <c r="M47" s="110" cm="1">
        <f t="array" ref="M47">_xlfn.IFNA(_xlfn.IFS(
Fuel_group4="Biomass fuels", INDEX(Biomass_Air_Quality_Damage_Costs,MATCH($B47,'Air Quality Damage Costs'!$B$6:$B$56,0)),
Fuel_group4="Biogas fuels", INDEX(Biomass_Air_Quality_Damage_Costs,MATCH($B47,'Air Quality Damage Costs'!$B$6:$B$56,0)),
Fuel_group4="Gaseous fuels", INDEX(Gas_Air_Quality_Damage_Costs,MATCH($B47,'Air Quality Damage Costs'!$B$6:$B$56,0)),
Fuel_group4="Liquid fuels", INDEX(Oil_Air_Quality_Damage_Costs,MATCH($B47,'Air Quality Damage Costs'!$B$6:$B$56,0)),
Fuel_group4="Solid fuels", INDEX(Coal_Air_Quality_Damage_Costs,MATCH($B47,'Air Quality Damage Costs'!$B$6:$B$56,0))),
0)</f>
        <v>0</v>
      </c>
      <c r="N47" s="111" cm="1">
        <f t="array" ref="N47">_xlfn.IFNA(_xlfn.IFS(
Fuel_group5="Biomass fuels", INDEX(Biomass_Air_Quality_Damage_Costs,MATCH($B47,'Air Quality Damage Costs'!$B$6:$B$56,0)),
Fuel_group5="Biogas fuels", INDEX(Biomass_Air_Quality_Damage_Costs,MATCH($B47,'Air Quality Damage Costs'!$B$6:$B$56,0)),
Fuel_group5="Gaseous fuels", INDEX(Gas_Air_Quality_Damage_Costs,MATCH($B47,'Air Quality Damage Costs'!$B$6:$B$56,0)),
Fuel_group5="Liquid fuels", INDEX(Oil_Air_Quality_Damage_Costs,MATCH($B47,'Air Quality Damage Costs'!$B$6:$B$56,0)),
Fuel_group5="Solid fuels", INDEX(Coal_Air_Quality_Damage_Costs,MATCH($B47,'Air Quality Damage Costs'!$B$6:$B$56,0))),
0)</f>
        <v>0</v>
      </c>
      <c r="O47" s="112"/>
      <c r="P47" s="100" t="e">
        <f t="shared" si="1"/>
        <v>#DIV/0!</v>
      </c>
      <c r="Q47" s="101" t="e">
        <f t="shared" si="2"/>
        <v>#DIV/0!</v>
      </c>
      <c r="R47" s="101" t="e">
        <f t="shared" si="3"/>
        <v>#DIV/0!</v>
      </c>
      <c r="S47" s="101" t="e">
        <f t="shared" si="4"/>
        <v>#DIV/0!</v>
      </c>
      <c r="T47" s="102" t="e">
        <f t="shared" si="5"/>
        <v>#DIV/0!</v>
      </c>
      <c r="U47" s="112"/>
      <c r="V47" s="100" t="e">
        <f>P47*INDEX(Discount_Index,MATCH($B47,'Inflation &amp; Discounting'!$E$8:$E$60,0))</f>
        <v>#DIV/0!</v>
      </c>
      <c r="W47" s="101" t="e">
        <f>Q47*INDEX(Discount_Index,MATCH($B47,'Inflation &amp; Discounting'!$E$8:$E$60,0))</f>
        <v>#DIV/0!</v>
      </c>
      <c r="X47" s="101" t="e">
        <f>R47*INDEX(Discount_Index,MATCH($B47,'Inflation &amp; Discounting'!$E$8:$E$60,0))</f>
        <v>#DIV/0!</v>
      </c>
      <c r="Y47" s="101" t="e">
        <f>S47*INDEX(Discount_Index,MATCH($B47,'Inflation &amp; Discounting'!$E$8:$E$60,0))</f>
        <v>#DIV/0!</v>
      </c>
      <c r="Z47" s="102" t="e">
        <f>T47*INDEX(Discount_Index,MATCH($B47,'Inflation &amp; Discounting'!$E$8:$E$60,0))</f>
        <v>#DIV/0!</v>
      </c>
    </row>
    <row r="48" spans="2:26" x14ac:dyDescent="0.25">
      <c r="B48" s="116">
        <v>2061</v>
      </c>
      <c r="C48" s="103"/>
      <c r="D48" s="100" t="e">
        <f>'Energy Calculations'!AI48</f>
        <v>#DIV/0!</v>
      </c>
      <c r="E48" s="101" t="e">
        <f>'Energy Calculations'!AJ48</f>
        <v>#DIV/0!</v>
      </c>
      <c r="F48" s="101" t="e">
        <f>'Energy Calculations'!AK48</f>
        <v>#DIV/0!</v>
      </c>
      <c r="G48" s="101" t="e">
        <f>'Energy Calculations'!AL48</f>
        <v>#DIV/0!</v>
      </c>
      <c r="H48" s="102" t="e">
        <f>'Energy Calculations'!AM48</f>
        <v>#DIV/0!</v>
      </c>
      <c r="J48" s="109" cm="1">
        <f t="array" ref="J48">_xlfn.IFNA(_xlfn.IFS(
Fuel_group1="Biomass fuels", INDEX(Biomass_Air_Quality_Damage_Costs,MATCH($B48,'Air Quality Damage Costs'!$B$6:$B$56,0)),
Fuel_group1="Biogas fuels", INDEX(Biomass_Air_Quality_Damage_Costs,MATCH($B48,'Air Quality Damage Costs'!$B$6:$B$56,0)),
Fuel_group1="Gaseous fuels", INDEX(Gas_Air_Quality_Damage_Costs,MATCH($B48,'Air Quality Damage Costs'!$B$6:$B$56,0)),
Fuel_group1="Liquid fuels", INDEX(Oil_Air_Quality_Damage_Costs,MATCH($B48,'Air Quality Damage Costs'!$B$6:$B$56,0)),
Fuel_group1="Solid fuels", INDEX(Coal_Air_Quality_Damage_Costs,MATCH($B48,'Air Quality Damage Costs'!$B$6:$B$56,0))),
0)</f>
        <v>0</v>
      </c>
      <c r="K48" s="110" cm="1">
        <f t="array" ref="K48">_xlfn.IFNA(_xlfn.IFS(
Fuel_group2="Biomass fuels", INDEX(Biomass_Air_Quality_Damage_Costs,MATCH($B48,'Air Quality Damage Costs'!$B$6:$B$56,0)),
Fuel_group2="Biogas fuels", INDEX(Biomass_Air_Quality_Damage_Costs,MATCH($B48,'Air Quality Damage Costs'!$B$6:$B$56,0)),
Fuel_group2="Gaseous fuels", INDEX(Gas_Air_Quality_Damage_Costs,MATCH($B48,'Air Quality Damage Costs'!$B$6:$B$56,0)),
Fuel_group2="Liquid fuels", INDEX(Oil_Air_Quality_Damage_Costs,MATCH($B48,'Air Quality Damage Costs'!$B$6:$B$56,0)),
Fuel_group2="Solid fuels", INDEX(Coal_Air_Quality_Damage_Costs,MATCH($B48,'Air Quality Damage Costs'!$B$6:$B$56,0))),
0)</f>
        <v>0</v>
      </c>
      <c r="L48" s="110" cm="1">
        <f t="array" ref="L48">_xlfn.IFNA(_xlfn.IFS(
Fuel_group3="Biomass fuels", INDEX(Biomass_Air_Quality_Damage_Costs,MATCH($B48,'Air Quality Damage Costs'!$B$6:$B$56,0)),
Fuel_group3="Biogas fuels", INDEX(Biomass_Air_Quality_Damage_Costs,MATCH($B48,'Air Quality Damage Costs'!$B$6:$B$56,0)),
Fuel_group3="Gaseous fuels", INDEX(Gas_Air_Quality_Damage_Costs,MATCH($B48,'Air Quality Damage Costs'!$B$6:$B$56,0)),
Fuel_group3="Liquid fuels", INDEX(Oil_Air_Quality_Damage_Costs,MATCH($B48,'Air Quality Damage Costs'!$B$6:$B$56,0)),
Fuel_group3="Solid fuels", INDEX(Coal_Air_Quality_Damage_Costs,MATCH($B48,'Air Quality Damage Costs'!$B$6:$B$56,0))),
0)</f>
        <v>0</v>
      </c>
      <c r="M48" s="110" cm="1">
        <f t="array" ref="M48">_xlfn.IFNA(_xlfn.IFS(
Fuel_group4="Biomass fuels", INDEX(Biomass_Air_Quality_Damage_Costs,MATCH($B48,'Air Quality Damage Costs'!$B$6:$B$56,0)),
Fuel_group4="Biogas fuels", INDEX(Biomass_Air_Quality_Damage_Costs,MATCH($B48,'Air Quality Damage Costs'!$B$6:$B$56,0)),
Fuel_group4="Gaseous fuels", INDEX(Gas_Air_Quality_Damage_Costs,MATCH($B48,'Air Quality Damage Costs'!$B$6:$B$56,0)),
Fuel_group4="Liquid fuels", INDEX(Oil_Air_Quality_Damage_Costs,MATCH($B48,'Air Quality Damage Costs'!$B$6:$B$56,0)),
Fuel_group4="Solid fuels", INDEX(Coal_Air_Quality_Damage_Costs,MATCH($B48,'Air Quality Damage Costs'!$B$6:$B$56,0))),
0)</f>
        <v>0</v>
      </c>
      <c r="N48" s="111" cm="1">
        <f t="array" ref="N48">_xlfn.IFNA(_xlfn.IFS(
Fuel_group5="Biomass fuels", INDEX(Biomass_Air_Quality_Damage_Costs,MATCH($B48,'Air Quality Damage Costs'!$B$6:$B$56,0)),
Fuel_group5="Biogas fuels", INDEX(Biomass_Air_Quality_Damage_Costs,MATCH($B48,'Air Quality Damage Costs'!$B$6:$B$56,0)),
Fuel_group5="Gaseous fuels", INDEX(Gas_Air_Quality_Damage_Costs,MATCH($B48,'Air Quality Damage Costs'!$B$6:$B$56,0)),
Fuel_group5="Liquid fuels", INDEX(Oil_Air_Quality_Damage_Costs,MATCH($B48,'Air Quality Damage Costs'!$B$6:$B$56,0)),
Fuel_group5="Solid fuels", INDEX(Coal_Air_Quality_Damage_Costs,MATCH($B48,'Air Quality Damage Costs'!$B$6:$B$56,0))),
0)</f>
        <v>0</v>
      </c>
      <c r="O48" s="112"/>
      <c r="P48" s="100" t="e">
        <f t="shared" si="1"/>
        <v>#DIV/0!</v>
      </c>
      <c r="Q48" s="101" t="e">
        <f t="shared" si="2"/>
        <v>#DIV/0!</v>
      </c>
      <c r="R48" s="101" t="e">
        <f t="shared" si="3"/>
        <v>#DIV/0!</v>
      </c>
      <c r="S48" s="101" t="e">
        <f t="shared" si="4"/>
        <v>#DIV/0!</v>
      </c>
      <c r="T48" s="102" t="e">
        <f t="shared" si="5"/>
        <v>#DIV/0!</v>
      </c>
      <c r="U48" s="112"/>
      <c r="V48" s="100" t="e">
        <f>P48*INDEX(Discount_Index,MATCH($B48,'Inflation &amp; Discounting'!$E$8:$E$60,0))</f>
        <v>#DIV/0!</v>
      </c>
      <c r="W48" s="101" t="e">
        <f>Q48*INDEX(Discount_Index,MATCH($B48,'Inflation &amp; Discounting'!$E$8:$E$60,0))</f>
        <v>#DIV/0!</v>
      </c>
      <c r="X48" s="101" t="e">
        <f>R48*INDEX(Discount_Index,MATCH($B48,'Inflation &amp; Discounting'!$E$8:$E$60,0))</f>
        <v>#DIV/0!</v>
      </c>
      <c r="Y48" s="101" t="e">
        <f>S48*INDEX(Discount_Index,MATCH($B48,'Inflation &amp; Discounting'!$E$8:$E$60,0))</f>
        <v>#DIV/0!</v>
      </c>
      <c r="Z48" s="102" t="e">
        <f>T48*INDEX(Discount_Index,MATCH($B48,'Inflation &amp; Discounting'!$E$8:$E$60,0))</f>
        <v>#DIV/0!</v>
      </c>
    </row>
    <row r="49" spans="2:26" x14ac:dyDescent="0.25">
      <c r="B49" s="116">
        <v>2062</v>
      </c>
      <c r="C49" s="103"/>
      <c r="D49" s="100" t="e">
        <f>'Energy Calculations'!AI49</f>
        <v>#DIV/0!</v>
      </c>
      <c r="E49" s="101" t="e">
        <f>'Energy Calculations'!AJ49</f>
        <v>#DIV/0!</v>
      </c>
      <c r="F49" s="101" t="e">
        <f>'Energy Calculations'!AK49</f>
        <v>#DIV/0!</v>
      </c>
      <c r="G49" s="101" t="e">
        <f>'Energy Calculations'!AL49</f>
        <v>#DIV/0!</v>
      </c>
      <c r="H49" s="102" t="e">
        <f>'Energy Calculations'!AM49</f>
        <v>#DIV/0!</v>
      </c>
      <c r="J49" s="109" cm="1">
        <f t="array" ref="J49">_xlfn.IFNA(_xlfn.IFS(
Fuel_group1="Biomass fuels", INDEX(Biomass_Air_Quality_Damage_Costs,MATCH($B49,'Air Quality Damage Costs'!$B$6:$B$56,0)),
Fuel_group1="Biogas fuels", INDEX(Biomass_Air_Quality_Damage_Costs,MATCH($B49,'Air Quality Damage Costs'!$B$6:$B$56,0)),
Fuel_group1="Gaseous fuels", INDEX(Gas_Air_Quality_Damage_Costs,MATCH($B49,'Air Quality Damage Costs'!$B$6:$B$56,0)),
Fuel_group1="Liquid fuels", INDEX(Oil_Air_Quality_Damage_Costs,MATCH($B49,'Air Quality Damage Costs'!$B$6:$B$56,0)),
Fuel_group1="Solid fuels", INDEX(Coal_Air_Quality_Damage_Costs,MATCH($B49,'Air Quality Damage Costs'!$B$6:$B$56,0))),
0)</f>
        <v>0</v>
      </c>
      <c r="K49" s="110" cm="1">
        <f t="array" ref="K49">_xlfn.IFNA(_xlfn.IFS(
Fuel_group2="Biomass fuels", INDEX(Biomass_Air_Quality_Damage_Costs,MATCH($B49,'Air Quality Damage Costs'!$B$6:$B$56,0)),
Fuel_group2="Biogas fuels", INDEX(Biomass_Air_Quality_Damage_Costs,MATCH($B49,'Air Quality Damage Costs'!$B$6:$B$56,0)),
Fuel_group2="Gaseous fuels", INDEX(Gas_Air_Quality_Damage_Costs,MATCH($B49,'Air Quality Damage Costs'!$B$6:$B$56,0)),
Fuel_group2="Liquid fuels", INDEX(Oil_Air_Quality_Damage_Costs,MATCH($B49,'Air Quality Damage Costs'!$B$6:$B$56,0)),
Fuel_group2="Solid fuels", INDEX(Coal_Air_Quality_Damage_Costs,MATCH($B49,'Air Quality Damage Costs'!$B$6:$B$56,0))),
0)</f>
        <v>0</v>
      </c>
      <c r="L49" s="110" cm="1">
        <f t="array" ref="L49">_xlfn.IFNA(_xlfn.IFS(
Fuel_group3="Biomass fuels", INDEX(Biomass_Air_Quality_Damage_Costs,MATCH($B49,'Air Quality Damage Costs'!$B$6:$B$56,0)),
Fuel_group3="Biogas fuels", INDEX(Biomass_Air_Quality_Damage_Costs,MATCH($B49,'Air Quality Damage Costs'!$B$6:$B$56,0)),
Fuel_group3="Gaseous fuels", INDEX(Gas_Air_Quality_Damage_Costs,MATCH($B49,'Air Quality Damage Costs'!$B$6:$B$56,0)),
Fuel_group3="Liquid fuels", INDEX(Oil_Air_Quality_Damage_Costs,MATCH($B49,'Air Quality Damage Costs'!$B$6:$B$56,0)),
Fuel_group3="Solid fuels", INDEX(Coal_Air_Quality_Damage_Costs,MATCH($B49,'Air Quality Damage Costs'!$B$6:$B$56,0))),
0)</f>
        <v>0</v>
      </c>
      <c r="M49" s="110" cm="1">
        <f t="array" ref="M49">_xlfn.IFNA(_xlfn.IFS(
Fuel_group4="Biomass fuels", INDEX(Biomass_Air_Quality_Damage_Costs,MATCH($B49,'Air Quality Damage Costs'!$B$6:$B$56,0)),
Fuel_group4="Biogas fuels", INDEX(Biomass_Air_Quality_Damage_Costs,MATCH($B49,'Air Quality Damage Costs'!$B$6:$B$56,0)),
Fuel_group4="Gaseous fuels", INDEX(Gas_Air_Quality_Damage_Costs,MATCH($B49,'Air Quality Damage Costs'!$B$6:$B$56,0)),
Fuel_group4="Liquid fuels", INDEX(Oil_Air_Quality_Damage_Costs,MATCH($B49,'Air Quality Damage Costs'!$B$6:$B$56,0)),
Fuel_group4="Solid fuels", INDEX(Coal_Air_Quality_Damage_Costs,MATCH($B49,'Air Quality Damage Costs'!$B$6:$B$56,0))),
0)</f>
        <v>0</v>
      </c>
      <c r="N49" s="111" cm="1">
        <f t="array" ref="N49">_xlfn.IFNA(_xlfn.IFS(
Fuel_group5="Biomass fuels", INDEX(Biomass_Air_Quality_Damage_Costs,MATCH($B49,'Air Quality Damage Costs'!$B$6:$B$56,0)),
Fuel_group5="Biogas fuels", INDEX(Biomass_Air_Quality_Damage_Costs,MATCH($B49,'Air Quality Damage Costs'!$B$6:$B$56,0)),
Fuel_group5="Gaseous fuels", INDEX(Gas_Air_Quality_Damage_Costs,MATCH($B49,'Air Quality Damage Costs'!$B$6:$B$56,0)),
Fuel_group5="Liquid fuels", INDEX(Oil_Air_Quality_Damage_Costs,MATCH($B49,'Air Quality Damage Costs'!$B$6:$B$56,0)),
Fuel_group5="Solid fuels", INDEX(Coal_Air_Quality_Damage_Costs,MATCH($B49,'Air Quality Damage Costs'!$B$6:$B$56,0))),
0)</f>
        <v>0</v>
      </c>
      <c r="O49" s="112"/>
      <c r="P49" s="100" t="e">
        <f t="shared" si="1"/>
        <v>#DIV/0!</v>
      </c>
      <c r="Q49" s="101" t="e">
        <f t="shared" si="2"/>
        <v>#DIV/0!</v>
      </c>
      <c r="R49" s="101" t="e">
        <f t="shared" si="3"/>
        <v>#DIV/0!</v>
      </c>
      <c r="S49" s="101" t="e">
        <f t="shared" si="4"/>
        <v>#DIV/0!</v>
      </c>
      <c r="T49" s="102" t="e">
        <f t="shared" si="5"/>
        <v>#DIV/0!</v>
      </c>
      <c r="U49" s="112"/>
      <c r="V49" s="100" t="e">
        <f>P49*INDEX(Discount_Index,MATCH($B49,'Inflation &amp; Discounting'!$E$8:$E$60,0))</f>
        <v>#DIV/0!</v>
      </c>
      <c r="W49" s="101" t="e">
        <f>Q49*INDEX(Discount_Index,MATCH($B49,'Inflation &amp; Discounting'!$E$8:$E$60,0))</f>
        <v>#DIV/0!</v>
      </c>
      <c r="X49" s="101" t="e">
        <f>R49*INDEX(Discount_Index,MATCH($B49,'Inflation &amp; Discounting'!$E$8:$E$60,0))</f>
        <v>#DIV/0!</v>
      </c>
      <c r="Y49" s="101" t="e">
        <f>S49*INDEX(Discount_Index,MATCH($B49,'Inflation &amp; Discounting'!$E$8:$E$60,0))</f>
        <v>#DIV/0!</v>
      </c>
      <c r="Z49" s="102" t="e">
        <f>T49*INDEX(Discount_Index,MATCH($B49,'Inflation &amp; Discounting'!$E$8:$E$60,0))</f>
        <v>#DIV/0!</v>
      </c>
    </row>
    <row r="50" spans="2:26" x14ac:dyDescent="0.25">
      <c r="B50" s="116">
        <v>2063</v>
      </c>
      <c r="C50" s="103"/>
      <c r="D50" s="100" t="e">
        <f>'Energy Calculations'!AI50</f>
        <v>#DIV/0!</v>
      </c>
      <c r="E50" s="101" t="e">
        <f>'Energy Calculations'!AJ50</f>
        <v>#DIV/0!</v>
      </c>
      <c r="F50" s="101" t="e">
        <f>'Energy Calculations'!AK50</f>
        <v>#DIV/0!</v>
      </c>
      <c r="G50" s="101" t="e">
        <f>'Energy Calculations'!AL50</f>
        <v>#DIV/0!</v>
      </c>
      <c r="H50" s="102" t="e">
        <f>'Energy Calculations'!AM50</f>
        <v>#DIV/0!</v>
      </c>
      <c r="J50" s="109" cm="1">
        <f t="array" ref="J50">_xlfn.IFNA(_xlfn.IFS(
Fuel_group1="Biomass fuels", INDEX(Biomass_Air_Quality_Damage_Costs,MATCH($B50,'Air Quality Damage Costs'!$B$6:$B$56,0)),
Fuel_group1="Biogas fuels", INDEX(Biomass_Air_Quality_Damage_Costs,MATCH($B50,'Air Quality Damage Costs'!$B$6:$B$56,0)),
Fuel_group1="Gaseous fuels", INDEX(Gas_Air_Quality_Damage_Costs,MATCH($B50,'Air Quality Damage Costs'!$B$6:$B$56,0)),
Fuel_group1="Liquid fuels", INDEX(Oil_Air_Quality_Damage_Costs,MATCH($B50,'Air Quality Damage Costs'!$B$6:$B$56,0)),
Fuel_group1="Solid fuels", INDEX(Coal_Air_Quality_Damage_Costs,MATCH($B50,'Air Quality Damage Costs'!$B$6:$B$56,0))),
0)</f>
        <v>0</v>
      </c>
      <c r="K50" s="110" cm="1">
        <f t="array" ref="K50">_xlfn.IFNA(_xlfn.IFS(
Fuel_group2="Biomass fuels", INDEX(Biomass_Air_Quality_Damage_Costs,MATCH($B50,'Air Quality Damage Costs'!$B$6:$B$56,0)),
Fuel_group2="Biogas fuels", INDEX(Biomass_Air_Quality_Damage_Costs,MATCH($B50,'Air Quality Damage Costs'!$B$6:$B$56,0)),
Fuel_group2="Gaseous fuels", INDEX(Gas_Air_Quality_Damage_Costs,MATCH($B50,'Air Quality Damage Costs'!$B$6:$B$56,0)),
Fuel_group2="Liquid fuels", INDEX(Oil_Air_Quality_Damage_Costs,MATCH($B50,'Air Quality Damage Costs'!$B$6:$B$56,0)),
Fuel_group2="Solid fuels", INDEX(Coal_Air_Quality_Damage_Costs,MATCH($B50,'Air Quality Damage Costs'!$B$6:$B$56,0))),
0)</f>
        <v>0</v>
      </c>
      <c r="L50" s="110" cm="1">
        <f t="array" ref="L50">_xlfn.IFNA(_xlfn.IFS(
Fuel_group3="Biomass fuels", INDEX(Biomass_Air_Quality_Damage_Costs,MATCH($B50,'Air Quality Damage Costs'!$B$6:$B$56,0)),
Fuel_group3="Biogas fuels", INDEX(Biomass_Air_Quality_Damage_Costs,MATCH($B50,'Air Quality Damage Costs'!$B$6:$B$56,0)),
Fuel_group3="Gaseous fuels", INDEX(Gas_Air_Quality_Damage_Costs,MATCH($B50,'Air Quality Damage Costs'!$B$6:$B$56,0)),
Fuel_group3="Liquid fuels", INDEX(Oil_Air_Quality_Damage_Costs,MATCH($B50,'Air Quality Damage Costs'!$B$6:$B$56,0)),
Fuel_group3="Solid fuels", INDEX(Coal_Air_Quality_Damage_Costs,MATCH($B50,'Air Quality Damage Costs'!$B$6:$B$56,0))),
0)</f>
        <v>0</v>
      </c>
      <c r="M50" s="110" cm="1">
        <f t="array" ref="M50">_xlfn.IFNA(_xlfn.IFS(
Fuel_group4="Biomass fuels", INDEX(Biomass_Air_Quality_Damage_Costs,MATCH($B50,'Air Quality Damage Costs'!$B$6:$B$56,0)),
Fuel_group4="Biogas fuels", INDEX(Biomass_Air_Quality_Damage_Costs,MATCH($B50,'Air Quality Damage Costs'!$B$6:$B$56,0)),
Fuel_group4="Gaseous fuels", INDEX(Gas_Air_Quality_Damage_Costs,MATCH($B50,'Air Quality Damage Costs'!$B$6:$B$56,0)),
Fuel_group4="Liquid fuels", INDEX(Oil_Air_Quality_Damage_Costs,MATCH($B50,'Air Quality Damage Costs'!$B$6:$B$56,0)),
Fuel_group4="Solid fuels", INDEX(Coal_Air_Quality_Damage_Costs,MATCH($B50,'Air Quality Damage Costs'!$B$6:$B$56,0))),
0)</f>
        <v>0</v>
      </c>
      <c r="N50" s="111" cm="1">
        <f t="array" ref="N50">_xlfn.IFNA(_xlfn.IFS(
Fuel_group5="Biomass fuels", INDEX(Biomass_Air_Quality_Damage_Costs,MATCH($B50,'Air Quality Damage Costs'!$B$6:$B$56,0)),
Fuel_group5="Biogas fuels", INDEX(Biomass_Air_Quality_Damage_Costs,MATCH($B50,'Air Quality Damage Costs'!$B$6:$B$56,0)),
Fuel_group5="Gaseous fuels", INDEX(Gas_Air_Quality_Damage_Costs,MATCH($B50,'Air Quality Damage Costs'!$B$6:$B$56,0)),
Fuel_group5="Liquid fuels", INDEX(Oil_Air_Quality_Damage_Costs,MATCH($B50,'Air Quality Damage Costs'!$B$6:$B$56,0)),
Fuel_group5="Solid fuels", INDEX(Coal_Air_Quality_Damage_Costs,MATCH($B50,'Air Quality Damage Costs'!$B$6:$B$56,0))),
0)</f>
        <v>0</v>
      </c>
      <c r="O50" s="112"/>
      <c r="P50" s="100" t="e">
        <f t="shared" si="1"/>
        <v>#DIV/0!</v>
      </c>
      <c r="Q50" s="101" t="e">
        <f t="shared" si="2"/>
        <v>#DIV/0!</v>
      </c>
      <c r="R50" s="101" t="e">
        <f t="shared" si="3"/>
        <v>#DIV/0!</v>
      </c>
      <c r="S50" s="101" t="e">
        <f t="shared" si="4"/>
        <v>#DIV/0!</v>
      </c>
      <c r="T50" s="102" t="e">
        <f t="shared" si="5"/>
        <v>#DIV/0!</v>
      </c>
      <c r="U50" s="112"/>
      <c r="V50" s="100" t="e">
        <f>P50*INDEX(Discount_Index,MATCH($B50,'Inflation &amp; Discounting'!$E$8:$E$60,0))</f>
        <v>#DIV/0!</v>
      </c>
      <c r="W50" s="101" t="e">
        <f>Q50*INDEX(Discount_Index,MATCH($B50,'Inflation &amp; Discounting'!$E$8:$E$60,0))</f>
        <v>#DIV/0!</v>
      </c>
      <c r="X50" s="101" t="e">
        <f>R50*INDEX(Discount_Index,MATCH($B50,'Inflation &amp; Discounting'!$E$8:$E$60,0))</f>
        <v>#DIV/0!</v>
      </c>
      <c r="Y50" s="101" t="e">
        <f>S50*INDEX(Discount_Index,MATCH($B50,'Inflation &amp; Discounting'!$E$8:$E$60,0))</f>
        <v>#DIV/0!</v>
      </c>
      <c r="Z50" s="102" t="e">
        <f>T50*INDEX(Discount_Index,MATCH($B50,'Inflation &amp; Discounting'!$E$8:$E$60,0))</f>
        <v>#DIV/0!</v>
      </c>
    </row>
    <row r="51" spans="2:26" x14ac:dyDescent="0.25">
      <c r="B51" s="116">
        <v>2064</v>
      </c>
      <c r="C51" s="103"/>
      <c r="D51" s="100" t="e">
        <f>'Energy Calculations'!AI51</f>
        <v>#DIV/0!</v>
      </c>
      <c r="E51" s="101" t="e">
        <f>'Energy Calculations'!AJ51</f>
        <v>#DIV/0!</v>
      </c>
      <c r="F51" s="101" t="e">
        <f>'Energy Calculations'!AK51</f>
        <v>#DIV/0!</v>
      </c>
      <c r="G51" s="101" t="e">
        <f>'Energy Calculations'!AL51</f>
        <v>#DIV/0!</v>
      </c>
      <c r="H51" s="102" t="e">
        <f>'Energy Calculations'!AM51</f>
        <v>#DIV/0!</v>
      </c>
      <c r="J51" s="109" cm="1">
        <f t="array" ref="J51">_xlfn.IFNA(_xlfn.IFS(
Fuel_group1="Biomass fuels", INDEX(Biomass_Air_Quality_Damage_Costs,MATCH($B51,'Air Quality Damage Costs'!$B$6:$B$56,0)),
Fuel_group1="Biogas fuels", INDEX(Biomass_Air_Quality_Damage_Costs,MATCH($B51,'Air Quality Damage Costs'!$B$6:$B$56,0)),
Fuel_group1="Gaseous fuels", INDEX(Gas_Air_Quality_Damage_Costs,MATCH($B51,'Air Quality Damage Costs'!$B$6:$B$56,0)),
Fuel_group1="Liquid fuels", INDEX(Oil_Air_Quality_Damage_Costs,MATCH($B51,'Air Quality Damage Costs'!$B$6:$B$56,0)),
Fuel_group1="Solid fuels", INDEX(Coal_Air_Quality_Damage_Costs,MATCH($B51,'Air Quality Damage Costs'!$B$6:$B$56,0))),
0)</f>
        <v>0</v>
      </c>
      <c r="K51" s="110" cm="1">
        <f t="array" ref="K51">_xlfn.IFNA(_xlfn.IFS(
Fuel_group2="Biomass fuels", INDEX(Biomass_Air_Quality_Damage_Costs,MATCH($B51,'Air Quality Damage Costs'!$B$6:$B$56,0)),
Fuel_group2="Biogas fuels", INDEX(Biomass_Air_Quality_Damage_Costs,MATCH($B51,'Air Quality Damage Costs'!$B$6:$B$56,0)),
Fuel_group2="Gaseous fuels", INDEX(Gas_Air_Quality_Damage_Costs,MATCH($B51,'Air Quality Damage Costs'!$B$6:$B$56,0)),
Fuel_group2="Liquid fuels", INDEX(Oil_Air_Quality_Damage_Costs,MATCH($B51,'Air Quality Damage Costs'!$B$6:$B$56,0)),
Fuel_group2="Solid fuels", INDEX(Coal_Air_Quality_Damage_Costs,MATCH($B51,'Air Quality Damage Costs'!$B$6:$B$56,0))),
0)</f>
        <v>0</v>
      </c>
      <c r="L51" s="110" cm="1">
        <f t="array" ref="L51">_xlfn.IFNA(_xlfn.IFS(
Fuel_group3="Biomass fuels", INDEX(Biomass_Air_Quality_Damage_Costs,MATCH($B51,'Air Quality Damage Costs'!$B$6:$B$56,0)),
Fuel_group3="Biogas fuels", INDEX(Biomass_Air_Quality_Damage_Costs,MATCH($B51,'Air Quality Damage Costs'!$B$6:$B$56,0)),
Fuel_group3="Gaseous fuels", INDEX(Gas_Air_Quality_Damage_Costs,MATCH($B51,'Air Quality Damage Costs'!$B$6:$B$56,0)),
Fuel_group3="Liquid fuels", INDEX(Oil_Air_Quality_Damage_Costs,MATCH($B51,'Air Quality Damage Costs'!$B$6:$B$56,0)),
Fuel_group3="Solid fuels", INDEX(Coal_Air_Quality_Damage_Costs,MATCH($B51,'Air Quality Damage Costs'!$B$6:$B$56,0))),
0)</f>
        <v>0</v>
      </c>
      <c r="M51" s="110" cm="1">
        <f t="array" ref="M51">_xlfn.IFNA(_xlfn.IFS(
Fuel_group4="Biomass fuels", INDEX(Biomass_Air_Quality_Damage_Costs,MATCH($B51,'Air Quality Damage Costs'!$B$6:$B$56,0)),
Fuel_group4="Biogas fuels", INDEX(Biomass_Air_Quality_Damage_Costs,MATCH($B51,'Air Quality Damage Costs'!$B$6:$B$56,0)),
Fuel_group4="Gaseous fuels", INDEX(Gas_Air_Quality_Damage_Costs,MATCH($B51,'Air Quality Damage Costs'!$B$6:$B$56,0)),
Fuel_group4="Liquid fuels", INDEX(Oil_Air_Quality_Damage_Costs,MATCH($B51,'Air Quality Damage Costs'!$B$6:$B$56,0)),
Fuel_group4="Solid fuels", INDEX(Coal_Air_Quality_Damage_Costs,MATCH($B51,'Air Quality Damage Costs'!$B$6:$B$56,0))),
0)</f>
        <v>0</v>
      </c>
      <c r="N51" s="111" cm="1">
        <f t="array" ref="N51">_xlfn.IFNA(_xlfn.IFS(
Fuel_group5="Biomass fuels", INDEX(Biomass_Air_Quality_Damage_Costs,MATCH($B51,'Air Quality Damage Costs'!$B$6:$B$56,0)),
Fuel_group5="Biogas fuels", INDEX(Biomass_Air_Quality_Damage_Costs,MATCH($B51,'Air Quality Damage Costs'!$B$6:$B$56,0)),
Fuel_group5="Gaseous fuels", INDEX(Gas_Air_Quality_Damage_Costs,MATCH($B51,'Air Quality Damage Costs'!$B$6:$B$56,0)),
Fuel_group5="Liquid fuels", INDEX(Oil_Air_Quality_Damage_Costs,MATCH($B51,'Air Quality Damage Costs'!$B$6:$B$56,0)),
Fuel_group5="Solid fuels", INDEX(Coal_Air_Quality_Damage_Costs,MATCH($B51,'Air Quality Damage Costs'!$B$6:$B$56,0))),
0)</f>
        <v>0</v>
      </c>
      <c r="O51" s="112"/>
      <c r="P51" s="100" t="e">
        <f t="shared" si="1"/>
        <v>#DIV/0!</v>
      </c>
      <c r="Q51" s="101" t="e">
        <f t="shared" si="2"/>
        <v>#DIV/0!</v>
      </c>
      <c r="R51" s="101" t="e">
        <f t="shared" si="3"/>
        <v>#DIV/0!</v>
      </c>
      <c r="S51" s="101" t="e">
        <f t="shared" si="4"/>
        <v>#DIV/0!</v>
      </c>
      <c r="T51" s="102" t="e">
        <f t="shared" si="5"/>
        <v>#DIV/0!</v>
      </c>
      <c r="U51" s="112"/>
      <c r="V51" s="100" t="e">
        <f>P51*INDEX(Discount_Index,MATCH($B51,'Inflation &amp; Discounting'!$E$8:$E$60,0))</f>
        <v>#DIV/0!</v>
      </c>
      <c r="W51" s="101" t="e">
        <f>Q51*INDEX(Discount_Index,MATCH($B51,'Inflation &amp; Discounting'!$E$8:$E$60,0))</f>
        <v>#DIV/0!</v>
      </c>
      <c r="X51" s="101" t="e">
        <f>R51*INDEX(Discount_Index,MATCH($B51,'Inflation &amp; Discounting'!$E$8:$E$60,0))</f>
        <v>#DIV/0!</v>
      </c>
      <c r="Y51" s="101" t="e">
        <f>S51*INDEX(Discount_Index,MATCH($B51,'Inflation &amp; Discounting'!$E$8:$E$60,0))</f>
        <v>#DIV/0!</v>
      </c>
      <c r="Z51" s="102" t="e">
        <f>T51*INDEX(Discount_Index,MATCH($B51,'Inflation &amp; Discounting'!$E$8:$E$60,0))</f>
        <v>#DIV/0!</v>
      </c>
    </row>
    <row r="52" spans="2:26" x14ac:dyDescent="0.25">
      <c r="B52" s="116">
        <v>2065</v>
      </c>
      <c r="C52" s="103"/>
      <c r="D52" s="100" t="e">
        <f>'Energy Calculations'!AI52</f>
        <v>#DIV/0!</v>
      </c>
      <c r="E52" s="101" t="e">
        <f>'Energy Calculations'!AJ52</f>
        <v>#DIV/0!</v>
      </c>
      <c r="F52" s="101" t="e">
        <f>'Energy Calculations'!AK52</f>
        <v>#DIV/0!</v>
      </c>
      <c r="G52" s="101" t="e">
        <f>'Energy Calculations'!AL52</f>
        <v>#DIV/0!</v>
      </c>
      <c r="H52" s="102" t="e">
        <f>'Energy Calculations'!AM52</f>
        <v>#DIV/0!</v>
      </c>
      <c r="J52" s="109" cm="1">
        <f t="array" ref="J52">_xlfn.IFNA(_xlfn.IFS(
Fuel_group1="Biomass fuels", INDEX(Biomass_Air_Quality_Damage_Costs,MATCH($B52,'Air Quality Damage Costs'!$B$6:$B$56,0)),
Fuel_group1="Biogas fuels", INDEX(Biomass_Air_Quality_Damage_Costs,MATCH($B52,'Air Quality Damage Costs'!$B$6:$B$56,0)),
Fuel_group1="Gaseous fuels", INDEX(Gas_Air_Quality_Damage_Costs,MATCH($B52,'Air Quality Damage Costs'!$B$6:$B$56,0)),
Fuel_group1="Liquid fuels", INDEX(Oil_Air_Quality_Damage_Costs,MATCH($B52,'Air Quality Damage Costs'!$B$6:$B$56,0)),
Fuel_group1="Solid fuels", INDEX(Coal_Air_Quality_Damage_Costs,MATCH($B52,'Air Quality Damage Costs'!$B$6:$B$56,0))),
0)</f>
        <v>0</v>
      </c>
      <c r="K52" s="110" cm="1">
        <f t="array" ref="K52">_xlfn.IFNA(_xlfn.IFS(
Fuel_group2="Biomass fuels", INDEX(Biomass_Air_Quality_Damage_Costs,MATCH($B52,'Air Quality Damage Costs'!$B$6:$B$56,0)),
Fuel_group2="Biogas fuels", INDEX(Biomass_Air_Quality_Damage_Costs,MATCH($B52,'Air Quality Damage Costs'!$B$6:$B$56,0)),
Fuel_group2="Gaseous fuels", INDEX(Gas_Air_Quality_Damage_Costs,MATCH($B52,'Air Quality Damage Costs'!$B$6:$B$56,0)),
Fuel_group2="Liquid fuels", INDEX(Oil_Air_Quality_Damage_Costs,MATCH($B52,'Air Quality Damage Costs'!$B$6:$B$56,0)),
Fuel_group2="Solid fuels", INDEX(Coal_Air_Quality_Damage_Costs,MATCH($B52,'Air Quality Damage Costs'!$B$6:$B$56,0))),
0)</f>
        <v>0</v>
      </c>
      <c r="L52" s="110" cm="1">
        <f t="array" ref="L52">_xlfn.IFNA(_xlfn.IFS(
Fuel_group3="Biomass fuels", INDEX(Biomass_Air_Quality_Damage_Costs,MATCH($B52,'Air Quality Damage Costs'!$B$6:$B$56,0)),
Fuel_group3="Biogas fuels", INDEX(Biomass_Air_Quality_Damage_Costs,MATCH($B52,'Air Quality Damage Costs'!$B$6:$B$56,0)),
Fuel_group3="Gaseous fuels", INDEX(Gas_Air_Quality_Damage_Costs,MATCH($B52,'Air Quality Damage Costs'!$B$6:$B$56,0)),
Fuel_group3="Liquid fuels", INDEX(Oil_Air_Quality_Damage_Costs,MATCH($B52,'Air Quality Damage Costs'!$B$6:$B$56,0)),
Fuel_group3="Solid fuels", INDEX(Coal_Air_Quality_Damage_Costs,MATCH($B52,'Air Quality Damage Costs'!$B$6:$B$56,0))),
0)</f>
        <v>0</v>
      </c>
      <c r="M52" s="110" cm="1">
        <f t="array" ref="M52">_xlfn.IFNA(_xlfn.IFS(
Fuel_group4="Biomass fuels", INDEX(Biomass_Air_Quality_Damage_Costs,MATCH($B52,'Air Quality Damage Costs'!$B$6:$B$56,0)),
Fuel_group4="Biogas fuels", INDEX(Biomass_Air_Quality_Damage_Costs,MATCH($B52,'Air Quality Damage Costs'!$B$6:$B$56,0)),
Fuel_group4="Gaseous fuels", INDEX(Gas_Air_Quality_Damage_Costs,MATCH($B52,'Air Quality Damage Costs'!$B$6:$B$56,0)),
Fuel_group4="Liquid fuels", INDEX(Oil_Air_Quality_Damage_Costs,MATCH($B52,'Air Quality Damage Costs'!$B$6:$B$56,0)),
Fuel_group4="Solid fuels", INDEX(Coal_Air_Quality_Damage_Costs,MATCH($B52,'Air Quality Damage Costs'!$B$6:$B$56,0))),
0)</f>
        <v>0</v>
      </c>
      <c r="N52" s="111" cm="1">
        <f t="array" ref="N52">_xlfn.IFNA(_xlfn.IFS(
Fuel_group5="Biomass fuels", INDEX(Biomass_Air_Quality_Damage_Costs,MATCH($B52,'Air Quality Damage Costs'!$B$6:$B$56,0)),
Fuel_group5="Biogas fuels", INDEX(Biomass_Air_Quality_Damage_Costs,MATCH($B52,'Air Quality Damage Costs'!$B$6:$B$56,0)),
Fuel_group5="Gaseous fuels", INDEX(Gas_Air_Quality_Damage_Costs,MATCH($B52,'Air Quality Damage Costs'!$B$6:$B$56,0)),
Fuel_group5="Liquid fuels", INDEX(Oil_Air_Quality_Damage_Costs,MATCH($B52,'Air Quality Damage Costs'!$B$6:$B$56,0)),
Fuel_group5="Solid fuels", INDEX(Coal_Air_Quality_Damage_Costs,MATCH($B52,'Air Quality Damage Costs'!$B$6:$B$56,0))),
0)</f>
        <v>0</v>
      </c>
      <c r="O52" s="112"/>
      <c r="P52" s="100" t="e">
        <f t="shared" si="1"/>
        <v>#DIV/0!</v>
      </c>
      <c r="Q52" s="101" t="e">
        <f t="shared" si="2"/>
        <v>#DIV/0!</v>
      </c>
      <c r="R52" s="101" t="e">
        <f t="shared" si="3"/>
        <v>#DIV/0!</v>
      </c>
      <c r="S52" s="101" t="e">
        <f t="shared" si="4"/>
        <v>#DIV/0!</v>
      </c>
      <c r="T52" s="102" t="e">
        <f t="shared" si="5"/>
        <v>#DIV/0!</v>
      </c>
      <c r="U52" s="112"/>
      <c r="V52" s="100" t="e">
        <f>P52*INDEX(Discount_Index,MATCH($B52,'Inflation &amp; Discounting'!$E$8:$E$60,0))</f>
        <v>#DIV/0!</v>
      </c>
      <c r="W52" s="101" t="e">
        <f>Q52*INDEX(Discount_Index,MATCH($B52,'Inflation &amp; Discounting'!$E$8:$E$60,0))</f>
        <v>#DIV/0!</v>
      </c>
      <c r="X52" s="101" t="e">
        <f>R52*INDEX(Discount_Index,MATCH($B52,'Inflation &amp; Discounting'!$E$8:$E$60,0))</f>
        <v>#DIV/0!</v>
      </c>
      <c r="Y52" s="101" t="e">
        <f>S52*INDEX(Discount_Index,MATCH($B52,'Inflation &amp; Discounting'!$E$8:$E$60,0))</f>
        <v>#DIV/0!</v>
      </c>
      <c r="Z52" s="102" t="e">
        <f>T52*INDEX(Discount_Index,MATCH($B52,'Inflation &amp; Discounting'!$E$8:$E$60,0))</f>
        <v>#DIV/0!</v>
      </c>
    </row>
    <row r="53" spans="2:26" x14ac:dyDescent="0.25">
      <c r="B53" s="116">
        <v>2066</v>
      </c>
      <c r="C53" s="103"/>
      <c r="D53" s="100" t="e">
        <f>'Energy Calculations'!AI53</f>
        <v>#DIV/0!</v>
      </c>
      <c r="E53" s="101" t="e">
        <f>'Energy Calculations'!AJ53</f>
        <v>#DIV/0!</v>
      </c>
      <c r="F53" s="101" t="e">
        <f>'Energy Calculations'!AK53</f>
        <v>#DIV/0!</v>
      </c>
      <c r="G53" s="101" t="e">
        <f>'Energy Calculations'!AL53</f>
        <v>#DIV/0!</v>
      </c>
      <c r="H53" s="102" t="e">
        <f>'Energy Calculations'!AM53</f>
        <v>#DIV/0!</v>
      </c>
      <c r="J53" s="109" cm="1">
        <f t="array" ref="J53">_xlfn.IFNA(_xlfn.IFS(
Fuel_group1="Biomass fuels", INDEX(Biomass_Air_Quality_Damage_Costs,MATCH($B53,'Air Quality Damage Costs'!$B$6:$B$56,0)),
Fuel_group1="Biogas fuels", INDEX(Biomass_Air_Quality_Damage_Costs,MATCH($B53,'Air Quality Damage Costs'!$B$6:$B$56,0)),
Fuel_group1="Gaseous fuels", INDEX(Gas_Air_Quality_Damage_Costs,MATCH($B53,'Air Quality Damage Costs'!$B$6:$B$56,0)),
Fuel_group1="Liquid fuels", INDEX(Oil_Air_Quality_Damage_Costs,MATCH($B53,'Air Quality Damage Costs'!$B$6:$B$56,0)),
Fuel_group1="Solid fuels", INDEX(Coal_Air_Quality_Damage_Costs,MATCH($B53,'Air Quality Damage Costs'!$B$6:$B$56,0))),
0)</f>
        <v>0</v>
      </c>
      <c r="K53" s="110" cm="1">
        <f t="array" ref="K53">_xlfn.IFNA(_xlfn.IFS(
Fuel_group2="Biomass fuels", INDEX(Biomass_Air_Quality_Damage_Costs,MATCH($B53,'Air Quality Damage Costs'!$B$6:$B$56,0)),
Fuel_group2="Biogas fuels", INDEX(Biomass_Air_Quality_Damage_Costs,MATCH($B53,'Air Quality Damage Costs'!$B$6:$B$56,0)),
Fuel_group2="Gaseous fuels", INDEX(Gas_Air_Quality_Damage_Costs,MATCH($B53,'Air Quality Damage Costs'!$B$6:$B$56,0)),
Fuel_group2="Liquid fuels", INDEX(Oil_Air_Quality_Damage_Costs,MATCH($B53,'Air Quality Damage Costs'!$B$6:$B$56,0)),
Fuel_group2="Solid fuels", INDEX(Coal_Air_Quality_Damage_Costs,MATCH($B53,'Air Quality Damage Costs'!$B$6:$B$56,0))),
0)</f>
        <v>0</v>
      </c>
      <c r="L53" s="110" cm="1">
        <f t="array" ref="L53">_xlfn.IFNA(_xlfn.IFS(
Fuel_group3="Biomass fuels", INDEX(Biomass_Air_Quality_Damage_Costs,MATCH($B53,'Air Quality Damage Costs'!$B$6:$B$56,0)),
Fuel_group3="Biogas fuels", INDEX(Biomass_Air_Quality_Damage_Costs,MATCH($B53,'Air Quality Damage Costs'!$B$6:$B$56,0)),
Fuel_group3="Gaseous fuels", INDEX(Gas_Air_Quality_Damage_Costs,MATCH($B53,'Air Quality Damage Costs'!$B$6:$B$56,0)),
Fuel_group3="Liquid fuels", INDEX(Oil_Air_Quality_Damage_Costs,MATCH($B53,'Air Quality Damage Costs'!$B$6:$B$56,0)),
Fuel_group3="Solid fuels", INDEX(Coal_Air_Quality_Damage_Costs,MATCH($B53,'Air Quality Damage Costs'!$B$6:$B$56,0))),
0)</f>
        <v>0</v>
      </c>
      <c r="M53" s="110" cm="1">
        <f t="array" ref="M53">_xlfn.IFNA(_xlfn.IFS(
Fuel_group4="Biomass fuels", INDEX(Biomass_Air_Quality_Damage_Costs,MATCH($B53,'Air Quality Damage Costs'!$B$6:$B$56,0)),
Fuel_group4="Biogas fuels", INDEX(Biomass_Air_Quality_Damage_Costs,MATCH($B53,'Air Quality Damage Costs'!$B$6:$B$56,0)),
Fuel_group4="Gaseous fuels", INDEX(Gas_Air_Quality_Damage_Costs,MATCH($B53,'Air Quality Damage Costs'!$B$6:$B$56,0)),
Fuel_group4="Liquid fuels", INDEX(Oil_Air_Quality_Damage_Costs,MATCH($B53,'Air Quality Damage Costs'!$B$6:$B$56,0)),
Fuel_group4="Solid fuels", INDEX(Coal_Air_Quality_Damage_Costs,MATCH($B53,'Air Quality Damage Costs'!$B$6:$B$56,0))),
0)</f>
        <v>0</v>
      </c>
      <c r="N53" s="111" cm="1">
        <f t="array" ref="N53">_xlfn.IFNA(_xlfn.IFS(
Fuel_group5="Biomass fuels", INDEX(Biomass_Air_Quality_Damage_Costs,MATCH($B53,'Air Quality Damage Costs'!$B$6:$B$56,0)),
Fuel_group5="Biogas fuels", INDEX(Biomass_Air_Quality_Damage_Costs,MATCH($B53,'Air Quality Damage Costs'!$B$6:$B$56,0)),
Fuel_group5="Gaseous fuels", INDEX(Gas_Air_Quality_Damage_Costs,MATCH($B53,'Air Quality Damage Costs'!$B$6:$B$56,0)),
Fuel_group5="Liquid fuels", INDEX(Oil_Air_Quality_Damage_Costs,MATCH($B53,'Air Quality Damage Costs'!$B$6:$B$56,0)),
Fuel_group5="Solid fuels", INDEX(Coal_Air_Quality_Damage_Costs,MATCH($B53,'Air Quality Damage Costs'!$B$6:$B$56,0))),
0)</f>
        <v>0</v>
      </c>
      <c r="O53" s="112"/>
      <c r="P53" s="100" t="e">
        <f t="shared" si="1"/>
        <v>#DIV/0!</v>
      </c>
      <c r="Q53" s="101" t="e">
        <f t="shared" si="2"/>
        <v>#DIV/0!</v>
      </c>
      <c r="R53" s="101" t="e">
        <f t="shared" si="3"/>
        <v>#DIV/0!</v>
      </c>
      <c r="S53" s="101" t="e">
        <f t="shared" si="4"/>
        <v>#DIV/0!</v>
      </c>
      <c r="T53" s="102" t="e">
        <f t="shared" si="5"/>
        <v>#DIV/0!</v>
      </c>
      <c r="U53" s="112"/>
      <c r="V53" s="100" t="e">
        <f>P53*INDEX(Discount_Index,MATCH($B53,'Inflation &amp; Discounting'!$E$8:$E$60,0))</f>
        <v>#DIV/0!</v>
      </c>
      <c r="W53" s="101" t="e">
        <f>Q53*INDEX(Discount_Index,MATCH($B53,'Inflation &amp; Discounting'!$E$8:$E$60,0))</f>
        <v>#DIV/0!</v>
      </c>
      <c r="X53" s="101" t="e">
        <f>R53*INDEX(Discount_Index,MATCH($B53,'Inflation &amp; Discounting'!$E$8:$E$60,0))</f>
        <v>#DIV/0!</v>
      </c>
      <c r="Y53" s="101" t="e">
        <f>S53*INDEX(Discount_Index,MATCH($B53,'Inflation &amp; Discounting'!$E$8:$E$60,0))</f>
        <v>#DIV/0!</v>
      </c>
      <c r="Z53" s="102" t="e">
        <f>T53*INDEX(Discount_Index,MATCH($B53,'Inflation &amp; Discounting'!$E$8:$E$60,0))</f>
        <v>#DIV/0!</v>
      </c>
    </row>
    <row r="54" spans="2:26" x14ac:dyDescent="0.25">
      <c r="B54" s="116">
        <v>2067</v>
      </c>
      <c r="C54" s="103"/>
      <c r="D54" s="100" t="e">
        <f>'Energy Calculations'!AI54</f>
        <v>#DIV/0!</v>
      </c>
      <c r="E54" s="101" t="e">
        <f>'Energy Calculations'!AJ54</f>
        <v>#DIV/0!</v>
      </c>
      <c r="F54" s="101" t="e">
        <f>'Energy Calculations'!AK54</f>
        <v>#DIV/0!</v>
      </c>
      <c r="G54" s="101" t="e">
        <f>'Energy Calculations'!AL54</f>
        <v>#DIV/0!</v>
      </c>
      <c r="H54" s="102" t="e">
        <f>'Energy Calculations'!AM54</f>
        <v>#DIV/0!</v>
      </c>
      <c r="J54" s="109" cm="1">
        <f t="array" ref="J54">_xlfn.IFNA(_xlfn.IFS(
Fuel_group1="Biomass fuels", INDEX(Biomass_Air_Quality_Damage_Costs,MATCH($B54,'Air Quality Damage Costs'!$B$6:$B$56,0)),
Fuel_group1="Biogas fuels", INDEX(Biomass_Air_Quality_Damage_Costs,MATCH($B54,'Air Quality Damage Costs'!$B$6:$B$56,0)),
Fuel_group1="Gaseous fuels", INDEX(Gas_Air_Quality_Damage_Costs,MATCH($B54,'Air Quality Damage Costs'!$B$6:$B$56,0)),
Fuel_group1="Liquid fuels", INDEX(Oil_Air_Quality_Damage_Costs,MATCH($B54,'Air Quality Damage Costs'!$B$6:$B$56,0)),
Fuel_group1="Solid fuels", INDEX(Coal_Air_Quality_Damage_Costs,MATCH($B54,'Air Quality Damage Costs'!$B$6:$B$56,0))),
0)</f>
        <v>0</v>
      </c>
      <c r="K54" s="110" cm="1">
        <f t="array" ref="K54">_xlfn.IFNA(_xlfn.IFS(
Fuel_group2="Biomass fuels", INDEX(Biomass_Air_Quality_Damage_Costs,MATCH($B54,'Air Quality Damage Costs'!$B$6:$B$56,0)),
Fuel_group2="Biogas fuels", INDEX(Biomass_Air_Quality_Damage_Costs,MATCH($B54,'Air Quality Damage Costs'!$B$6:$B$56,0)),
Fuel_group2="Gaseous fuels", INDEX(Gas_Air_Quality_Damage_Costs,MATCH($B54,'Air Quality Damage Costs'!$B$6:$B$56,0)),
Fuel_group2="Liquid fuels", INDEX(Oil_Air_Quality_Damage_Costs,MATCH($B54,'Air Quality Damage Costs'!$B$6:$B$56,0)),
Fuel_group2="Solid fuels", INDEX(Coal_Air_Quality_Damage_Costs,MATCH($B54,'Air Quality Damage Costs'!$B$6:$B$56,0))),
0)</f>
        <v>0</v>
      </c>
      <c r="L54" s="110" cm="1">
        <f t="array" ref="L54">_xlfn.IFNA(_xlfn.IFS(
Fuel_group3="Biomass fuels", INDEX(Biomass_Air_Quality_Damage_Costs,MATCH($B54,'Air Quality Damage Costs'!$B$6:$B$56,0)),
Fuel_group3="Biogas fuels", INDEX(Biomass_Air_Quality_Damage_Costs,MATCH($B54,'Air Quality Damage Costs'!$B$6:$B$56,0)),
Fuel_group3="Gaseous fuels", INDEX(Gas_Air_Quality_Damage_Costs,MATCH($B54,'Air Quality Damage Costs'!$B$6:$B$56,0)),
Fuel_group3="Liquid fuels", INDEX(Oil_Air_Quality_Damage_Costs,MATCH($B54,'Air Quality Damage Costs'!$B$6:$B$56,0)),
Fuel_group3="Solid fuels", INDEX(Coal_Air_Quality_Damage_Costs,MATCH($B54,'Air Quality Damage Costs'!$B$6:$B$56,0))),
0)</f>
        <v>0</v>
      </c>
      <c r="M54" s="110" cm="1">
        <f t="array" ref="M54">_xlfn.IFNA(_xlfn.IFS(
Fuel_group4="Biomass fuels", INDEX(Biomass_Air_Quality_Damage_Costs,MATCH($B54,'Air Quality Damage Costs'!$B$6:$B$56,0)),
Fuel_group4="Biogas fuels", INDEX(Biomass_Air_Quality_Damage_Costs,MATCH($B54,'Air Quality Damage Costs'!$B$6:$B$56,0)),
Fuel_group4="Gaseous fuels", INDEX(Gas_Air_Quality_Damage_Costs,MATCH($B54,'Air Quality Damage Costs'!$B$6:$B$56,0)),
Fuel_group4="Liquid fuels", INDEX(Oil_Air_Quality_Damage_Costs,MATCH($B54,'Air Quality Damage Costs'!$B$6:$B$56,0)),
Fuel_group4="Solid fuels", INDEX(Coal_Air_Quality_Damage_Costs,MATCH($B54,'Air Quality Damage Costs'!$B$6:$B$56,0))),
0)</f>
        <v>0</v>
      </c>
      <c r="N54" s="111" cm="1">
        <f t="array" ref="N54">_xlfn.IFNA(_xlfn.IFS(
Fuel_group5="Biomass fuels", INDEX(Biomass_Air_Quality_Damage_Costs,MATCH($B54,'Air Quality Damage Costs'!$B$6:$B$56,0)),
Fuel_group5="Biogas fuels", INDEX(Biomass_Air_Quality_Damage_Costs,MATCH($B54,'Air Quality Damage Costs'!$B$6:$B$56,0)),
Fuel_group5="Gaseous fuels", INDEX(Gas_Air_Quality_Damage_Costs,MATCH($B54,'Air Quality Damage Costs'!$B$6:$B$56,0)),
Fuel_group5="Liquid fuels", INDEX(Oil_Air_Quality_Damage_Costs,MATCH($B54,'Air Quality Damage Costs'!$B$6:$B$56,0)),
Fuel_group5="Solid fuels", INDEX(Coal_Air_Quality_Damage_Costs,MATCH($B54,'Air Quality Damage Costs'!$B$6:$B$56,0))),
0)</f>
        <v>0</v>
      </c>
      <c r="O54" s="112"/>
      <c r="P54" s="100" t="e">
        <f t="shared" si="1"/>
        <v>#DIV/0!</v>
      </c>
      <c r="Q54" s="101" t="e">
        <f t="shared" si="2"/>
        <v>#DIV/0!</v>
      </c>
      <c r="R54" s="101" t="e">
        <f t="shared" si="3"/>
        <v>#DIV/0!</v>
      </c>
      <c r="S54" s="101" t="e">
        <f t="shared" si="4"/>
        <v>#DIV/0!</v>
      </c>
      <c r="T54" s="102" t="e">
        <f t="shared" si="5"/>
        <v>#DIV/0!</v>
      </c>
      <c r="U54" s="112"/>
      <c r="V54" s="100" t="e">
        <f>P54*INDEX(Discount_Index,MATCH($B54,'Inflation &amp; Discounting'!$E$8:$E$60,0))</f>
        <v>#DIV/0!</v>
      </c>
      <c r="W54" s="101" t="e">
        <f>Q54*INDEX(Discount_Index,MATCH($B54,'Inflation &amp; Discounting'!$E$8:$E$60,0))</f>
        <v>#DIV/0!</v>
      </c>
      <c r="X54" s="101" t="e">
        <f>R54*INDEX(Discount_Index,MATCH($B54,'Inflation &amp; Discounting'!$E$8:$E$60,0))</f>
        <v>#DIV/0!</v>
      </c>
      <c r="Y54" s="101" t="e">
        <f>S54*INDEX(Discount_Index,MATCH($B54,'Inflation &amp; Discounting'!$E$8:$E$60,0))</f>
        <v>#DIV/0!</v>
      </c>
      <c r="Z54" s="102" t="e">
        <f>T54*INDEX(Discount_Index,MATCH($B54,'Inflation &amp; Discounting'!$E$8:$E$60,0))</f>
        <v>#DIV/0!</v>
      </c>
    </row>
    <row r="55" spans="2:26" x14ac:dyDescent="0.25">
      <c r="B55" s="116">
        <v>2068</v>
      </c>
      <c r="C55" s="103"/>
      <c r="D55" s="100" t="e">
        <f>'Energy Calculations'!AI55</f>
        <v>#DIV/0!</v>
      </c>
      <c r="E55" s="101" t="e">
        <f>'Energy Calculations'!AJ55</f>
        <v>#DIV/0!</v>
      </c>
      <c r="F55" s="101" t="e">
        <f>'Energy Calculations'!AK55</f>
        <v>#DIV/0!</v>
      </c>
      <c r="G55" s="101" t="e">
        <f>'Energy Calculations'!AL55</f>
        <v>#DIV/0!</v>
      </c>
      <c r="H55" s="102" t="e">
        <f>'Energy Calculations'!AM55</f>
        <v>#DIV/0!</v>
      </c>
      <c r="J55" s="109" cm="1">
        <f t="array" ref="J55">_xlfn.IFNA(_xlfn.IFS(
Fuel_group1="Biomass fuels", INDEX(Biomass_Air_Quality_Damage_Costs,MATCH($B55,'Air Quality Damage Costs'!$B$6:$B$56,0)),
Fuel_group1="Biogas fuels", INDEX(Biomass_Air_Quality_Damage_Costs,MATCH($B55,'Air Quality Damage Costs'!$B$6:$B$56,0)),
Fuel_group1="Gaseous fuels", INDEX(Gas_Air_Quality_Damage_Costs,MATCH($B55,'Air Quality Damage Costs'!$B$6:$B$56,0)),
Fuel_group1="Liquid fuels", INDEX(Oil_Air_Quality_Damage_Costs,MATCH($B55,'Air Quality Damage Costs'!$B$6:$B$56,0)),
Fuel_group1="Solid fuels", INDEX(Coal_Air_Quality_Damage_Costs,MATCH($B55,'Air Quality Damage Costs'!$B$6:$B$56,0))),
0)</f>
        <v>0</v>
      </c>
      <c r="K55" s="110" cm="1">
        <f t="array" ref="K55">_xlfn.IFNA(_xlfn.IFS(
Fuel_group2="Biomass fuels", INDEX(Biomass_Air_Quality_Damage_Costs,MATCH($B55,'Air Quality Damage Costs'!$B$6:$B$56,0)),
Fuel_group2="Biogas fuels", INDEX(Biomass_Air_Quality_Damage_Costs,MATCH($B55,'Air Quality Damage Costs'!$B$6:$B$56,0)),
Fuel_group2="Gaseous fuels", INDEX(Gas_Air_Quality_Damage_Costs,MATCH($B55,'Air Quality Damage Costs'!$B$6:$B$56,0)),
Fuel_group2="Liquid fuels", INDEX(Oil_Air_Quality_Damage_Costs,MATCH($B55,'Air Quality Damage Costs'!$B$6:$B$56,0)),
Fuel_group2="Solid fuels", INDEX(Coal_Air_Quality_Damage_Costs,MATCH($B55,'Air Quality Damage Costs'!$B$6:$B$56,0))),
0)</f>
        <v>0</v>
      </c>
      <c r="L55" s="110" cm="1">
        <f t="array" ref="L55">_xlfn.IFNA(_xlfn.IFS(
Fuel_group3="Biomass fuels", INDEX(Biomass_Air_Quality_Damage_Costs,MATCH($B55,'Air Quality Damage Costs'!$B$6:$B$56,0)),
Fuel_group3="Biogas fuels", INDEX(Biomass_Air_Quality_Damage_Costs,MATCH($B55,'Air Quality Damage Costs'!$B$6:$B$56,0)),
Fuel_group3="Gaseous fuels", INDEX(Gas_Air_Quality_Damage_Costs,MATCH($B55,'Air Quality Damage Costs'!$B$6:$B$56,0)),
Fuel_group3="Liquid fuels", INDEX(Oil_Air_Quality_Damage_Costs,MATCH($B55,'Air Quality Damage Costs'!$B$6:$B$56,0)),
Fuel_group3="Solid fuels", INDEX(Coal_Air_Quality_Damage_Costs,MATCH($B55,'Air Quality Damage Costs'!$B$6:$B$56,0))),
0)</f>
        <v>0</v>
      </c>
      <c r="M55" s="110" cm="1">
        <f t="array" ref="M55">_xlfn.IFNA(_xlfn.IFS(
Fuel_group4="Biomass fuels", INDEX(Biomass_Air_Quality_Damage_Costs,MATCH($B55,'Air Quality Damage Costs'!$B$6:$B$56,0)),
Fuel_group4="Biogas fuels", INDEX(Biomass_Air_Quality_Damage_Costs,MATCH($B55,'Air Quality Damage Costs'!$B$6:$B$56,0)),
Fuel_group4="Gaseous fuels", INDEX(Gas_Air_Quality_Damage_Costs,MATCH($B55,'Air Quality Damage Costs'!$B$6:$B$56,0)),
Fuel_group4="Liquid fuels", INDEX(Oil_Air_Quality_Damage_Costs,MATCH($B55,'Air Quality Damage Costs'!$B$6:$B$56,0)),
Fuel_group4="Solid fuels", INDEX(Coal_Air_Quality_Damage_Costs,MATCH($B55,'Air Quality Damage Costs'!$B$6:$B$56,0))),
0)</f>
        <v>0</v>
      </c>
      <c r="N55" s="111" cm="1">
        <f t="array" ref="N55">_xlfn.IFNA(_xlfn.IFS(
Fuel_group5="Biomass fuels", INDEX(Biomass_Air_Quality_Damage_Costs,MATCH($B55,'Air Quality Damage Costs'!$B$6:$B$56,0)),
Fuel_group5="Biogas fuels", INDEX(Biomass_Air_Quality_Damage_Costs,MATCH($B55,'Air Quality Damage Costs'!$B$6:$B$56,0)),
Fuel_group5="Gaseous fuels", INDEX(Gas_Air_Quality_Damage_Costs,MATCH($B55,'Air Quality Damage Costs'!$B$6:$B$56,0)),
Fuel_group5="Liquid fuels", INDEX(Oil_Air_Quality_Damage_Costs,MATCH($B55,'Air Quality Damage Costs'!$B$6:$B$56,0)),
Fuel_group5="Solid fuels", INDEX(Coal_Air_Quality_Damage_Costs,MATCH($B55,'Air Quality Damage Costs'!$B$6:$B$56,0))),
0)</f>
        <v>0</v>
      </c>
      <c r="O55" s="112"/>
      <c r="P55" s="100" t="e">
        <f t="shared" si="1"/>
        <v>#DIV/0!</v>
      </c>
      <c r="Q55" s="101" t="e">
        <f t="shared" si="2"/>
        <v>#DIV/0!</v>
      </c>
      <c r="R55" s="101" t="e">
        <f t="shared" si="3"/>
        <v>#DIV/0!</v>
      </c>
      <c r="S55" s="101" t="e">
        <f t="shared" si="4"/>
        <v>#DIV/0!</v>
      </c>
      <c r="T55" s="102" t="e">
        <f t="shared" si="5"/>
        <v>#DIV/0!</v>
      </c>
      <c r="U55" s="112"/>
      <c r="V55" s="100" t="e">
        <f>P55*INDEX(Discount_Index,MATCH($B55,'Inflation &amp; Discounting'!$E$8:$E$60,0))</f>
        <v>#DIV/0!</v>
      </c>
      <c r="W55" s="101" t="e">
        <f>Q55*INDEX(Discount_Index,MATCH($B55,'Inflation &amp; Discounting'!$E$8:$E$60,0))</f>
        <v>#DIV/0!</v>
      </c>
      <c r="X55" s="101" t="e">
        <f>R55*INDEX(Discount_Index,MATCH($B55,'Inflation &amp; Discounting'!$E$8:$E$60,0))</f>
        <v>#DIV/0!</v>
      </c>
      <c r="Y55" s="101" t="e">
        <f>S55*INDEX(Discount_Index,MATCH($B55,'Inflation &amp; Discounting'!$E$8:$E$60,0))</f>
        <v>#DIV/0!</v>
      </c>
      <c r="Z55" s="102" t="e">
        <f>T55*INDEX(Discount_Index,MATCH($B55,'Inflation &amp; Discounting'!$E$8:$E$60,0))</f>
        <v>#DIV/0!</v>
      </c>
    </row>
    <row r="56" spans="2:26" x14ac:dyDescent="0.25">
      <c r="B56" s="116">
        <v>2069</v>
      </c>
      <c r="C56" s="103"/>
      <c r="D56" s="100" t="e">
        <f>'Energy Calculations'!AI56</f>
        <v>#DIV/0!</v>
      </c>
      <c r="E56" s="101" t="e">
        <f>'Energy Calculations'!AJ56</f>
        <v>#DIV/0!</v>
      </c>
      <c r="F56" s="101" t="e">
        <f>'Energy Calculations'!AK56</f>
        <v>#DIV/0!</v>
      </c>
      <c r="G56" s="101" t="e">
        <f>'Energy Calculations'!AL56</f>
        <v>#DIV/0!</v>
      </c>
      <c r="H56" s="102" t="e">
        <f>'Energy Calculations'!AM56</f>
        <v>#DIV/0!</v>
      </c>
      <c r="J56" s="109" cm="1">
        <f t="array" ref="J56">_xlfn.IFNA(_xlfn.IFS(
Fuel_group1="Biomass fuels", INDEX(Biomass_Air_Quality_Damage_Costs,MATCH($B56,'Air Quality Damage Costs'!$B$6:$B$56,0)),
Fuel_group1="Biogas fuels", INDEX(Biomass_Air_Quality_Damage_Costs,MATCH($B56,'Air Quality Damage Costs'!$B$6:$B$56,0)),
Fuel_group1="Gaseous fuels", INDEX(Gas_Air_Quality_Damage_Costs,MATCH($B56,'Air Quality Damage Costs'!$B$6:$B$56,0)),
Fuel_group1="Liquid fuels", INDEX(Oil_Air_Quality_Damage_Costs,MATCH($B56,'Air Quality Damage Costs'!$B$6:$B$56,0)),
Fuel_group1="Solid fuels", INDEX(Coal_Air_Quality_Damage_Costs,MATCH($B56,'Air Quality Damage Costs'!$B$6:$B$56,0))),
0)</f>
        <v>0</v>
      </c>
      <c r="K56" s="110" cm="1">
        <f t="array" ref="K56">_xlfn.IFNA(_xlfn.IFS(
Fuel_group2="Biomass fuels", INDEX(Biomass_Air_Quality_Damage_Costs,MATCH($B56,'Air Quality Damage Costs'!$B$6:$B$56,0)),
Fuel_group2="Biogas fuels", INDEX(Biomass_Air_Quality_Damage_Costs,MATCH($B56,'Air Quality Damage Costs'!$B$6:$B$56,0)),
Fuel_group2="Gaseous fuels", INDEX(Gas_Air_Quality_Damage_Costs,MATCH($B56,'Air Quality Damage Costs'!$B$6:$B$56,0)),
Fuel_group2="Liquid fuels", INDEX(Oil_Air_Quality_Damage_Costs,MATCH($B56,'Air Quality Damage Costs'!$B$6:$B$56,0)),
Fuel_group2="Solid fuels", INDEX(Coal_Air_Quality_Damage_Costs,MATCH($B56,'Air Quality Damage Costs'!$B$6:$B$56,0))),
0)</f>
        <v>0</v>
      </c>
      <c r="L56" s="110" cm="1">
        <f t="array" ref="L56">_xlfn.IFNA(_xlfn.IFS(
Fuel_group3="Biomass fuels", INDEX(Biomass_Air_Quality_Damage_Costs,MATCH($B56,'Air Quality Damage Costs'!$B$6:$B$56,0)),
Fuel_group3="Biogas fuels", INDEX(Biomass_Air_Quality_Damage_Costs,MATCH($B56,'Air Quality Damage Costs'!$B$6:$B$56,0)),
Fuel_group3="Gaseous fuels", INDEX(Gas_Air_Quality_Damage_Costs,MATCH($B56,'Air Quality Damage Costs'!$B$6:$B$56,0)),
Fuel_group3="Liquid fuels", INDEX(Oil_Air_Quality_Damage_Costs,MATCH($B56,'Air Quality Damage Costs'!$B$6:$B$56,0)),
Fuel_group3="Solid fuels", INDEX(Coal_Air_Quality_Damage_Costs,MATCH($B56,'Air Quality Damage Costs'!$B$6:$B$56,0))),
0)</f>
        <v>0</v>
      </c>
      <c r="M56" s="110" cm="1">
        <f t="array" ref="M56">_xlfn.IFNA(_xlfn.IFS(
Fuel_group4="Biomass fuels", INDEX(Biomass_Air_Quality_Damage_Costs,MATCH($B56,'Air Quality Damage Costs'!$B$6:$B$56,0)),
Fuel_group4="Biogas fuels", INDEX(Biomass_Air_Quality_Damage_Costs,MATCH($B56,'Air Quality Damage Costs'!$B$6:$B$56,0)),
Fuel_group4="Gaseous fuels", INDEX(Gas_Air_Quality_Damage_Costs,MATCH($B56,'Air Quality Damage Costs'!$B$6:$B$56,0)),
Fuel_group4="Liquid fuels", INDEX(Oil_Air_Quality_Damage_Costs,MATCH($B56,'Air Quality Damage Costs'!$B$6:$B$56,0)),
Fuel_group4="Solid fuels", INDEX(Coal_Air_Quality_Damage_Costs,MATCH($B56,'Air Quality Damage Costs'!$B$6:$B$56,0))),
0)</f>
        <v>0</v>
      </c>
      <c r="N56" s="111" cm="1">
        <f t="array" ref="N56">_xlfn.IFNA(_xlfn.IFS(
Fuel_group5="Biomass fuels", INDEX(Biomass_Air_Quality_Damage_Costs,MATCH($B56,'Air Quality Damage Costs'!$B$6:$B$56,0)),
Fuel_group5="Biogas fuels", INDEX(Biomass_Air_Quality_Damage_Costs,MATCH($B56,'Air Quality Damage Costs'!$B$6:$B$56,0)),
Fuel_group5="Gaseous fuels", INDEX(Gas_Air_Quality_Damage_Costs,MATCH($B56,'Air Quality Damage Costs'!$B$6:$B$56,0)),
Fuel_group5="Liquid fuels", INDEX(Oil_Air_Quality_Damage_Costs,MATCH($B56,'Air Quality Damage Costs'!$B$6:$B$56,0)),
Fuel_group5="Solid fuels", INDEX(Coal_Air_Quality_Damage_Costs,MATCH($B56,'Air Quality Damage Costs'!$B$6:$B$56,0))),
0)</f>
        <v>0</v>
      </c>
      <c r="O56" s="112"/>
      <c r="P56" s="100" t="e">
        <f t="shared" si="1"/>
        <v>#DIV/0!</v>
      </c>
      <c r="Q56" s="101" t="e">
        <f t="shared" si="2"/>
        <v>#DIV/0!</v>
      </c>
      <c r="R56" s="101" t="e">
        <f t="shared" si="3"/>
        <v>#DIV/0!</v>
      </c>
      <c r="S56" s="101" t="e">
        <f t="shared" si="4"/>
        <v>#DIV/0!</v>
      </c>
      <c r="T56" s="102" t="e">
        <f t="shared" si="5"/>
        <v>#DIV/0!</v>
      </c>
      <c r="U56" s="112"/>
      <c r="V56" s="100" t="e">
        <f>P56*INDEX(Discount_Index,MATCH($B56,'Inflation &amp; Discounting'!$E$8:$E$60,0))</f>
        <v>#DIV/0!</v>
      </c>
      <c r="W56" s="101" t="e">
        <f>Q56*INDEX(Discount_Index,MATCH($B56,'Inflation &amp; Discounting'!$E$8:$E$60,0))</f>
        <v>#DIV/0!</v>
      </c>
      <c r="X56" s="101" t="e">
        <f>R56*INDEX(Discount_Index,MATCH($B56,'Inflation &amp; Discounting'!$E$8:$E$60,0))</f>
        <v>#DIV/0!</v>
      </c>
      <c r="Y56" s="101" t="e">
        <f>S56*INDEX(Discount_Index,MATCH($B56,'Inflation &amp; Discounting'!$E$8:$E$60,0))</f>
        <v>#DIV/0!</v>
      </c>
      <c r="Z56" s="102" t="e">
        <f>T56*INDEX(Discount_Index,MATCH($B56,'Inflation &amp; Discounting'!$E$8:$E$60,0))</f>
        <v>#DIV/0!</v>
      </c>
    </row>
    <row r="57" spans="2:26" ht="15.75" thickBot="1" x14ac:dyDescent="0.3">
      <c r="B57" s="120">
        <v>2070</v>
      </c>
      <c r="C57" s="103"/>
      <c r="D57" s="106" t="e">
        <f>'Energy Calculations'!AI57</f>
        <v>#DIV/0!</v>
      </c>
      <c r="E57" s="107" t="e">
        <f>'Energy Calculations'!AJ57</f>
        <v>#DIV/0!</v>
      </c>
      <c r="F57" s="107" t="e">
        <f>'Energy Calculations'!AK57</f>
        <v>#DIV/0!</v>
      </c>
      <c r="G57" s="107" t="e">
        <f>'Energy Calculations'!AL57</f>
        <v>#DIV/0!</v>
      </c>
      <c r="H57" s="108" t="e">
        <f>'Energy Calculations'!AM57</f>
        <v>#DIV/0!</v>
      </c>
      <c r="J57" s="113" cm="1">
        <f t="array" ref="J57">_xlfn.IFNA(_xlfn.IFS(
Fuel_group1="Biomass fuels", INDEX(Biomass_Air_Quality_Damage_Costs,MATCH($B57,'Air Quality Damage Costs'!$B$6:$B$56,0)),
Fuel_group1="Biogas fuels", INDEX(Biomass_Air_Quality_Damage_Costs,MATCH($B57,'Air Quality Damage Costs'!$B$6:$B$56,0)),
Fuel_group1="Gaseous fuels", INDEX(Gas_Air_Quality_Damage_Costs,MATCH($B57,'Air Quality Damage Costs'!$B$6:$B$56,0)),
Fuel_group1="Liquid fuels", INDEX(Oil_Air_Quality_Damage_Costs,MATCH($B57,'Air Quality Damage Costs'!$B$6:$B$56,0)),
Fuel_group1="Solid fuels", INDEX(Coal_Air_Quality_Damage_Costs,MATCH($B57,'Air Quality Damage Costs'!$B$6:$B$56,0))),
0)</f>
        <v>0</v>
      </c>
      <c r="K57" s="114" cm="1">
        <f t="array" ref="K57">_xlfn.IFNA(_xlfn.IFS(
Fuel_group2="Biomass fuels", INDEX(Biomass_Air_Quality_Damage_Costs,MATCH($B57,'Air Quality Damage Costs'!$B$6:$B$56,0)),
Fuel_group2="Biogas fuels", INDEX(Biomass_Air_Quality_Damage_Costs,MATCH($B57,'Air Quality Damage Costs'!$B$6:$B$56,0)),
Fuel_group2="Gaseous fuels", INDEX(Gas_Air_Quality_Damage_Costs,MATCH($B57,'Air Quality Damage Costs'!$B$6:$B$56,0)),
Fuel_group2="Liquid fuels", INDEX(Oil_Air_Quality_Damage_Costs,MATCH($B57,'Air Quality Damage Costs'!$B$6:$B$56,0)),
Fuel_group2="Solid fuels", INDEX(Coal_Air_Quality_Damage_Costs,MATCH($B57,'Air Quality Damage Costs'!$B$6:$B$56,0))),
0)</f>
        <v>0</v>
      </c>
      <c r="L57" s="114" cm="1">
        <f t="array" ref="L57">_xlfn.IFNA(_xlfn.IFS(
Fuel_group3="Biomass fuels", INDEX(Biomass_Air_Quality_Damage_Costs,MATCH($B57,'Air Quality Damage Costs'!$B$6:$B$56,0)),
Fuel_group3="Biogas fuels", INDEX(Biomass_Air_Quality_Damage_Costs,MATCH($B57,'Air Quality Damage Costs'!$B$6:$B$56,0)),
Fuel_group3="Gaseous fuels", INDEX(Gas_Air_Quality_Damage_Costs,MATCH($B57,'Air Quality Damage Costs'!$B$6:$B$56,0)),
Fuel_group3="Liquid fuels", INDEX(Oil_Air_Quality_Damage_Costs,MATCH($B57,'Air Quality Damage Costs'!$B$6:$B$56,0)),
Fuel_group3="Solid fuels", INDEX(Coal_Air_Quality_Damage_Costs,MATCH($B57,'Air Quality Damage Costs'!$B$6:$B$56,0))),
0)</f>
        <v>0</v>
      </c>
      <c r="M57" s="114" cm="1">
        <f t="array" ref="M57">_xlfn.IFNA(_xlfn.IFS(
Fuel_group4="Biomass fuels", INDEX(Biomass_Air_Quality_Damage_Costs,MATCH($B57,'Air Quality Damage Costs'!$B$6:$B$56,0)),
Fuel_group4="Biogas fuels", INDEX(Biomass_Air_Quality_Damage_Costs,MATCH($B57,'Air Quality Damage Costs'!$B$6:$B$56,0)),
Fuel_group4="Gaseous fuels", INDEX(Gas_Air_Quality_Damage_Costs,MATCH($B57,'Air Quality Damage Costs'!$B$6:$B$56,0)),
Fuel_group4="Liquid fuels", INDEX(Oil_Air_Quality_Damage_Costs,MATCH($B57,'Air Quality Damage Costs'!$B$6:$B$56,0)),
Fuel_group4="Solid fuels", INDEX(Coal_Air_Quality_Damage_Costs,MATCH($B57,'Air Quality Damage Costs'!$B$6:$B$56,0))),
0)</f>
        <v>0</v>
      </c>
      <c r="N57" s="115" cm="1">
        <f t="array" ref="N57">_xlfn.IFNA(_xlfn.IFS(
Fuel_group5="Biomass fuels", INDEX(Biomass_Air_Quality_Damage_Costs,MATCH($B57,'Air Quality Damage Costs'!$B$6:$B$56,0)),
Fuel_group5="Biogas fuels", INDEX(Biomass_Air_Quality_Damage_Costs,MATCH($B57,'Air Quality Damage Costs'!$B$6:$B$56,0)),
Fuel_group5="Gaseous fuels", INDEX(Gas_Air_Quality_Damage_Costs,MATCH($B57,'Air Quality Damage Costs'!$B$6:$B$56,0)),
Fuel_group5="Liquid fuels", INDEX(Oil_Air_Quality_Damage_Costs,MATCH($B57,'Air Quality Damage Costs'!$B$6:$B$56,0)),
Fuel_group5="Solid fuels", INDEX(Coal_Air_Quality_Damage_Costs,MATCH($B57,'Air Quality Damage Costs'!$B$6:$B$56,0))),
0)</f>
        <v>0</v>
      </c>
      <c r="O57" s="112"/>
      <c r="P57" s="106" t="e">
        <f t="shared" si="1"/>
        <v>#DIV/0!</v>
      </c>
      <c r="Q57" s="107" t="e">
        <f t="shared" si="2"/>
        <v>#DIV/0!</v>
      </c>
      <c r="R57" s="107" t="e">
        <f t="shared" si="3"/>
        <v>#DIV/0!</v>
      </c>
      <c r="S57" s="107" t="e">
        <f t="shared" si="4"/>
        <v>#DIV/0!</v>
      </c>
      <c r="T57" s="108" t="e">
        <f t="shared" si="5"/>
        <v>#DIV/0!</v>
      </c>
      <c r="U57" s="112"/>
      <c r="V57" s="106" t="e">
        <f>P57*INDEX(Discount_Index,MATCH($B57,'Inflation &amp; Discounting'!$E$8:$E$60,0))</f>
        <v>#DIV/0!</v>
      </c>
      <c r="W57" s="107" t="e">
        <f>Q57*INDEX(Discount_Index,MATCH($B57,'Inflation &amp; Discounting'!$E$8:$E$60,0))</f>
        <v>#DIV/0!</v>
      </c>
      <c r="X57" s="107" t="e">
        <f>R57*INDEX(Discount_Index,MATCH($B57,'Inflation &amp; Discounting'!$E$8:$E$60,0))</f>
        <v>#DIV/0!</v>
      </c>
      <c r="Y57" s="107" t="e">
        <f>S57*INDEX(Discount_Index,MATCH($B57,'Inflation &amp; Discounting'!$E$8:$E$60,0))</f>
        <v>#DIV/0!</v>
      </c>
      <c r="Z57" s="108" t="e">
        <f>T57*INDEX(Discount_Index,MATCH($B57,'Inflation &amp; Discounting'!$E$8:$E$60,0))</f>
        <v>#DIV/0!</v>
      </c>
    </row>
    <row r="58" spans="2:26" x14ac:dyDescent="0.25"/>
    <row r="59" spans="2:26"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row>
  </sheetData>
  <sheetProtection algorithmName="SHA-512" hashValue="nXpSq5YytIu5yhRG6Bc633ZeKPU1gJq75j8HD+TTiRpeUQi3r7smN05huhIce9ecXoYSbSsmAx0+4cbt1wbRIg==" saltValue="mUb8xxIlVHnJOMN2dk47PA==" spinCount="100000" sheet="1" objects="1" scenarios="1" selectLockedCells="1"/>
  <mergeCells count="5">
    <mergeCell ref="B5:B7"/>
    <mergeCell ref="D5:H5"/>
    <mergeCell ref="J5:N5"/>
    <mergeCell ref="P5:T5"/>
    <mergeCell ref="V5:Z5"/>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1D5D4-B1A3-48D5-B300-FDAB5B9C1403}">
  <sheetPr codeName="Sheet13">
    <tabColor theme="4" tint="0.59999389629810485"/>
  </sheetPr>
  <dimension ref="A1:L58"/>
  <sheetViews>
    <sheetView showGridLines="0" workbookViewId="0">
      <selection activeCell="B14" sqref="B14:M14"/>
    </sheetView>
  </sheetViews>
  <sheetFormatPr defaultColWidth="0" defaultRowHeight="15" zeroHeight="1" x14ac:dyDescent="0.25"/>
  <cols>
    <col min="1" max="1" width="3.7109375" style="30" customWidth="1"/>
    <col min="2" max="2" width="9.140625" style="30" customWidth="1"/>
    <col min="3" max="7" width="17.140625" style="30" customWidth="1"/>
    <col min="8" max="8" width="9.140625" style="30" customWidth="1"/>
    <col min="9" max="9" width="18.85546875" style="30" bestFit="1" customWidth="1"/>
    <col min="10" max="11" width="9.140625" style="30" customWidth="1"/>
    <col min="12" max="12" width="3.7109375" style="30" customWidth="1"/>
    <col min="13" max="16384" width="9.140625" style="30" hidden="1"/>
  </cols>
  <sheetData>
    <row r="1" spans="2:11" x14ac:dyDescent="0.25">
      <c r="B1" s="69"/>
      <c r="C1" s="69"/>
      <c r="D1" s="69"/>
      <c r="E1" s="69"/>
      <c r="F1" s="69"/>
      <c r="G1" s="69"/>
      <c r="H1" s="69"/>
      <c r="I1" s="69"/>
      <c r="J1" s="69"/>
      <c r="K1" s="69"/>
    </row>
    <row r="2" spans="2:11" x14ac:dyDescent="0.25"/>
    <row r="3" spans="2:11" ht="21" customHeight="1" x14ac:dyDescent="0.25">
      <c r="B3" s="42" t="s">
        <v>104</v>
      </c>
      <c r="C3" s="42"/>
      <c r="D3" s="42"/>
    </row>
    <row r="4" spans="2:11" ht="15.75" thickBot="1" x14ac:dyDescent="0.3"/>
    <row r="5" spans="2:11" ht="30" x14ac:dyDescent="0.25">
      <c r="B5" s="124" t="s">
        <v>78</v>
      </c>
      <c r="C5" s="125" t="s">
        <v>105</v>
      </c>
      <c r="D5" s="125" t="s">
        <v>106</v>
      </c>
      <c r="E5" s="125" t="s">
        <v>107</v>
      </c>
      <c r="F5" s="125" t="s">
        <v>108</v>
      </c>
      <c r="G5" s="126" t="s">
        <v>109</v>
      </c>
      <c r="I5" s="463" t="s">
        <v>110</v>
      </c>
      <c r="J5" s="464"/>
      <c r="K5" s="465"/>
    </row>
    <row r="6" spans="2:11" x14ac:dyDescent="0.25">
      <c r="B6" s="127">
        <v>2020</v>
      </c>
      <c r="C6" s="128">
        <f>(INDEX('GBSG LRVCs'!$H$7:$H$97,MATCH(LRVCs!$B6,'GBSG LRVCs'!$B$7:$B$97))/'Inflation &amp; Discounting'!$C$8)*10</f>
        <v>86.426513761537237</v>
      </c>
      <c r="D6" s="128">
        <f>(INDEX('GBSG LRVCs'!$R$7:$R$97,MATCH(LRVCs!$B6,'GBSG LRVCs'!$B$7:$B$97))/'Inflation &amp; Discounting'!$C$8)*10</f>
        <v>18.201692599646506</v>
      </c>
      <c r="E6" s="128">
        <f>(INDEX('GBSG LRVCs'!$AB$7:$AB$97,MATCH(LRVCs!$B6,'GBSG LRVCs'!$B$7:$B$97))/'Inflation &amp; Discounting'!$C$8)*10</f>
        <v>10.736322960511721</v>
      </c>
      <c r="F6" s="128">
        <f>((INDEX('GBSG LRVCs'!$AL$7:$AL$97,MATCH(LRVCs!$B6,'GBSG LRVCs'!$B$7:$B$97))/'Inflation &amp; Discounting'!$C$8)*10)/$J$12</f>
        <v>38.31578144605632</v>
      </c>
      <c r="G6" s="129">
        <f>(4/'Inflation &amp; Discounting'!$C$8)*10</f>
        <v>41.996942780153297</v>
      </c>
      <c r="I6" s="130" t="s">
        <v>111</v>
      </c>
      <c r="J6" s="131">
        <v>1175</v>
      </c>
      <c r="K6" s="132" t="s">
        <v>112</v>
      </c>
    </row>
    <row r="7" spans="2:11" x14ac:dyDescent="0.25">
      <c r="B7" s="127">
        <v>2021</v>
      </c>
      <c r="C7" s="128">
        <f>(INDEX('GBSG LRVCs'!$H$7:$H$97,MATCH(LRVCs!$B7,'GBSG LRVCs'!$B$7:$B$97))/'Inflation &amp; Discounting'!$C$8)*10</f>
        <v>87.862235451010378</v>
      </c>
      <c r="D7" s="128">
        <f>(INDEX('GBSG LRVCs'!$R$7:$R$97,MATCH(LRVCs!$B7,'GBSG LRVCs'!$B$7:$B$97))/'Inflation &amp; Discounting'!$C$8)*10</f>
        <v>18.424901694901713</v>
      </c>
      <c r="E7" s="128">
        <f>(INDEX('GBSG LRVCs'!$AB$7:$AB$97,MATCH(LRVCs!$B7,'GBSG LRVCs'!$B$7:$B$97))/'Inflation &amp; Discounting'!$C$8)*10</f>
        <v>10.580554673581533</v>
      </c>
      <c r="F7" s="128">
        <f>((INDEX('GBSG LRVCs'!$AL$7:$AL$97,MATCH(LRVCs!$B7,'GBSG LRVCs'!$B$7:$B$97))/'Inflation &amp; Discounting'!$C$8)*10)/$J$12</f>
        <v>38.252515849267652</v>
      </c>
      <c r="G7" s="129">
        <f>(4/'Inflation &amp; Discounting'!$C$8)*10</f>
        <v>41.996942780153297</v>
      </c>
      <c r="I7" s="130" t="s">
        <v>113</v>
      </c>
      <c r="J7" s="131">
        <v>45.3</v>
      </c>
      <c r="K7" s="132" t="s">
        <v>114</v>
      </c>
    </row>
    <row r="8" spans="2:11" x14ac:dyDescent="0.25">
      <c r="B8" s="127">
        <v>2022</v>
      </c>
      <c r="C8" s="128">
        <f>(INDEX('GBSG LRVCs'!$H$7:$H$97,MATCH(LRVCs!$B8,'GBSG LRVCs'!$B$7:$B$97))/'Inflation &amp; Discounting'!$C$8)*10</f>
        <v>88.332311600589222</v>
      </c>
      <c r="D8" s="128">
        <f>(INDEX('GBSG LRVCs'!$R$7:$R$97,MATCH(LRVCs!$B8,'GBSG LRVCs'!$B$7:$B$97))/'Inflation &amp; Discounting'!$C$8)*10</f>
        <v>19.15680257448566</v>
      </c>
      <c r="E8" s="128">
        <f>(INDEX('GBSG LRVCs'!$AB$7:$AB$97,MATCH(LRVCs!$B8,'GBSG LRVCs'!$B$7:$B$97))/'Inflation &amp; Discounting'!$C$8)*10</f>
        <v>10.444202556791623</v>
      </c>
      <c r="F8" s="128">
        <f>((INDEX('GBSG LRVCs'!$AL$7:$AL$97,MATCH(LRVCs!$B8,'GBSG LRVCs'!$B$7:$B$97))/'Inflation &amp; Discounting'!$C$8)*10)/$J$12</f>
        <v>38.756518883749436</v>
      </c>
      <c r="G8" s="129">
        <f>(4/'Inflation &amp; Discounting'!$C$8)*10</f>
        <v>41.996942780153297</v>
      </c>
      <c r="I8" s="130" t="s">
        <v>115</v>
      </c>
      <c r="J8" s="131">
        <v>277.77780000000001</v>
      </c>
      <c r="K8" s="132" t="s">
        <v>116</v>
      </c>
    </row>
    <row r="9" spans="2:11" x14ac:dyDescent="0.25">
      <c r="B9" s="127">
        <v>2023</v>
      </c>
      <c r="C9" s="128">
        <f>(INDEX('GBSG LRVCs'!$H$7:$H$97,MATCH(LRVCs!$B9,'GBSG LRVCs'!$B$7:$B$97))/'Inflation &amp; Discounting'!$C$8)*10</f>
        <v>88.715432564138595</v>
      </c>
      <c r="D9" s="128">
        <f>(INDEX('GBSG LRVCs'!$R$7:$R$97,MATCH(LRVCs!$B9,'GBSG LRVCs'!$B$7:$B$97))/'Inflation &amp; Discounting'!$C$8)*10</f>
        <v>19.519055959617763</v>
      </c>
      <c r="E9" s="128">
        <f>(INDEX('GBSG LRVCs'!$AB$7:$AB$97,MATCH(LRVCs!$B9,'GBSG LRVCs'!$B$7:$B$97))/'Inflation &amp; Discounting'!$C$8)*10</f>
        <v>10.324442137259933</v>
      </c>
      <c r="F9" s="128">
        <f>((INDEX('GBSG LRVCs'!$AL$7:$AL$97,MATCH(LRVCs!$B9,'GBSG LRVCs'!$B$7:$B$97))/'Inflation &amp; Discounting'!$C$8)*10)/$J$12</f>
        <v>39.26725602566151</v>
      </c>
      <c r="G9" s="129">
        <f>(4/'Inflation &amp; Discounting'!$C$8)*10</f>
        <v>41.996942780153297</v>
      </c>
      <c r="I9" s="130"/>
      <c r="J9" s="133"/>
      <c r="K9" s="132"/>
    </row>
    <row r="10" spans="2:11" x14ac:dyDescent="0.25">
      <c r="B10" s="127">
        <v>2024</v>
      </c>
      <c r="C10" s="128">
        <f>(INDEX('GBSG LRVCs'!$H$7:$H$97,MATCH(LRVCs!$B10,'GBSG LRVCs'!$B$7:$B$97))/'Inflation &amp; Discounting'!$C$8)*10</f>
        <v>90.056853093590547</v>
      </c>
      <c r="D10" s="128">
        <f>(INDEX('GBSG LRVCs'!$R$7:$R$97,MATCH(LRVCs!$B10,'GBSG LRVCs'!$B$7:$B$97))/'Inflation &amp; Discounting'!$C$8)*10</f>
        <v>20.241361548782947</v>
      </c>
      <c r="E10" s="128">
        <f>(INDEX('GBSG LRVCs'!$AB$7:$AB$97,MATCH(LRVCs!$B10,'GBSG LRVCs'!$B$7:$B$97))/'Inflation &amp; Discounting'!$C$8)*10</f>
        <v>10.324442137259933</v>
      </c>
      <c r="F10" s="128">
        <f>((INDEX('GBSG LRVCs'!$AL$7:$AL$97,MATCH(LRVCs!$B10,'GBSG LRVCs'!$B$7:$B$97))/'Inflation &amp; Discounting'!$C$8)*10)/$J$12</f>
        <v>39.777993167573619</v>
      </c>
      <c r="G10" s="129">
        <f>(4/'Inflation &amp; Discounting'!$C$8)*10</f>
        <v>41.996942780153297</v>
      </c>
      <c r="I10" s="130" t="s">
        <v>117</v>
      </c>
      <c r="J10" s="134">
        <f>1/J6</f>
        <v>8.5106382978723403E-4</v>
      </c>
      <c r="K10" s="132" t="s">
        <v>118</v>
      </c>
    </row>
    <row r="11" spans="2:11" x14ac:dyDescent="0.25">
      <c r="B11" s="127">
        <v>2025</v>
      </c>
      <c r="C11" s="128">
        <f>(INDEX('GBSG LRVCs'!$H$7:$H$97,MATCH(LRVCs!$B11,'GBSG LRVCs'!$B$7:$B$97))/'Inflation &amp; Discounting'!$C$8)*10</f>
        <v>92.383550883715742</v>
      </c>
      <c r="D11" s="128">
        <f>(INDEX('GBSG LRVCs'!$R$7:$R$97,MATCH(LRVCs!$B11,'GBSG LRVCs'!$B$7:$B$97))/'Inflation &amp; Discounting'!$C$8)*10</f>
        <v>20.963569674793142</v>
      </c>
      <c r="E11" s="128">
        <f>(INDEX('GBSG LRVCs'!$AB$7:$AB$97,MATCH(LRVCs!$B11,'GBSG LRVCs'!$B$7:$B$97))/'Inflation &amp; Discounting'!$C$8)*10</f>
        <v>10.324442137259933</v>
      </c>
      <c r="F11" s="128">
        <f>((INDEX('GBSG LRVCs'!$AL$7:$AL$97,MATCH(LRVCs!$B11,'GBSG LRVCs'!$B$7:$B$97))/'Inflation &amp; Discounting'!$C$8)*10)/$J$12</f>
        <v>40.288730309485707</v>
      </c>
      <c r="G11" s="129">
        <f>(4/'Inflation &amp; Discounting'!$C$8)*10</f>
        <v>41.996942780153297</v>
      </c>
      <c r="I11" s="130" t="s">
        <v>119</v>
      </c>
      <c r="J11" s="134">
        <f>J7*J8</f>
        <v>12583.334339999999</v>
      </c>
      <c r="K11" s="132" t="s">
        <v>116</v>
      </c>
    </row>
    <row r="12" spans="2:11" ht="15.75" thickBot="1" x14ac:dyDescent="0.3">
      <c r="B12" s="127">
        <v>2026</v>
      </c>
      <c r="C12" s="128">
        <f>(INDEX('GBSG LRVCs'!$H$7:$H$97,MATCH(LRVCs!$B12,'GBSG LRVCs'!$B$7:$B$97))/'Inflation &amp; Discounting'!$C$8)*10</f>
        <v>93.358214104411019</v>
      </c>
      <c r="D12" s="128">
        <f>(INDEX('GBSG LRVCs'!$R$7:$R$97,MATCH(LRVCs!$B12,'GBSG LRVCs'!$B$7:$B$97))/'Inflation &amp; Discounting'!$C$8)*10</f>
        <v>21.32612008686624</v>
      </c>
      <c r="E12" s="128">
        <f>(INDEX('GBSG LRVCs'!$AB$7:$AB$97,MATCH(LRVCs!$B12,'GBSG LRVCs'!$B$7:$B$97))/'Inflation &amp; Discounting'!$C$8)*10</f>
        <v>10.324442137259933</v>
      </c>
      <c r="F12" s="128">
        <f>((INDEX('GBSG LRVCs'!$AL$7:$AL$97,MATCH(LRVCs!$B12,'GBSG LRVCs'!$B$7:$B$97))/'Inflation &amp; Discounting'!$C$8)*10)/$J$12</f>
        <v>41.310204593309905</v>
      </c>
      <c r="G12" s="129">
        <f>(4/'Inflation &amp; Discounting'!$C$8)*10</f>
        <v>41.996942780153297</v>
      </c>
      <c r="I12" s="135" t="s">
        <v>120</v>
      </c>
      <c r="J12" s="136">
        <f>J10*J11</f>
        <v>10.709220714893616</v>
      </c>
      <c r="K12" s="137" t="s">
        <v>116</v>
      </c>
    </row>
    <row r="13" spans="2:11" x14ac:dyDescent="0.25">
      <c r="B13" s="127">
        <v>2027</v>
      </c>
      <c r="C13" s="128">
        <f>(INDEX('GBSG LRVCs'!$H$7:$H$97,MATCH(LRVCs!$B13,'GBSG LRVCs'!$B$7:$B$97))/'Inflation &amp; Discounting'!$C$8)*10</f>
        <v>91.63428038806299</v>
      </c>
      <c r="D13" s="128">
        <f>(INDEX('GBSG LRVCs'!$R$7:$R$97,MATCH(LRVCs!$B13,'GBSG LRVCs'!$B$7:$B$97))/'Inflation &amp; Discounting'!$C$8)*10</f>
        <v>22.049224814376288</v>
      </c>
      <c r="E13" s="128">
        <f>(INDEX('GBSG LRVCs'!$AB$7:$AB$97,MATCH(LRVCs!$B13,'GBSG LRVCs'!$B$7:$B$97))/'Inflation &amp; Discounting'!$C$8)*10</f>
        <v>10.424776323803346</v>
      </c>
      <c r="F13" s="128">
        <f>((INDEX('GBSG LRVCs'!$AL$7:$AL$97,MATCH(LRVCs!$B13,'GBSG LRVCs'!$B$7:$B$97))/'Inflation &amp; Discounting'!$C$8)*10)/$J$12</f>
        <v>41.820941735221993</v>
      </c>
      <c r="G13" s="129">
        <f>(4/'Inflation &amp; Discounting'!$C$8)*10</f>
        <v>41.996942780153297</v>
      </c>
    </row>
    <row r="14" spans="2:11" x14ac:dyDescent="0.25">
      <c r="B14" s="127">
        <v>2028</v>
      </c>
      <c r="C14" s="128">
        <f>(INDEX('GBSG LRVCs'!$H$7:$H$97,MATCH(LRVCs!$B14,'GBSG LRVCs'!$B$7:$B$97))/'Inflation &amp; Discounting'!$C$8)*10</f>
        <v>87.805247022716074</v>
      </c>
      <c r="D14" s="128">
        <f>(INDEX('GBSG LRVCs'!$R$7:$R$97,MATCH(LRVCs!$B14,'GBSG LRVCs'!$B$7:$B$97))/'Inflation &amp; Discounting'!$C$8)*10</f>
        <v>22.412442294539012</v>
      </c>
      <c r="E14" s="128">
        <f>(INDEX('GBSG LRVCs'!$AB$7:$AB$97,MATCH(LRVCs!$B14,'GBSG LRVCs'!$B$7:$B$97))/'Inflation &amp; Discounting'!$C$8)*10</f>
        <v>10.424776323803346</v>
      </c>
      <c r="F14" s="128">
        <f>((INDEX('GBSG LRVCs'!$AL$7:$AL$97,MATCH(LRVCs!$B14,'GBSG LRVCs'!$B$7:$B$97))/'Inflation &amp; Discounting'!$C$8)*10)/$J$12</f>
        <v>42.331678877134088</v>
      </c>
      <c r="G14" s="129">
        <f>(4/'Inflation &amp; Discounting'!$C$8)*10</f>
        <v>41.996942780153297</v>
      </c>
      <c r="I14" s="466" t="s">
        <v>121</v>
      </c>
      <c r="J14" s="445"/>
      <c r="K14" s="445"/>
    </row>
    <row r="15" spans="2:11" x14ac:dyDescent="0.25">
      <c r="B15" s="127">
        <v>2029</v>
      </c>
      <c r="C15" s="128">
        <f>(INDEX('GBSG LRVCs'!$H$7:$H$97,MATCH(LRVCs!$B15,'GBSG LRVCs'!$B$7:$B$97))/'Inflation &amp; Discounting'!$C$8)*10</f>
        <v>87.500520620615063</v>
      </c>
      <c r="D15" s="128">
        <f>(INDEX('GBSG LRVCs'!$R$7:$R$97,MATCH(LRVCs!$B15,'GBSG LRVCs'!$B$7:$B$97))/'Inflation &amp; Discounting'!$C$8)*10</f>
        <v>23.135324060666139</v>
      </c>
      <c r="E15" s="128">
        <f>(INDEX('GBSG LRVCs'!$AB$7:$AB$97,MATCH(LRVCs!$B15,'GBSG LRVCs'!$B$7:$B$97))/'Inflation &amp; Discounting'!$C$8)*10</f>
        <v>10.424776323803346</v>
      </c>
      <c r="F15" s="128">
        <f>((INDEX('GBSG LRVCs'!$AL$7:$AL$97,MATCH(LRVCs!$B15,'GBSG LRVCs'!$B$7:$B$97))/'Inflation &amp; Discounting'!$C$8)*10)/$J$12</f>
        <v>43.353153160958293</v>
      </c>
      <c r="G15" s="129">
        <f>(4/'Inflation &amp; Discounting'!$C$8)*10</f>
        <v>41.996942780153297</v>
      </c>
      <c r="I15" s="445"/>
      <c r="J15" s="445"/>
      <c r="K15" s="445"/>
    </row>
    <row r="16" spans="2:11" x14ac:dyDescent="0.25">
      <c r="B16" s="127">
        <v>2030</v>
      </c>
      <c r="C16" s="128">
        <f>(INDEX('GBSG LRVCs'!$H$7:$H$97,MATCH(LRVCs!$B16,'GBSG LRVCs'!$B$7:$B$97))/'Inflation &amp; Discounting'!$C$8)*10</f>
        <v>86.973230574184143</v>
      </c>
      <c r="D16" s="128">
        <f>(INDEX('GBSG LRVCs'!$R$7:$R$97,MATCH(LRVCs!$B16,'GBSG LRVCs'!$B$7:$B$97))/'Inflation &amp; Discounting'!$C$8)*10</f>
        <v>23.497724007305777</v>
      </c>
      <c r="E16" s="128">
        <f>(INDEX('GBSG LRVCs'!$AB$7:$AB$97,MATCH(LRVCs!$B16,'GBSG LRVCs'!$B$7:$B$97))/'Inflation &amp; Discounting'!$C$8)*10</f>
        <v>10.424776323803346</v>
      </c>
      <c r="F16" s="128">
        <f>((INDEX('GBSG LRVCs'!$AL$7:$AL$97,MATCH(LRVCs!$B16,'GBSG LRVCs'!$B$7:$B$97))/'Inflation &amp; Discounting'!$C$8)*10)/$J$12</f>
        <v>43.863890302870374</v>
      </c>
      <c r="G16" s="129">
        <f>(4/'Inflation &amp; Discounting'!$C$8)*10</f>
        <v>41.996942780153297</v>
      </c>
      <c r="I16" s="445"/>
      <c r="J16" s="445"/>
      <c r="K16" s="445"/>
    </row>
    <row r="17" spans="2:7" x14ac:dyDescent="0.25">
      <c r="B17" s="127">
        <v>2031</v>
      </c>
      <c r="C17" s="128">
        <f>(INDEX('GBSG LRVCs'!$H$7:$H$97,MATCH(LRVCs!$B17,'GBSG LRVCs'!$B$7:$B$97))/'Inflation &amp; Discounting'!$C$8)*10</f>
        <v>86.973230574184143</v>
      </c>
      <c r="D17" s="128">
        <f>(INDEX('GBSG LRVCs'!$R$7:$R$97,MATCH(LRVCs!$B17,'GBSG LRVCs'!$B$7:$B$97))/'Inflation &amp; Discounting'!$C$8)*10</f>
        <v>23.497724007305777</v>
      </c>
      <c r="E17" s="128">
        <f>(INDEX('GBSG LRVCs'!$AB$7:$AB$97,MATCH(LRVCs!$B17,'GBSG LRVCs'!$B$7:$B$97))/'Inflation &amp; Discounting'!$C$8)*10</f>
        <v>10.424776323803346</v>
      </c>
      <c r="F17" s="128">
        <f>((INDEX('GBSG LRVCs'!$AL$7:$AL$97,MATCH(LRVCs!$B17,'GBSG LRVCs'!$B$7:$B$97))/'Inflation &amp; Discounting'!$C$8)*10)/$J$12</f>
        <v>43.863890302870374</v>
      </c>
      <c r="G17" s="129">
        <f>(4/'Inflation &amp; Discounting'!$C$8)*10</f>
        <v>41.996942780153297</v>
      </c>
    </row>
    <row r="18" spans="2:7" x14ac:dyDescent="0.25">
      <c r="B18" s="127">
        <v>2032</v>
      </c>
      <c r="C18" s="128">
        <f>(INDEX('GBSG LRVCs'!$H$7:$H$97,MATCH(LRVCs!$B18,'GBSG LRVCs'!$B$7:$B$97))/'Inflation &amp; Discounting'!$C$8)*10</f>
        <v>86.973230574184143</v>
      </c>
      <c r="D18" s="128">
        <f>(INDEX('GBSG LRVCs'!$R$7:$R$97,MATCH(LRVCs!$B18,'GBSG LRVCs'!$B$7:$B$97))/'Inflation &amp; Discounting'!$C$8)*10</f>
        <v>23.497724007305777</v>
      </c>
      <c r="E18" s="128">
        <f>(INDEX('GBSG LRVCs'!$AB$7:$AB$97,MATCH(LRVCs!$B18,'GBSG LRVCs'!$B$7:$B$97))/'Inflation &amp; Discounting'!$C$8)*10</f>
        <v>10.424776323803345</v>
      </c>
      <c r="F18" s="128">
        <f>((INDEX('GBSG LRVCs'!$AL$7:$AL$97,MATCH(LRVCs!$B18,'GBSG LRVCs'!$B$7:$B$97))/'Inflation &amp; Discounting'!$C$8)*10)/$J$12</f>
        <v>43.863890302870374</v>
      </c>
      <c r="G18" s="129">
        <f>(4/'Inflation &amp; Discounting'!$C$8)*10</f>
        <v>41.996942780153297</v>
      </c>
    </row>
    <row r="19" spans="2:7" x14ac:dyDescent="0.25">
      <c r="B19" s="127">
        <v>2033</v>
      </c>
      <c r="C19" s="128">
        <f>(INDEX('GBSG LRVCs'!$H$7:$H$97,MATCH(LRVCs!$B19,'GBSG LRVCs'!$B$7:$B$97))/'Inflation &amp; Discounting'!$C$8)*10</f>
        <v>86.973230574184143</v>
      </c>
      <c r="D19" s="128">
        <f>(INDEX('GBSG LRVCs'!$R$7:$R$97,MATCH(LRVCs!$B19,'GBSG LRVCs'!$B$7:$B$97))/'Inflation &amp; Discounting'!$C$8)*10</f>
        <v>23.497724007305777</v>
      </c>
      <c r="E19" s="128">
        <f>(INDEX('GBSG LRVCs'!$AB$7:$AB$97,MATCH(LRVCs!$B19,'GBSG LRVCs'!$B$7:$B$97))/'Inflation &amp; Discounting'!$C$8)*10</f>
        <v>10.424776323803345</v>
      </c>
      <c r="F19" s="128">
        <f>((INDEX('GBSG LRVCs'!$AL$7:$AL$97,MATCH(LRVCs!$B19,'GBSG LRVCs'!$B$7:$B$97))/'Inflation &amp; Discounting'!$C$8)*10)/$J$12</f>
        <v>43.863890302870374</v>
      </c>
      <c r="G19" s="129">
        <f>(4/'Inflation &amp; Discounting'!$C$8)*10</f>
        <v>41.996942780153297</v>
      </c>
    </row>
    <row r="20" spans="2:7" x14ac:dyDescent="0.25">
      <c r="B20" s="127">
        <v>2034</v>
      </c>
      <c r="C20" s="128">
        <f>(INDEX('GBSG LRVCs'!$H$7:$H$97,MATCH(LRVCs!$B20,'GBSG LRVCs'!$B$7:$B$97))/'Inflation &amp; Discounting'!$C$8)*10</f>
        <v>86.973230574184143</v>
      </c>
      <c r="D20" s="128">
        <f>(INDEX('GBSG LRVCs'!$R$7:$R$97,MATCH(LRVCs!$B20,'GBSG LRVCs'!$B$7:$B$97))/'Inflation &amp; Discounting'!$C$8)*10</f>
        <v>23.497724007305777</v>
      </c>
      <c r="E20" s="128">
        <f>(INDEX('GBSG LRVCs'!$AB$7:$AB$97,MATCH(LRVCs!$B20,'GBSG LRVCs'!$B$7:$B$97))/'Inflation &amp; Discounting'!$C$8)*10</f>
        <v>10.424776323803346</v>
      </c>
      <c r="F20" s="128">
        <f>((INDEX('GBSG LRVCs'!$AL$7:$AL$97,MATCH(LRVCs!$B20,'GBSG LRVCs'!$B$7:$B$97))/'Inflation &amp; Discounting'!$C$8)*10)/$J$12</f>
        <v>43.863890302870374</v>
      </c>
      <c r="G20" s="129">
        <f>(4/'Inflation &amp; Discounting'!$C$8)*10</f>
        <v>41.996942780153297</v>
      </c>
    </row>
    <row r="21" spans="2:7" x14ac:dyDescent="0.25">
      <c r="B21" s="127">
        <v>2035</v>
      </c>
      <c r="C21" s="128">
        <f>(INDEX('GBSG LRVCs'!$H$7:$H$97,MATCH(LRVCs!$B21,'GBSG LRVCs'!$B$7:$B$97))/'Inflation &amp; Discounting'!$C$8)*10</f>
        <v>86.973230574184143</v>
      </c>
      <c r="D21" s="128">
        <f>(INDEX('GBSG LRVCs'!$R$7:$R$97,MATCH(LRVCs!$B21,'GBSG LRVCs'!$B$7:$B$97))/'Inflation &amp; Discounting'!$C$8)*10</f>
        <v>23.497724007305777</v>
      </c>
      <c r="E21" s="128">
        <f>(INDEX('GBSG LRVCs'!$AB$7:$AB$97,MATCH(LRVCs!$B21,'GBSG LRVCs'!$B$7:$B$97))/'Inflation &amp; Discounting'!$C$8)*10</f>
        <v>10.424776323803345</v>
      </c>
      <c r="F21" s="128">
        <f>((INDEX('GBSG LRVCs'!$AL$7:$AL$97,MATCH(LRVCs!$B21,'GBSG LRVCs'!$B$7:$B$97))/'Inflation &amp; Discounting'!$C$8)*10)/$J$12</f>
        <v>43.863890302870374</v>
      </c>
      <c r="G21" s="129">
        <f>(4/'Inflation &amp; Discounting'!$C$8)*10</f>
        <v>41.996942780153297</v>
      </c>
    </row>
    <row r="22" spans="2:7" x14ac:dyDescent="0.25">
      <c r="B22" s="127">
        <v>2036</v>
      </c>
      <c r="C22" s="128">
        <f>(INDEX('GBSG LRVCs'!$H$7:$H$97,MATCH(LRVCs!$B22,'GBSG LRVCs'!$B$7:$B$97))/'Inflation &amp; Discounting'!$C$8)*10</f>
        <v>86.973230574184143</v>
      </c>
      <c r="D22" s="128">
        <f>(INDEX('GBSG LRVCs'!$R$7:$R$97,MATCH(LRVCs!$B22,'GBSG LRVCs'!$B$7:$B$97))/'Inflation &amp; Discounting'!$C$8)*10</f>
        <v>23.497724007305777</v>
      </c>
      <c r="E22" s="128">
        <f>(INDEX('GBSG LRVCs'!$AB$7:$AB$97,MATCH(LRVCs!$B22,'GBSG LRVCs'!$B$7:$B$97))/'Inflation &amp; Discounting'!$C$8)*10</f>
        <v>10.424776323803345</v>
      </c>
      <c r="F22" s="128">
        <f>((INDEX('GBSG LRVCs'!$AL$7:$AL$97,MATCH(LRVCs!$B22,'GBSG LRVCs'!$B$7:$B$97))/'Inflation &amp; Discounting'!$C$8)*10)/$J$12</f>
        <v>43.863890302870374</v>
      </c>
      <c r="G22" s="129">
        <f>(4/'Inflation &amp; Discounting'!$C$8)*10</f>
        <v>41.996942780153297</v>
      </c>
    </row>
    <row r="23" spans="2:7" x14ac:dyDescent="0.25">
      <c r="B23" s="127">
        <v>2037</v>
      </c>
      <c r="C23" s="128">
        <f>(INDEX('GBSG LRVCs'!$H$7:$H$97,MATCH(LRVCs!$B23,'GBSG LRVCs'!$B$7:$B$97))/'Inflation &amp; Discounting'!$C$8)*10</f>
        <v>86.973230574184143</v>
      </c>
      <c r="D23" s="128">
        <f>(INDEX('GBSG LRVCs'!$R$7:$R$97,MATCH(LRVCs!$B23,'GBSG LRVCs'!$B$7:$B$97))/'Inflation &amp; Discounting'!$C$8)*10</f>
        <v>23.497724007305777</v>
      </c>
      <c r="E23" s="128">
        <f>(INDEX('GBSG LRVCs'!$AB$7:$AB$97,MATCH(LRVCs!$B23,'GBSG LRVCs'!$B$7:$B$97))/'Inflation &amp; Discounting'!$C$8)*10</f>
        <v>10.424776323803346</v>
      </c>
      <c r="F23" s="128">
        <f>((INDEX('GBSG LRVCs'!$AL$7:$AL$97,MATCH(LRVCs!$B23,'GBSG LRVCs'!$B$7:$B$97))/'Inflation &amp; Discounting'!$C$8)*10)/$J$12</f>
        <v>43.863890302870374</v>
      </c>
      <c r="G23" s="129">
        <f>(4/'Inflation &amp; Discounting'!$C$8)*10</f>
        <v>41.996942780153297</v>
      </c>
    </row>
    <row r="24" spans="2:7" x14ac:dyDescent="0.25">
      <c r="B24" s="127">
        <v>2038</v>
      </c>
      <c r="C24" s="128">
        <f>(INDEX('GBSG LRVCs'!$H$7:$H$97,MATCH(LRVCs!$B24,'GBSG LRVCs'!$B$7:$B$97))/'Inflation &amp; Discounting'!$C$8)*10</f>
        <v>86.973230574184143</v>
      </c>
      <c r="D24" s="128">
        <f>(INDEX('GBSG LRVCs'!$R$7:$R$97,MATCH(LRVCs!$B24,'GBSG LRVCs'!$B$7:$B$97))/'Inflation &amp; Discounting'!$C$8)*10</f>
        <v>23.497724007305777</v>
      </c>
      <c r="E24" s="128">
        <f>(INDEX('GBSG LRVCs'!$AB$7:$AB$97,MATCH(LRVCs!$B24,'GBSG LRVCs'!$B$7:$B$97))/'Inflation &amp; Discounting'!$C$8)*10</f>
        <v>10.424776323803346</v>
      </c>
      <c r="F24" s="128">
        <f>((INDEX('GBSG LRVCs'!$AL$7:$AL$97,MATCH(LRVCs!$B24,'GBSG LRVCs'!$B$7:$B$97))/'Inflation &amp; Discounting'!$C$8)*10)/$J$12</f>
        <v>43.863890302870374</v>
      </c>
      <c r="G24" s="129">
        <f>(4/'Inflation &amp; Discounting'!$C$8)*10</f>
        <v>41.996942780153297</v>
      </c>
    </row>
    <row r="25" spans="2:7" x14ac:dyDescent="0.25">
      <c r="B25" s="127">
        <v>2039</v>
      </c>
      <c r="C25" s="128">
        <f>(INDEX('GBSG LRVCs'!$H$7:$H$97,MATCH(LRVCs!$B25,'GBSG LRVCs'!$B$7:$B$97))/'Inflation &amp; Discounting'!$C$8)*10</f>
        <v>86.973230574184143</v>
      </c>
      <c r="D25" s="128">
        <f>(INDEX('GBSG LRVCs'!$R$7:$R$97,MATCH(LRVCs!$B25,'GBSG LRVCs'!$B$7:$B$97))/'Inflation &amp; Discounting'!$C$8)*10</f>
        <v>23.497724007305777</v>
      </c>
      <c r="E25" s="128">
        <f>(INDEX('GBSG LRVCs'!$AB$7:$AB$97,MATCH(LRVCs!$B25,'GBSG LRVCs'!$B$7:$B$97))/'Inflation &amp; Discounting'!$C$8)*10</f>
        <v>10.424776323803345</v>
      </c>
      <c r="F25" s="128">
        <f>((INDEX('GBSG LRVCs'!$AL$7:$AL$97,MATCH(LRVCs!$B25,'GBSG LRVCs'!$B$7:$B$97))/'Inflation &amp; Discounting'!$C$8)*10)/$J$12</f>
        <v>43.863890302870374</v>
      </c>
      <c r="G25" s="129">
        <f>(4/'Inflation &amp; Discounting'!$C$8)*10</f>
        <v>41.996942780153297</v>
      </c>
    </row>
    <row r="26" spans="2:7" x14ac:dyDescent="0.25">
      <c r="B26" s="127">
        <v>2040</v>
      </c>
      <c r="C26" s="128">
        <f>(INDEX('GBSG LRVCs'!$H$7:$H$97,MATCH(LRVCs!$B26,'GBSG LRVCs'!$B$7:$B$97))/'Inflation &amp; Discounting'!$C$8)*10</f>
        <v>86.973230574184143</v>
      </c>
      <c r="D26" s="128">
        <f>(INDEX('GBSG LRVCs'!$R$7:$R$97,MATCH(LRVCs!$B26,'GBSG LRVCs'!$B$7:$B$97))/'Inflation &amp; Discounting'!$C$8)*10</f>
        <v>23.497724007305777</v>
      </c>
      <c r="E26" s="128">
        <f>(INDEX('GBSG LRVCs'!$AB$7:$AB$97,MATCH(LRVCs!$B26,'GBSG LRVCs'!$B$7:$B$97))/'Inflation &amp; Discounting'!$C$8)*10</f>
        <v>10.424776323803346</v>
      </c>
      <c r="F26" s="128">
        <f>((INDEX('GBSG LRVCs'!$AL$7:$AL$97,MATCH(LRVCs!$B26,'GBSG LRVCs'!$B$7:$B$97))/'Inflation &amp; Discounting'!$C$8)*10)/$J$12</f>
        <v>43.863890302870374</v>
      </c>
      <c r="G26" s="129">
        <f>(4/'Inflation &amp; Discounting'!$C$8)*10</f>
        <v>41.996942780153297</v>
      </c>
    </row>
    <row r="27" spans="2:7" x14ac:dyDescent="0.25">
      <c r="B27" s="127">
        <v>2041</v>
      </c>
      <c r="C27" s="128">
        <f>(INDEX('GBSG LRVCs'!$H$7:$H$97,MATCH(LRVCs!$B27,'GBSG LRVCs'!$B$7:$B$97))/'Inflation &amp; Discounting'!$C$8)*10</f>
        <v>86.973230574184143</v>
      </c>
      <c r="D27" s="128">
        <f>(INDEX('GBSG LRVCs'!$R$7:$R$97,MATCH(LRVCs!$B27,'GBSG LRVCs'!$B$7:$B$97))/'Inflation &amp; Discounting'!$C$8)*10</f>
        <v>23.497724007305777</v>
      </c>
      <c r="E27" s="128">
        <f>(INDEX('GBSG LRVCs'!$AB$7:$AB$97,MATCH(LRVCs!$B27,'GBSG LRVCs'!$B$7:$B$97))/'Inflation &amp; Discounting'!$C$8)*10</f>
        <v>10.424776323803346</v>
      </c>
      <c r="F27" s="128">
        <f>((INDEX('GBSG LRVCs'!$AL$7:$AL$97,MATCH(LRVCs!$B27,'GBSG LRVCs'!$B$7:$B$97))/'Inflation &amp; Discounting'!$C$8)*10)/$J$12</f>
        <v>43.863890302870374</v>
      </c>
      <c r="G27" s="129">
        <f>(4/'Inflation &amp; Discounting'!$C$8)*10</f>
        <v>41.996942780153297</v>
      </c>
    </row>
    <row r="28" spans="2:7" x14ac:dyDescent="0.25">
      <c r="B28" s="127">
        <v>2042</v>
      </c>
      <c r="C28" s="128">
        <f>(INDEX('GBSG LRVCs'!$H$7:$H$97,MATCH(LRVCs!$B28,'GBSG LRVCs'!$B$7:$B$97))/'Inflation &amp; Discounting'!$C$8)*10</f>
        <v>86.973230574184143</v>
      </c>
      <c r="D28" s="128">
        <f>(INDEX('GBSG LRVCs'!$R$7:$R$97,MATCH(LRVCs!$B28,'GBSG LRVCs'!$B$7:$B$97))/'Inflation &amp; Discounting'!$C$8)*10</f>
        <v>23.497724007305777</v>
      </c>
      <c r="E28" s="128">
        <f>(INDEX('GBSG LRVCs'!$AB$7:$AB$97,MATCH(LRVCs!$B28,'GBSG LRVCs'!$B$7:$B$97))/'Inflation &amp; Discounting'!$C$8)*10</f>
        <v>10.424776323803346</v>
      </c>
      <c r="F28" s="128">
        <f>((INDEX('GBSG LRVCs'!$AL$7:$AL$97,MATCH(LRVCs!$B28,'GBSG LRVCs'!$B$7:$B$97))/'Inflation &amp; Discounting'!$C$8)*10)/$J$12</f>
        <v>43.863890302870374</v>
      </c>
      <c r="G28" s="129">
        <f>(4/'Inflation &amp; Discounting'!$C$8)*10</f>
        <v>41.996942780153297</v>
      </c>
    </row>
    <row r="29" spans="2:7" x14ac:dyDescent="0.25">
      <c r="B29" s="127">
        <v>2043</v>
      </c>
      <c r="C29" s="128">
        <f>(INDEX('GBSG LRVCs'!$H$7:$H$97,MATCH(LRVCs!$B29,'GBSG LRVCs'!$B$7:$B$97))/'Inflation &amp; Discounting'!$C$8)*10</f>
        <v>86.973230574184143</v>
      </c>
      <c r="D29" s="128">
        <f>(INDEX('GBSG LRVCs'!$R$7:$R$97,MATCH(LRVCs!$B29,'GBSG LRVCs'!$B$7:$B$97))/'Inflation &amp; Discounting'!$C$8)*10</f>
        <v>23.497724007305777</v>
      </c>
      <c r="E29" s="128">
        <f>(INDEX('GBSG LRVCs'!$AB$7:$AB$97,MATCH(LRVCs!$B29,'GBSG LRVCs'!$B$7:$B$97))/'Inflation &amp; Discounting'!$C$8)*10</f>
        <v>10.424776323803345</v>
      </c>
      <c r="F29" s="128">
        <f>((INDEX('GBSG LRVCs'!$AL$7:$AL$97,MATCH(LRVCs!$B29,'GBSG LRVCs'!$B$7:$B$97))/'Inflation &amp; Discounting'!$C$8)*10)/$J$12</f>
        <v>43.863890302870374</v>
      </c>
      <c r="G29" s="129">
        <f>(4/'Inflation &amp; Discounting'!$C$8)*10</f>
        <v>41.996942780153297</v>
      </c>
    </row>
    <row r="30" spans="2:7" x14ac:dyDescent="0.25">
      <c r="B30" s="127">
        <v>2044</v>
      </c>
      <c r="C30" s="128">
        <f>(INDEX('GBSG LRVCs'!$H$7:$H$97,MATCH(LRVCs!$B30,'GBSG LRVCs'!$B$7:$B$97))/'Inflation &amp; Discounting'!$C$8)*10</f>
        <v>86.973230574184143</v>
      </c>
      <c r="D30" s="128">
        <f>(INDEX('GBSG LRVCs'!$R$7:$R$97,MATCH(LRVCs!$B30,'GBSG LRVCs'!$B$7:$B$97))/'Inflation &amp; Discounting'!$C$8)*10</f>
        <v>23.497724007305777</v>
      </c>
      <c r="E30" s="128">
        <f>(INDEX('GBSG LRVCs'!$AB$7:$AB$97,MATCH(LRVCs!$B30,'GBSG LRVCs'!$B$7:$B$97))/'Inflation &amp; Discounting'!$C$8)*10</f>
        <v>10.424776323803345</v>
      </c>
      <c r="F30" s="128">
        <f>((INDEX('GBSG LRVCs'!$AL$7:$AL$97,MATCH(LRVCs!$B30,'GBSG LRVCs'!$B$7:$B$97))/'Inflation &amp; Discounting'!$C$8)*10)/$J$12</f>
        <v>43.863890302870374</v>
      </c>
      <c r="G30" s="129">
        <f>(4/'Inflation &amp; Discounting'!$C$8)*10</f>
        <v>41.996942780153297</v>
      </c>
    </row>
    <row r="31" spans="2:7" x14ac:dyDescent="0.25">
      <c r="B31" s="127">
        <v>2045</v>
      </c>
      <c r="C31" s="128">
        <f>(INDEX('GBSG LRVCs'!$H$7:$H$97,MATCH(LRVCs!$B31,'GBSG LRVCs'!$B$7:$B$97))/'Inflation &amp; Discounting'!$C$8)*10</f>
        <v>86.973230574184143</v>
      </c>
      <c r="D31" s="128">
        <f>(INDEX('GBSG LRVCs'!$R$7:$R$97,MATCH(LRVCs!$B31,'GBSG LRVCs'!$B$7:$B$97))/'Inflation &amp; Discounting'!$C$8)*10</f>
        <v>23.497724007305777</v>
      </c>
      <c r="E31" s="128">
        <f>(INDEX('GBSG LRVCs'!$AB$7:$AB$97,MATCH(LRVCs!$B31,'GBSG LRVCs'!$B$7:$B$97))/'Inflation &amp; Discounting'!$C$8)*10</f>
        <v>10.424776323803346</v>
      </c>
      <c r="F31" s="128">
        <f>((INDEX('GBSG LRVCs'!$AL$7:$AL$97,MATCH(LRVCs!$B31,'GBSG LRVCs'!$B$7:$B$97))/'Inflation &amp; Discounting'!$C$8)*10)/$J$12</f>
        <v>43.863890302870374</v>
      </c>
      <c r="G31" s="129">
        <f>(4/'Inflation &amp; Discounting'!$C$8)*10</f>
        <v>41.996942780153297</v>
      </c>
    </row>
    <row r="32" spans="2:7" x14ac:dyDescent="0.25">
      <c r="B32" s="127">
        <v>2046</v>
      </c>
      <c r="C32" s="128">
        <f>(INDEX('GBSG LRVCs'!$H$7:$H$97,MATCH(LRVCs!$B32,'GBSG LRVCs'!$B$7:$B$97))/'Inflation &amp; Discounting'!$C$8)*10</f>
        <v>86.973230574184143</v>
      </c>
      <c r="D32" s="128">
        <f>(INDEX('GBSG LRVCs'!$R$7:$R$97,MATCH(LRVCs!$B32,'GBSG LRVCs'!$B$7:$B$97))/'Inflation &amp; Discounting'!$C$8)*10</f>
        <v>23.497724007305777</v>
      </c>
      <c r="E32" s="128">
        <f>(INDEX('GBSG LRVCs'!$AB$7:$AB$97,MATCH(LRVCs!$B32,'GBSG LRVCs'!$B$7:$B$97))/'Inflation &amp; Discounting'!$C$8)*10</f>
        <v>10.424776323803346</v>
      </c>
      <c r="F32" s="128">
        <f>((INDEX('GBSG LRVCs'!$AL$7:$AL$97,MATCH(LRVCs!$B32,'GBSG LRVCs'!$B$7:$B$97))/'Inflation &amp; Discounting'!$C$8)*10)/$J$12</f>
        <v>43.863890302870374</v>
      </c>
      <c r="G32" s="129">
        <f>(4/'Inflation &amp; Discounting'!$C$8)*10</f>
        <v>41.996942780153297</v>
      </c>
    </row>
    <row r="33" spans="2:7" x14ac:dyDescent="0.25">
      <c r="B33" s="127">
        <v>2047</v>
      </c>
      <c r="C33" s="128">
        <f>(INDEX('GBSG LRVCs'!$H$7:$H$97,MATCH(LRVCs!$B33,'GBSG LRVCs'!$B$7:$B$97))/'Inflation &amp; Discounting'!$C$8)*10</f>
        <v>86.973230574184143</v>
      </c>
      <c r="D33" s="128">
        <f>(INDEX('GBSG LRVCs'!$R$7:$R$97,MATCH(LRVCs!$B33,'GBSG LRVCs'!$B$7:$B$97))/'Inflation &amp; Discounting'!$C$8)*10</f>
        <v>23.497724007305777</v>
      </c>
      <c r="E33" s="128">
        <f>(INDEX('GBSG LRVCs'!$AB$7:$AB$97,MATCH(LRVCs!$B33,'GBSG LRVCs'!$B$7:$B$97))/'Inflation &amp; Discounting'!$C$8)*10</f>
        <v>10.424776323803346</v>
      </c>
      <c r="F33" s="128">
        <f>((INDEX('GBSG LRVCs'!$AL$7:$AL$97,MATCH(LRVCs!$B33,'GBSG LRVCs'!$B$7:$B$97))/'Inflation &amp; Discounting'!$C$8)*10)/$J$12</f>
        <v>43.863890302870374</v>
      </c>
      <c r="G33" s="129">
        <f>(4/'Inflation &amp; Discounting'!$C$8)*10</f>
        <v>41.996942780153297</v>
      </c>
    </row>
    <row r="34" spans="2:7" x14ac:dyDescent="0.25">
      <c r="B34" s="127">
        <v>2048</v>
      </c>
      <c r="C34" s="128">
        <f>(INDEX('GBSG LRVCs'!$H$7:$H$97,MATCH(LRVCs!$B34,'GBSG LRVCs'!$B$7:$B$97))/'Inflation &amp; Discounting'!$C$8)*10</f>
        <v>86.973230574184143</v>
      </c>
      <c r="D34" s="128">
        <f>(INDEX('GBSG LRVCs'!$R$7:$R$97,MATCH(LRVCs!$B34,'GBSG LRVCs'!$B$7:$B$97))/'Inflation &amp; Discounting'!$C$8)*10</f>
        <v>23.497724007305777</v>
      </c>
      <c r="E34" s="128">
        <f>(INDEX('GBSG LRVCs'!$AB$7:$AB$97,MATCH(LRVCs!$B34,'GBSG LRVCs'!$B$7:$B$97))/'Inflation &amp; Discounting'!$C$8)*10</f>
        <v>10.424776323803345</v>
      </c>
      <c r="F34" s="128">
        <f>((INDEX('GBSG LRVCs'!$AL$7:$AL$97,MATCH(LRVCs!$B34,'GBSG LRVCs'!$B$7:$B$97))/'Inflation &amp; Discounting'!$C$8)*10)/$J$12</f>
        <v>43.863890302870374</v>
      </c>
      <c r="G34" s="129">
        <f>(4/'Inflation &amp; Discounting'!$C$8)*10</f>
        <v>41.996942780153297</v>
      </c>
    </row>
    <row r="35" spans="2:7" x14ac:dyDescent="0.25">
      <c r="B35" s="127">
        <v>2049</v>
      </c>
      <c r="C35" s="128">
        <f>(INDEX('GBSG LRVCs'!$H$7:$H$97,MATCH(LRVCs!$B35,'GBSG LRVCs'!$B$7:$B$97))/'Inflation &amp; Discounting'!$C$8)*10</f>
        <v>86.973230574184143</v>
      </c>
      <c r="D35" s="128">
        <f>(INDEX('GBSG LRVCs'!$R$7:$R$97,MATCH(LRVCs!$B35,'GBSG LRVCs'!$B$7:$B$97))/'Inflation &amp; Discounting'!$C$8)*10</f>
        <v>23.497724007305777</v>
      </c>
      <c r="E35" s="128">
        <f>(INDEX('GBSG LRVCs'!$AB$7:$AB$97,MATCH(LRVCs!$B35,'GBSG LRVCs'!$B$7:$B$97))/'Inflation &amp; Discounting'!$C$8)*10</f>
        <v>10.424776323803346</v>
      </c>
      <c r="F35" s="128">
        <f>((INDEX('GBSG LRVCs'!$AL$7:$AL$97,MATCH(LRVCs!$B35,'GBSG LRVCs'!$B$7:$B$97))/'Inflation &amp; Discounting'!$C$8)*10)/$J$12</f>
        <v>43.863890302870374</v>
      </c>
      <c r="G35" s="129">
        <f>(4/'Inflation &amp; Discounting'!$C$8)*10</f>
        <v>41.996942780153297</v>
      </c>
    </row>
    <row r="36" spans="2:7" x14ac:dyDescent="0.25">
      <c r="B36" s="127">
        <v>2050</v>
      </c>
      <c r="C36" s="128">
        <f>(INDEX('GBSG LRVCs'!$H$7:$H$97,MATCH(LRVCs!$B36,'GBSG LRVCs'!$B$7:$B$97))/'Inflation &amp; Discounting'!$C$8)*10</f>
        <v>86.973230574184143</v>
      </c>
      <c r="D36" s="128">
        <f>(INDEX('GBSG LRVCs'!$R$7:$R$97,MATCH(LRVCs!$B36,'GBSG LRVCs'!$B$7:$B$97))/'Inflation &amp; Discounting'!$C$8)*10</f>
        <v>23.497724007305777</v>
      </c>
      <c r="E36" s="128">
        <f>(INDEX('GBSG LRVCs'!$AB$7:$AB$97,MATCH(LRVCs!$B36,'GBSG LRVCs'!$B$7:$B$97))/'Inflation &amp; Discounting'!$C$8)*10</f>
        <v>10.424776323803345</v>
      </c>
      <c r="F36" s="128">
        <f>((INDEX('GBSG LRVCs'!$AL$7:$AL$97,MATCH(LRVCs!$B36,'GBSG LRVCs'!$B$7:$B$97))/'Inflation &amp; Discounting'!$C$8)*10)/$J$12</f>
        <v>43.863890302870374</v>
      </c>
      <c r="G36" s="129">
        <f>(4/'Inflation &amp; Discounting'!$C$8)*10</f>
        <v>41.996942780153297</v>
      </c>
    </row>
    <row r="37" spans="2:7" x14ac:dyDescent="0.25">
      <c r="B37" s="127">
        <v>2051</v>
      </c>
      <c r="C37" s="128">
        <f>(INDEX('GBSG LRVCs'!$H$7:$H$97,MATCH(LRVCs!$B37,'GBSG LRVCs'!$B$7:$B$97))/'Inflation &amp; Discounting'!$C$8)*10</f>
        <v>86.973230574184143</v>
      </c>
      <c r="D37" s="128">
        <f>(INDEX('GBSG LRVCs'!$R$7:$R$97,MATCH(LRVCs!$B37,'GBSG LRVCs'!$B$7:$B$97))/'Inflation &amp; Discounting'!$C$8)*10</f>
        <v>23.497724007305777</v>
      </c>
      <c r="E37" s="128">
        <f>(INDEX('GBSG LRVCs'!$AB$7:$AB$97,MATCH(LRVCs!$B37,'GBSG LRVCs'!$B$7:$B$97))/'Inflation &amp; Discounting'!$C$8)*10</f>
        <v>10.424776323803346</v>
      </c>
      <c r="F37" s="128">
        <f>((INDEX('GBSG LRVCs'!$AL$7:$AL$97,MATCH(LRVCs!$B37,'GBSG LRVCs'!$B$7:$B$97))/'Inflation &amp; Discounting'!$C$8)*10)/$J$12</f>
        <v>43.863890302870374</v>
      </c>
      <c r="G37" s="129">
        <f>(4/'Inflation &amp; Discounting'!$C$8)*10</f>
        <v>41.996942780153297</v>
      </c>
    </row>
    <row r="38" spans="2:7" x14ac:dyDescent="0.25">
      <c r="B38" s="127">
        <v>2052</v>
      </c>
      <c r="C38" s="128">
        <f>(INDEX('GBSG LRVCs'!$H$7:$H$97,MATCH(LRVCs!$B38,'GBSG LRVCs'!$B$7:$B$97))/'Inflation &amp; Discounting'!$C$8)*10</f>
        <v>86.973230574184143</v>
      </c>
      <c r="D38" s="128">
        <f>(INDEX('GBSG LRVCs'!$R$7:$R$97,MATCH(LRVCs!$B38,'GBSG LRVCs'!$B$7:$B$97))/'Inflation &amp; Discounting'!$C$8)*10</f>
        <v>23.497724007305777</v>
      </c>
      <c r="E38" s="128">
        <f>(INDEX('GBSG LRVCs'!$AB$7:$AB$97,MATCH(LRVCs!$B38,'GBSG LRVCs'!$B$7:$B$97))/'Inflation &amp; Discounting'!$C$8)*10</f>
        <v>10.424776323803345</v>
      </c>
      <c r="F38" s="128">
        <f>((INDEX('GBSG LRVCs'!$AL$7:$AL$97,MATCH(LRVCs!$B38,'GBSG LRVCs'!$B$7:$B$97))/'Inflation &amp; Discounting'!$C$8)*10)/$J$12</f>
        <v>43.863890302870374</v>
      </c>
      <c r="G38" s="129">
        <f>(4/'Inflation &amp; Discounting'!$C$8)*10</f>
        <v>41.996942780153297</v>
      </c>
    </row>
    <row r="39" spans="2:7" x14ac:dyDescent="0.25">
      <c r="B39" s="127">
        <v>2053</v>
      </c>
      <c r="C39" s="128">
        <f>(INDEX('GBSG LRVCs'!$H$7:$H$97,MATCH(LRVCs!$B39,'GBSG LRVCs'!$B$7:$B$97))/'Inflation &amp; Discounting'!$C$8)*10</f>
        <v>86.973230574184143</v>
      </c>
      <c r="D39" s="128">
        <f>(INDEX('GBSG LRVCs'!$R$7:$R$97,MATCH(LRVCs!$B39,'GBSG LRVCs'!$B$7:$B$97))/'Inflation &amp; Discounting'!$C$8)*10</f>
        <v>23.497724007305777</v>
      </c>
      <c r="E39" s="128">
        <f>(INDEX('GBSG LRVCs'!$AB$7:$AB$97,MATCH(LRVCs!$B39,'GBSG LRVCs'!$B$7:$B$97))/'Inflation &amp; Discounting'!$C$8)*10</f>
        <v>10.424776323803346</v>
      </c>
      <c r="F39" s="128">
        <f>((INDEX('GBSG LRVCs'!$AL$7:$AL$97,MATCH(LRVCs!$B39,'GBSG LRVCs'!$B$7:$B$97))/'Inflation &amp; Discounting'!$C$8)*10)/$J$12</f>
        <v>43.863890302870374</v>
      </c>
      <c r="G39" s="129">
        <f>(4/'Inflation &amp; Discounting'!$C$8)*10</f>
        <v>41.996942780153297</v>
      </c>
    </row>
    <row r="40" spans="2:7" x14ac:dyDescent="0.25">
      <c r="B40" s="127">
        <v>2054</v>
      </c>
      <c r="C40" s="128">
        <f>(INDEX('GBSG LRVCs'!$H$7:$H$97,MATCH(LRVCs!$B40,'GBSG LRVCs'!$B$7:$B$97))/'Inflation &amp; Discounting'!$C$8)*10</f>
        <v>86.973230574184143</v>
      </c>
      <c r="D40" s="128">
        <f>(INDEX('GBSG LRVCs'!$R$7:$R$97,MATCH(LRVCs!$B40,'GBSG LRVCs'!$B$7:$B$97))/'Inflation &amp; Discounting'!$C$8)*10</f>
        <v>23.497724007305777</v>
      </c>
      <c r="E40" s="128">
        <f>(INDEX('GBSG LRVCs'!$AB$7:$AB$97,MATCH(LRVCs!$B40,'GBSG LRVCs'!$B$7:$B$97))/'Inflation &amp; Discounting'!$C$8)*10</f>
        <v>10.424776323803346</v>
      </c>
      <c r="F40" s="128">
        <f>((INDEX('GBSG LRVCs'!$AL$7:$AL$97,MATCH(LRVCs!$B40,'GBSG LRVCs'!$B$7:$B$97))/'Inflation &amp; Discounting'!$C$8)*10)/$J$12</f>
        <v>43.863890302870374</v>
      </c>
      <c r="G40" s="129">
        <f>(4/'Inflation &amp; Discounting'!$C$8)*10</f>
        <v>41.996942780153297</v>
      </c>
    </row>
    <row r="41" spans="2:7" x14ac:dyDescent="0.25">
      <c r="B41" s="127">
        <v>2055</v>
      </c>
      <c r="C41" s="128">
        <f>(INDEX('GBSG LRVCs'!$H$7:$H$97,MATCH(LRVCs!$B41,'GBSG LRVCs'!$B$7:$B$97))/'Inflation &amp; Discounting'!$C$8)*10</f>
        <v>86.973230574184143</v>
      </c>
      <c r="D41" s="128">
        <f>(INDEX('GBSG LRVCs'!$R$7:$R$97,MATCH(LRVCs!$B41,'GBSG LRVCs'!$B$7:$B$97))/'Inflation &amp; Discounting'!$C$8)*10</f>
        <v>23.497724007305777</v>
      </c>
      <c r="E41" s="128">
        <f>(INDEX('GBSG LRVCs'!$AB$7:$AB$97,MATCH(LRVCs!$B41,'GBSG LRVCs'!$B$7:$B$97))/'Inflation &amp; Discounting'!$C$8)*10</f>
        <v>10.424776323803346</v>
      </c>
      <c r="F41" s="128">
        <f>((INDEX('GBSG LRVCs'!$AL$7:$AL$97,MATCH(LRVCs!$B41,'GBSG LRVCs'!$B$7:$B$97))/'Inflation &amp; Discounting'!$C$8)*10)/$J$12</f>
        <v>43.863890302870374</v>
      </c>
      <c r="G41" s="129">
        <f>(4/'Inflation &amp; Discounting'!$C$8)*10</f>
        <v>41.996942780153297</v>
      </c>
    </row>
    <row r="42" spans="2:7" x14ac:dyDescent="0.25">
      <c r="B42" s="127">
        <v>2056</v>
      </c>
      <c r="C42" s="128">
        <f>(INDEX('GBSG LRVCs'!$H$7:$H$97,MATCH(LRVCs!$B42,'GBSG LRVCs'!$B$7:$B$97))/'Inflation &amp; Discounting'!$C$8)*10</f>
        <v>86.973230574184143</v>
      </c>
      <c r="D42" s="128">
        <f>(INDEX('GBSG LRVCs'!$R$7:$R$97,MATCH(LRVCs!$B42,'GBSG LRVCs'!$B$7:$B$97))/'Inflation &amp; Discounting'!$C$8)*10</f>
        <v>23.497724007305777</v>
      </c>
      <c r="E42" s="128">
        <f>(INDEX('GBSG LRVCs'!$AB$7:$AB$97,MATCH(LRVCs!$B42,'GBSG LRVCs'!$B$7:$B$97))/'Inflation &amp; Discounting'!$C$8)*10</f>
        <v>10.424776323803345</v>
      </c>
      <c r="F42" s="128">
        <f>((INDEX('GBSG LRVCs'!$AL$7:$AL$97,MATCH(LRVCs!$B42,'GBSG LRVCs'!$B$7:$B$97))/'Inflation &amp; Discounting'!$C$8)*10)/$J$12</f>
        <v>43.863890302870374</v>
      </c>
      <c r="G42" s="129">
        <f>(4/'Inflation &amp; Discounting'!$C$8)*10</f>
        <v>41.996942780153297</v>
      </c>
    </row>
    <row r="43" spans="2:7" x14ac:dyDescent="0.25">
      <c r="B43" s="127">
        <v>2057</v>
      </c>
      <c r="C43" s="128">
        <f>(INDEX('GBSG LRVCs'!$H$7:$H$97,MATCH(LRVCs!$B43,'GBSG LRVCs'!$B$7:$B$97))/'Inflation &amp; Discounting'!$C$8)*10</f>
        <v>86.973230574184143</v>
      </c>
      <c r="D43" s="128">
        <f>(INDEX('GBSG LRVCs'!$R$7:$R$97,MATCH(LRVCs!$B43,'GBSG LRVCs'!$B$7:$B$97))/'Inflation &amp; Discounting'!$C$8)*10</f>
        <v>23.497724007305777</v>
      </c>
      <c r="E43" s="128">
        <f>(INDEX('GBSG LRVCs'!$AB$7:$AB$97,MATCH(LRVCs!$B43,'GBSG LRVCs'!$B$7:$B$97))/'Inflation &amp; Discounting'!$C$8)*10</f>
        <v>10.424776323803345</v>
      </c>
      <c r="F43" s="128">
        <f>((INDEX('GBSG LRVCs'!$AL$7:$AL$97,MATCH(LRVCs!$B43,'GBSG LRVCs'!$B$7:$B$97))/'Inflation &amp; Discounting'!$C$8)*10)/$J$12</f>
        <v>43.863890302870374</v>
      </c>
      <c r="G43" s="129">
        <f>(4/'Inflation &amp; Discounting'!$C$8)*10</f>
        <v>41.996942780153297</v>
      </c>
    </row>
    <row r="44" spans="2:7" x14ac:dyDescent="0.25">
      <c r="B44" s="127">
        <v>2058</v>
      </c>
      <c r="C44" s="128">
        <f>(INDEX('GBSG LRVCs'!$H$7:$H$97,MATCH(LRVCs!$B44,'GBSG LRVCs'!$B$7:$B$97))/'Inflation &amp; Discounting'!$C$8)*10</f>
        <v>86.973230574184143</v>
      </c>
      <c r="D44" s="128">
        <f>(INDEX('GBSG LRVCs'!$R$7:$R$97,MATCH(LRVCs!$B44,'GBSG LRVCs'!$B$7:$B$97))/'Inflation &amp; Discounting'!$C$8)*10</f>
        <v>23.497724007305777</v>
      </c>
      <c r="E44" s="128">
        <f>(INDEX('GBSG LRVCs'!$AB$7:$AB$97,MATCH(LRVCs!$B44,'GBSG LRVCs'!$B$7:$B$97))/'Inflation &amp; Discounting'!$C$8)*10</f>
        <v>10.424776323803346</v>
      </c>
      <c r="F44" s="128">
        <f>((INDEX('GBSG LRVCs'!$AL$7:$AL$97,MATCH(LRVCs!$B44,'GBSG LRVCs'!$B$7:$B$97))/'Inflation &amp; Discounting'!$C$8)*10)/$J$12</f>
        <v>43.863890302870374</v>
      </c>
      <c r="G44" s="129">
        <f>(4/'Inflation &amp; Discounting'!$C$8)*10</f>
        <v>41.996942780153297</v>
      </c>
    </row>
    <row r="45" spans="2:7" x14ac:dyDescent="0.25">
      <c r="B45" s="127">
        <v>2059</v>
      </c>
      <c r="C45" s="128">
        <f>(INDEX('GBSG LRVCs'!$H$7:$H$97,MATCH(LRVCs!$B45,'GBSG LRVCs'!$B$7:$B$97))/'Inflation &amp; Discounting'!$C$8)*10</f>
        <v>86.973230574184143</v>
      </c>
      <c r="D45" s="128">
        <f>(INDEX('GBSG LRVCs'!$R$7:$R$97,MATCH(LRVCs!$B45,'GBSG LRVCs'!$B$7:$B$97))/'Inflation &amp; Discounting'!$C$8)*10</f>
        <v>23.497724007305777</v>
      </c>
      <c r="E45" s="128">
        <f>(INDEX('GBSG LRVCs'!$AB$7:$AB$97,MATCH(LRVCs!$B45,'GBSG LRVCs'!$B$7:$B$97))/'Inflation &amp; Discounting'!$C$8)*10</f>
        <v>10.424776323803346</v>
      </c>
      <c r="F45" s="128">
        <f>((INDEX('GBSG LRVCs'!$AL$7:$AL$97,MATCH(LRVCs!$B45,'GBSG LRVCs'!$B$7:$B$97))/'Inflation &amp; Discounting'!$C$8)*10)/$J$12</f>
        <v>43.863890302870374</v>
      </c>
      <c r="G45" s="129">
        <f>(4/'Inflation &amp; Discounting'!$C$8)*10</f>
        <v>41.996942780153297</v>
      </c>
    </row>
    <row r="46" spans="2:7" x14ac:dyDescent="0.25">
      <c r="B46" s="127">
        <v>2060</v>
      </c>
      <c r="C46" s="128">
        <f>(INDEX('GBSG LRVCs'!$H$7:$H$97,MATCH(LRVCs!$B46,'GBSG LRVCs'!$B$7:$B$97))/'Inflation &amp; Discounting'!$C$8)*10</f>
        <v>86.973230574184143</v>
      </c>
      <c r="D46" s="128">
        <f>(INDEX('GBSG LRVCs'!$R$7:$R$97,MATCH(LRVCs!$B46,'GBSG LRVCs'!$B$7:$B$97))/'Inflation &amp; Discounting'!$C$8)*10</f>
        <v>23.497724007305777</v>
      </c>
      <c r="E46" s="128">
        <f>(INDEX('GBSG LRVCs'!$AB$7:$AB$97,MATCH(LRVCs!$B46,'GBSG LRVCs'!$B$7:$B$97))/'Inflation &amp; Discounting'!$C$8)*10</f>
        <v>10.424776323803346</v>
      </c>
      <c r="F46" s="128">
        <f>((INDEX('GBSG LRVCs'!$AL$7:$AL$97,MATCH(LRVCs!$B46,'GBSG LRVCs'!$B$7:$B$97))/'Inflation &amp; Discounting'!$C$8)*10)/$J$12</f>
        <v>43.863890302870374</v>
      </c>
      <c r="G46" s="129">
        <f>(4/'Inflation &amp; Discounting'!$C$8)*10</f>
        <v>41.996942780153297</v>
      </c>
    </row>
    <row r="47" spans="2:7" x14ac:dyDescent="0.25">
      <c r="B47" s="127">
        <v>2061</v>
      </c>
      <c r="C47" s="128">
        <f>(INDEX('GBSG LRVCs'!$H$7:$H$97,MATCH(LRVCs!$B47,'GBSG LRVCs'!$B$7:$B$97))/'Inflation &amp; Discounting'!$C$8)*10</f>
        <v>86.973230574184143</v>
      </c>
      <c r="D47" s="128">
        <f>(INDEX('GBSG LRVCs'!$R$7:$R$97,MATCH(LRVCs!$B47,'GBSG LRVCs'!$B$7:$B$97))/'Inflation &amp; Discounting'!$C$8)*10</f>
        <v>23.497724007305777</v>
      </c>
      <c r="E47" s="128">
        <f>(INDEX('GBSG LRVCs'!$AB$7:$AB$97,MATCH(LRVCs!$B47,'GBSG LRVCs'!$B$7:$B$97))/'Inflation &amp; Discounting'!$C$8)*10</f>
        <v>10.424776323803346</v>
      </c>
      <c r="F47" s="128">
        <f>((INDEX('GBSG LRVCs'!$AL$7:$AL$97,MATCH(LRVCs!$B47,'GBSG LRVCs'!$B$7:$B$97))/'Inflation &amp; Discounting'!$C$8)*10)/$J$12</f>
        <v>43.863890302870374</v>
      </c>
      <c r="G47" s="129">
        <f>(4/'Inflation &amp; Discounting'!$C$8)*10</f>
        <v>41.996942780153297</v>
      </c>
    </row>
    <row r="48" spans="2:7" x14ac:dyDescent="0.25">
      <c r="B48" s="127">
        <v>2062</v>
      </c>
      <c r="C48" s="128">
        <f>(INDEX('GBSG LRVCs'!$H$7:$H$97,MATCH(LRVCs!$B48,'GBSG LRVCs'!$B$7:$B$97))/'Inflation &amp; Discounting'!$C$8)*10</f>
        <v>86.973230574184143</v>
      </c>
      <c r="D48" s="128">
        <f>(INDEX('GBSG LRVCs'!$R$7:$R$97,MATCH(LRVCs!$B48,'GBSG LRVCs'!$B$7:$B$97))/'Inflation &amp; Discounting'!$C$8)*10</f>
        <v>23.497724007305777</v>
      </c>
      <c r="E48" s="128">
        <f>(INDEX('GBSG LRVCs'!$AB$7:$AB$97,MATCH(LRVCs!$B48,'GBSG LRVCs'!$B$7:$B$97))/'Inflation &amp; Discounting'!$C$8)*10</f>
        <v>10.424776323803346</v>
      </c>
      <c r="F48" s="128">
        <f>((INDEX('GBSG LRVCs'!$AL$7:$AL$97,MATCH(LRVCs!$B48,'GBSG LRVCs'!$B$7:$B$97))/'Inflation &amp; Discounting'!$C$8)*10)/$J$12</f>
        <v>43.863890302870374</v>
      </c>
      <c r="G48" s="129">
        <f>(4/'Inflation &amp; Discounting'!$C$8)*10</f>
        <v>41.996942780153297</v>
      </c>
    </row>
    <row r="49" spans="2:11" x14ac:dyDescent="0.25">
      <c r="B49" s="127">
        <v>2063</v>
      </c>
      <c r="C49" s="128">
        <f>(INDEX('GBSG LRVCs'!$H$7:$H$97,MATCH(LRVCs!$B49,'GBSG LRVCs'!$B$7:$B$97))/'Inflation &amp; Discounting'!$C$8)*10</f>
        <v>86.973230574184143</v>
      </c>
      <c r="D49" s="128">
        <f>(INDEX('GBSG LRVCs'!$R$7:$R$97,MATCH(LRVCs!$B49,'GBSG LRVCs'!$B$7:$B$97))/'Inflation &amp; Discounting'!$C$8)*10</f>
        <v>23.497724007305777</v>
      </c>
      <c r="E49" s="128">
        <f>(INDEX('GBSG LRVCs'!$AB$7:$AB$97,MATCH(LRVCs!$B49,'GBSG LRVCs'!$B$7:$B$97))/'Inflation &amp; Discounting'!$C$8)*10</f>
        <v>10.424776323803346</v>
      </c>
      <c r="F49" s="128">
        <f>((INDEX('GBSG LRVCs'!$AL$7:$AL$97,MATCH(LRVCs!$B49,'GBSG LRVCs'!$B$7:$B$97))/'Inflation &amp; Discounting'!$C$8)*10)/$J$12</f>
        <v>43.863890302870374</v>
      </c>
      <c r="G49" s="129">
        <f>(4/'Inflation &amp; Discounting'!$C$8)*10</f>
        <v>41.996942780153297</v>
      </c>
    </row>
    <row r="50" spans="2:11" x14ac:dyDescent="0.25">
      <c r="B50" s="127">
        <v>2064</v>
      </c>
      <c r="C50" s="128">
        <f>(INDEX('GBSG LRVCs'!$H$7:$H$97,MATCH(LRVCs!$B50,'GBSG LRVCs'!$B$7:$B$97))/'Inflation &amp; Discounting'!$C$8)*10</f>
        <v>86.973230574184143</v>
      </c>
      <c r="D50" s="128">
        <f>(INDEX('GBSG LRVCs'!$R$7:$R$97,MATCH(LRVCs!$B50,'GBSG LRVCs'!$B$7:$B$97))/'Inflation &amp; Discounting'!$C$8)*10</f>
        <v>23.497724007305777</v>
      </c>
      <c r="E50" s="128">
        <f>(INDEX('GBSG LRVCs'!$AB$7:$AB$97,MATCH(LRVCs!$B50,'GBSG LRVCs'!$B$7:$B$97))/'Inflation &amp; Discounting'!$C$8)*10</f>
        <v>10.424776323803345</v>
      </c>
      <c r="F50" s="128">
        <f>((INDEX('GBSG LRVCs'!$AL$7:$AL$97,MATCH(LRVCs!$B50,'GBSG LRVCs'!$B$7:$B$97))/'Inflation &amp; Discounting'!$C$8)*10)/$J$12</f>
        <v>43.863890302870374</v>
      </c>
      <c r="G50" s="129">
        <f>(4/'Inflation &amp; Discounting'!$C$8)*10</f>
        <v>41.996942780153297</v>
      </c>
    </row>
    <row r="51" spans="2:11" x14ac:dyDescent="0.25">
      <c r="B51" s="127">
        <v>2065</v>
      </c>
      <c r="C51" s="128">
        <f>(INDEX('GBSG LRVCs'!$H$7:$H$97,MATCH(LRVCs!$B51,'GBSG LRVCs'!$B$7:$B$97))/'Inflation &amp; Discounting'!$C$8)*10</f>
        <v>86.973230574184143</v>
      </c>
      <c r="D51" s="128">
        <f>(INDEX('GBSG LRVCs'!$R$7:$R$97,MATCH(LRVCs!$B51,'GBSG LRVCs'!$B$7:$B$97))/'Inflation &amp; Discounting'!$C$8)*10</f>
        <v>23.497724007305777</v>
      </c>
      <c r="E51" s="128">
        <f>(INDEX('GBSG LRVCs'!$AB$7:$AB$97,MATCH(LRVCs!$B51,'GBSG LRVCs'!$B$7:$B$97))/'Inflation &amp; Discounting'!$C$8)*10</f>
        <v>10.424776323803346</v>
      </c>
      <c r="F51" s="128">
        <f>((INDEX('GBSG LRVCs'!$AL$7:$AL$97,MATCH(LRVCs!$B51,'GBSG LRVCs'!$B$7:$B$97))/'Inflation &amp; Discounting'!$C$8)*10)/$J$12</f>
        <v>43.863890302870374</v>
      </c>
      <c r="G51" s="129">
        <f>(4/'Inflation &amp; Discounting'!$C$8)*10</f>
        <v>41.996942780153297</v>
      </c>
    </row>
    <row r="52" spans="2:11" x14ac:dyDescent="0.25">
      <c r="B52" s="127">
        <v>2066</v>
      </c>
      <c r="C52" s="128">
        <f>(INDEX('GBSG LRVCs'!$H$7:$H$97,MATCH(LRVCs!$B52,'GBSG LRVCs'!$B$7:$B$97))/'Inflation &amp; Discounting'!$C$8)*10</f>
        <v>86.973230574184143</v>
      </c>
      <c r="D52" s="128">
        <f>(INDEX('GBSG LRVCs'!$R$7:$R$97,MATCH(LRVCs!$B52,'GBSG LRVCs'!$B$7:$B$97))/'Inflation &amp; Discounting'!$C$8)*10</f>
        <v>23.497724007305777</v>
      </c>
      <c r="E52" s="128">
        <f>(INDEX('GBSG LRVCs'!$AB$7:$AB$97,MATCH(LRVCs!$B52,'GBSG LRVCs'!$B$7:$B$97))/'Inflation &amp; Discounting'!$C$8)*10</f>
        <v>10.424776323803346</v>
      </c>
      <c r="F52" s="128">
        <f>((INDEX('GBSG LRVCs'!$AL$7:$AL$97,MATCH(LRVCs!$B52,'GBSG LRVCs'!$B$7:$B$97))/'Inflation &amp; Discounting'!$C$8)*10)/$J$12</f>
        <v>43.863890302870374</v>
      </c>
      <c r="G52" s="129">
        <f>(4/'Inflation &amp; Discounting'!$C$8)*10</f>
        <v>41.996942780153297</v>
      </c>
    </row>
    <row r="53" spans="2:11" x14ac:dyDescent="0.25">
      <c r="B53" s="127">
        <v>2067</v>
      </c>
      <c r="C53" s="128">
        <f>(INDEX('GBSG LRVCs'!$H$7:$H$97,MATCH(LRVCs!$B53,'GBSG LRVCs'!$B$7:$B$97))/'Inflation &amp; Discounting'!$C$8)*10</f>
        <v>86.973230574184143</v>
      </c>
      <c r="D53" s="128">
        <f>(INDEX('GBSG LRVCs'!$R$7:$R$97,MATCH(LRVCs!$B53,'GBSG LRVCs'!$B$7:$B$97))/'Inflation &amp; Discounting'!$C$8)*10</f>
        <v>23.497724007305777</v>
      </c>
      <c r="E53" s="128">
        <f>(INDEX('GBSG LRVCs'!$AB$7:$AB$97,MATCH(LRVCs!$B53,'GBSG LRVCs'!$B$7:$B$97))/'Inflation &amp; Discounting'!$C$8)*10</f>
        <v>10.424776323803345</v>
      </c>
      <c r="F53" s="128">
        <f>((INDEX('GBSG LRVCs'!$AL$7:$AL$97,MATCH(LRVCs!$B53,'GBSG LRVCs'!$B$7:$B$97))/'Inflation &amp; Discounting'!$C$8)*10)/$J$12</f>
        <v>43.863890302870374</v>
      </c>
      <c r="G53" s="129">
        <f>(4/'Inflation &amp; Discounting'!$C$8)*10</f>
        <v>41.996942780153297</v>
      </c>
    </row>
    <row r="54" spans="2:11" x14ac:dyDescent="0.25">
      <c r="B54" s="127">
        <v>2068</v>
      </c>
      <c r="C54" s="128">
        <f>(INDEX('GBSG LRVCs'!$H$7:$H$97,MATCH(LRVCs!$B54,'GBSG LRVCs'!$B$7:$B$97))/'Inflation &amp; Discounting'!$C$8)*10</f>
        <v>86.973230574184143</v>
      </c>
      <c r="D54" s="128">
        <f>(INDEX('GBSG LRVCs'!$R$7:$R$97,MATCH(LRVCs!$B54,'GBSG LRVCs'!$B$7:$B$97))/'Inflation &amp; Discounting'!$C$8)*10</f>
        <v>23.497724007305777</v>
      </c>
      <c r="E54" s="128">
        <f>(INDEX('GBSG LRVCs'!$AB$7:$AB$97,MATCH(LRVCs!$B54,'GBSG LRVCs'!$B$7:$B$97))/'Inflation &amp; Discounting'!$C$8)*10</f>
        <v>10.424776323803346</v>
      </c>
      <c r="F54" s="128">
        <f>((INDEX('GBSG LRVCs'!$AL$7:$AL$97,MATCH(LRVCs!$B54,'GBSG LRVCs'!$B$7:$B$97))/'Inflation &amp; Discounting'!$C$8)*10)/$J$12</f>
        <v>43.863890302870374</v>
      </c>
      <c r="G54" s="129">
        <f>(4/'Inflation &amp; Discounting'!$C$8)*10</f>
        <v>41.996942780153297</v>
      </c>
    </row>
    <row r="55" spans="2:11" x14ac:dyDescent="0.25">
      <c r="B55" s="127">
        <v>2069</v>
      </c>
      <c r="C55" s="128">
        <f>(INDEX('GBSG LRVCs'!$H$7:$H$97,MATCH(LRVCs!$B55,'GBSG LRVCs'!$B$7:$B$97))/'Inflation &amp; Discounting'!$C$8)*10</f>
        <v>86.973230574184143</v>
      </c>
      <c r="D55" s="128">
        <f>(INDEX('GBSG LRVCs'!$R$7:$R$97,MATCH(LRVCs!$B55,'GBSG LRVCs'!$B$7:$B$97))/'Inflation &amp; Discounting'!$C$8)*10</f>
        <v>23.497724007305777</v>
      </c>
      <c r="E55" s="128">
        <f>(INDEX('GBSG LRVCs'!$AB$7:$AB$97,MATCH(LRVCs!$B55,'GBSG LRVCs'!$B$7:$B$97))/'Inflation &amp; Discounting'!$C$8)*10</f>
        <v>10.424776323803346</v>
      </c>
      <c r="F55" s="128">
        <f>((INDEX('GBSG LRVCs'!$AL$7:$AL$97,MATCH(LRVCs!$B55,'GBSG LRVCs'!$B$7:$B$97))/'Inflation &amp; Discounting'!$C$8)*10)/$J$12</f>
        <v>43.863890302870374</v>
      </c>
      <c r="G55" s="129">
        <f>(4/'Inflation &amp; Discounting'!$C$8)*10</f>
        <v>41.996942780153297</v>
      </c>
    </row>
    <row r="56" spans="2:11" ht="15.75" thickBot="1" x14ac:dyDescent="0.3">
      <c r="B56" s="138">
        <v>2070</v>
      </c>
      <c r="C56" s="139">
        <f>(INDEX('GBSG LRVCs'!$H$7:$H$97,MATCH(LRVCs!$B56,'GBSG LRVCs'!$B$7:$B$97))/'Inflation &amp; Discounting'!$C$8)*10</f>
        <v>86.973230574184143</v>
      </c>
      <c r="D56" s="139">
        <f>(INDEX('GBSG LRVCs'!$R$7:$R$97,MATCH(LRVCs!$B56,'GBSG LRVCs'!$B$7:$B$97))/'Inflation &amp; Discounting'!$C$8)*10</f>
        <v>23.497724007305777</v>
      </c>
      <c r="E56" s="139">
        <f>(INDEX('GBSG LRVCs'!$AB$7:$AB$97,MATCH(LRVCs!$B56,'GBSG LRVCs'!$B$7:$B$97))/'Inflation &amp; Discounting'!$C$8)*10</f>
        <v>10.424776323803346</v>
      </c>
      <c r="F56" s="139">
        <f>((INDEX('GBSG LRVCs'!$AL$7:$AL$97,MATCH(LRVCs!$B56,'GBSG LRVCs'!$B$7:$B$97))/'Inflation &amp; Discounting'!$C$8)*10)/$J$12</f>
        <v>43.863890302870374</v>
      </c>
      <c r="G56" s="140">
        <f>(4/'Inflation &amp; Discounting'!$C$8)*10</f>
        <v>41.996942780153297</v>
      </c>
    </row>
    <row r="57" spans="2:11" x14ac:dyDescent="0.25"/>
    <row r="58" spans="2:11" x14ac:dyDescent="0.25">
      <c r="B58" s="69"/>
      <c r="C58" s="69"/>
      <c r="D58" s="69"/>
      <c r="E58" s="69"/>
      <c r="F58" s="69"/>
      <c r="G58" s="69"/>
      <c r="H58" s="69"/>
      <c r="I58" s="69"/>
      <c r="J58" s="69"/>
      <c r="K58" s="69"/>
    </row>
  </sheetData>
  <sheetProtection algorithmName="SHA-512" hashValue="6tFeOYjEJg7jqUuDvuO3QhtvKSY/6b736ldPS2Om7UYwrWn5m9Iah6O671dx/AArH5D2IbrH9xIqi7GCnHPD8Q==" saltValue="Y4Wlzz3HNNFsUyMJEnHdTA==" spinCount="100000" sheet="1" objects="1" scenarios="1" selectLockedCells="1"/>
  <mergeCells count="2">
    <mergeCell ref="I5:K5"/>
    <mergeCell ref="I14:K16"/>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F15C0-3EC3-47AD-BC9C-C341E5309DB3}">
  <sheetPr codeName="Sheet14">
    <tabColor theme="4" tint="0.59999389629810485"/>
  </sheetPr>
  <dimension ref="A1:L58"/>
  <sheetViews>
    <sheetView showGridLines="0" workbookViewId="0">
      <selection activeCell="B14" sqref="B14:M14"/>
    </sheetView>
  </sheetViews>
  <sheetFormatPr defaultColWidth="0" defaultRowHeight="15" zeroHeight="1" x14ac:dyDescent="0.25"/>
  <cols>
    <col min="1" max="1" width="3.7109375" style="30" customWidth="1"/>
    <col min="2" max="2" width="9.140625" style="30" customWidth="1"/>
    <col min="3" max="6" width="19" style="30" customWidth="1"/>
    <col min="7" max="7" width="9.140625" style="30" customWidth="1"/>
    <col min="8" max="8" width="18.85546875" style="30" bestFit="1" customWidth="1"/>
    <col min="9" max="10" width="9.140625" style="30" customWidth="1"/>
    <col min="11" max="11" width="3.7109375" style="30" customWidth="1"/>
    <col min="12" max="12" width="0" style="30" hidden="1" customWidth="1"/>
    <col min="13" max="16384" width="9.140625" style="30" hidden="1"/>
  </cols>
  <sheetData>
    <row r="1" spans="2:10" x14ac:dyDescent="0.25">
      <c r="B1" s="69"/>
      <c r="C1" s="69"/>
      <c r="D1" s="69"/>
      <c r="E1" s="69"/>
      <c r="F1" s="69"/>
      <c r="G1" s="69"/>
      <c r="H1" s="69"/>
      <c r="I1" s="69"/>
      <c r="J1" s="69"/>
    </row>
    <row r="2" spans="2:10" x14ac:dyDescent="0.25"/>
    <row r="3" spans="2:10" ht="21" customHeight="1" x14ac:dyDescent="0.25">
      <c r="B3" s="42" t="s">
        <v>122</v>
      </c>
      <c r="C3" s="42"/>
      <c r="D3" s="42"/>
    </row>
    <row r="4" spans="2:10" ht="15.75" thickBot="1" x14ac:dyDescent="0.3"/>
    <row r="5" spans="2:10" ht="45" x14ac:dyDescent="0.25">
      <c r="B5" s="124" t="s">
        <v>78</v>
      </c>
      <c r="C5" s="125" t="s">
        <v>123</v>
      </c>
      <c r="D5" s="125" t="s">
        <v>124</v>
      </c>
      <c r="E5" s="125" t="s">
        <v>125</v>
      </c>
      <c r="F5" s="126" t="s">
        <v>126</v>
      </c>
      <c r="H5" s="463" t="s">
        <v>110</v>
      </c>
      <c r="I5" s="464"/>
      <c r="J5" s="465"/>
    </row>
    <row r="6" spans="2:10" x14ac:dyDescent="0.25">
      <c r="B6" s="127">
        <v>2020</v>
      </c>
      <c r="C6" s="128">
        <f>(INDEX('GBSG Retail Fuel Prices'!$H$7:$H$97,MATCH('Retail Fuel Prices'!$B6,'GBSG Retail Fuel Prices'!$B$7:$B$97))/'Inflation &amp; Discounting'!$C$8)*10</f>
        <v>129.07562720870925</v>
      </c>
      <c r="D6" s="128">
        <f>(INDEX('GBSG Retail Fuel Prices'!$R$7:$R$97,MATCH('Retail Fuel Prices'!$B6,'GBSG Retail Fuel Prices'!$B$7:$B$97))/'Inflation &amp; Discounting'!$C$8)*10</f>
        <v>23.426628808694069</v>
      </c>
      <c r="E6" s="128">
        <f>(INDEX('GBSG Retail Fuel Prices'!$AB$7:$AB$97,MATCH('Retail Fuel Prices'!$B6,'GBSG Retail Fuel Prices'!$B$7:$B$97))/'Inflation &amp; Discounting'!$C$8)*10</f>
        <v>13.507433924726159</v>
      </c>
      <c r="F6" s="129">
        <f>((INDEX('GBSG Retail Fuel Prices'!$AL$7:$AL$97,MATCH('Retail Fuel Prices'!$B6,'GBSG Retail Fuel Prices'!$B$7:$B$97))/'Inflation &amp; Discounting'!$C$8)*10)/$I$12</f>
        <v>51.765415159873527</v>
      </c>
      <c r="H6" s="130" t="s">
        <v>111</v>
      </c>
      <c r="I6" s="131">
        <v>1175</v>
      </c>
      <c r="J6" s="132" t="s">
        <v>112</v>
      </c>
    </row>
    <row r="7" spans="2:10" x14ac:dyDescent="0.25">
      <c r="B7" s="127">
        <v>2021</v>
      </c>
      <c r="C7" s="128">
        <f>(INDEX('GBSG Retail Fuel Prices'!$H$7:$H$97,MATCH('Retail Fuel Prices'!$B7,'GBSG Retail Fuel Prices'!$B$7:$B$97))/'Inflation &amp; Discounting'!$C$8)*10</f>
        <v>129.80251097798617</v>
      </c>
      <c r="D7" s="128">
        <f>(INDEX('GBSG Retail Fuel Prices'!$R$7:$R$97,MATCH('Retail Fuel Prices'!$B7,'GBSG Retail Fuel Prices'!$B$7:$B$97))/'Inflation &amp; Discounting'!$C$8)*10</f>
        <v>23.637869868713295</v>
      </c>
      <c r="E7" s="128">
        <f>(INDEX('GBSG Retail Fuel Prices'!$AB$7:$AB$97,MATCH('Retail Fuel Prices'!$B7,'GBSG Retail Fuel Prices'!$B$7:$B$97))/'Inflation &amp; Discounting'!$C$8)*10</f>
        <v>13.674860075600462</v>
      </c>
      <c r="F7" s="129">
        <f>((INDEX('GBSG Retail Fuel Prices'!$AL$7:$AL$97,MATCH('Retail Fuel Prices'!$B7,'GBSG Retail Fuel Prices'!$B$7:$B$97))/'Inflation &amp; Discounting'!$C$8)*10)/$I$12</f>
        <v>51.837660665675692</v>
      </c>
      <c r="H7" s="130" t="s">
        <v>113</v>
      </c>
      <c r="I7" s="131">
        <v>45.3</v>
      </c>
      <c r="J7" s="132" t="s">
        <v>114</v>
      </c>
    </row>
    <row r="8" spans="2:10" x14ac:dyDescent="0.25">
      <c r="B8" s="127">
        <v>2022</v>
      </c>
      <c r="C8" s="128">
        <f>(INDEX('GBSG Retail Fuel Prices'!$H$7:$H$97,MATCH('Retail Fuel Prices'!$B8,'GBSG Retail Fuel Prices'!$B$7:$B$97))/'Inflation &amp; Discounting'!$C$8)*10</f>
        <v>130.50190795610905</v>
      </c>
      <c r="D8" s="128">
        <f>(INDEX('GBSG Retail Fuel Prices'!$R$7:$R$97,MATCH('Retail Fuel Prices'!$B8,'GBSG Retail Fuel Prices'!$B$7:$B$97))/'Inflation &amp; Discounting'!$C$8)*10</f>
        <v>24.941588750075976</v>
      </c>
      <c r="E8" s="128">
        <f>(INDEX('GBSG Retail Fuel Prices'!$AB$7:$AB$97,MATCH('Retail Fuel Prices'!$B8,'GBSG Retail Fuel Prices'!$B$7:$B$97))/'Inflation &amp; Discounting'!$C$8)*10</f>
        <v>13.867036470209245</v>
      </c>
      <c r="F8" s="129">
        <f>((INDEX('GBSG Retail Fuel Prices'!$AL$7:$AL$97,MATCH('Retail Fuel Prices'!$B8,'GBSG Retail Fuel Prices'!$B$7:$B$97))/'Inflation &amp; Discounting'!$C$8)*10)/$I$12</f>
        <v>52.464109285572917</v>
      </c>
      <c r="H8" s="130" t="s">
        <v>115</v>
      </c>
      <c r="I8" s="131">
        <v>277.77780000000001</v>
      </c>
      <c r="J8" s="132" t="s">
        <v>116</v>
      </c>
    </row>
    <row r="9" spans="2:10" x14ac:dyDescent="0.25">
      <c r="B9" s="127">
        <v>2023</v>
      </c>
      <c r="C9" s="128">
        <f>(INDEX('GBSG Retail Fuel Prices'!$H$7:$H$97,MATCH('Retail Fuel Prices'!$B9,'GBSG Retail Fuel Prices'!$B$7:$B$97))/'Inflation &amp; Discounting'!$C$8)*10</f>
        <v>131.58773614888787</v>
      </c>
      <c r="D9" s="128">
        <f>(INDEX('GBSG Retail Fuel Prices'!$R$7:$R$97,MATCH('Retail Fuel Prices'!$B9,'GBSG Retail Fuel Prices'!$B$7:$B$97))/'Inflation &amp; Discounting'!$C$8)*10</f>
        <v>25.782237695112361</v>
      </c>
      <c r="E9" s="128">
        <f>(INDEX('GBSG Retail Fuel Prices'!$AB$7:$AB$97,MATCH('Retail Fuel Prices'!$B9,'GBSG Retail Fuel Prices'!$B$7:$B$97))/'Inflation &amp; Discounting'!$C$8)*10</f>
        <v>14.072777353250739</v>
      </c>
      <c r="F9" s="129">
        <f>((INDEX('GBSG Retail Fuel Prices'!$AL$7:$AL$97,MATCH('Retail Fuel Prices'!$B9,'GBSG Retail Fuel Prices'!$B$7:$B$97))/'Inflation &amp; Discounting'!$C$8)*10)/$I$12</f>
        <v>53.048527087450694</v>
      </c>
      <c r="H9" s="130"/>
      <c r="I9" s="133"/>
      <c r="J9" s="132"/>
    </row>
    <row r="10" spans="2:10" x14ac:dyDescent="0.25">
      <c r="B10" s="127">
        <v>2024</v>
      </c>
      <c r="C10" s="128">
        <f>(INDEX('GBSG Retail Fuel Prices'!$H$7:$H$97,MATCH('Retail Fuel Prices'!$B10,'GBSG Retail Fuel Prices'!$B$7:$B$97))/'Inflation &amp; Discounting'!$C$8)*10</f>
        <v>132.47408468653052</v>
      </c>
      <c r="D10" s="128">
        <f>(INDEX('GBSG Retail Fuel Prices'!$R$7:$R$97,MATCH('Retail Fuel Prices'!$B10,'GBSG Retail Fuel Prices'!$B$7:$B$97))/'Inflation &amp; Discounting'!$C$8)*10</f>
        <v>27.035826571993091</v>
      </c>
      <c r="E10" s="128">
        <f>(INDEX('GBSG Retail Fuel Prices'!$AB$7:$AB$97,MATCH('Retail Fuel Prices'!$B10,'GBSG Retail Fuel Prices'!$B$7:$B$97))/'Inflation &amp; Discounting'!$C$8)*10</f>
        <v>14.403126694603728</v>
      </c>
      <c r="F10" s="129">
        <f>((INDEX('GBSG Retail Fuel Prices'!$AL$7:$AL$97,MATCH('Retail Fuel Prices'!$B10,'GBSG Retail Fuel Prices'!$B$7:$B$97))/'Inflation &amp; Discounting'!$C$8)*10)/$I$12</f>
        <v>53.637177687643756</v>
      </c>
      <c r="H10" s="130" t="s">
        <v>117</v>
      </c>
      <c r="I10" s="134">
        <f>1/I6</f>
        <v>8.5106382978723403E-4</v>
      </c>
      <c r="J10" s="132" t="s">
        <v>118</v>
      </c>
    </row>
    <row r="11" spans="2:10" x14ac:dyDescent="0.25">
      <c r="B11" s="127">
        <v>2025</v>
      </c>
      <c r="C11" s="128">
        <f>(INDEX('GBSG Retail Fuel Prices'!$H$7:$H$97,MATCH('Retail Fuel Prices'!$B11,'GBSG Retail Fuel Prices'!$B$7:$B$97))/'Inflation &amp; Discounting'!$C$8)*10</f>
        <v>134.69116802876266</v>
      </c>
      <c r="D11" s="128">
        <f>(INDEX('GBSG Retail Fuel Prices'!$R$7:$R$97,MATCH('Retail Fuel Prices'!$B11,'GBSG Retail Fuel Prices'!$B$7:$B$97))/'Inflation &amp; Discounting'!$C$8)*10</f>
        <v>28.294302967865363</v>
      </c>
      <c r="E11" s="128">
        <f>(INDEX('GBSG Retail Fuel Prices'!$AB$7:$AB$97,MATCH('Retail Fuel Prices'!$B11,'GBSG Retail Fuel Prices'!$B$7:$B$97))/'Inflation &amp; Discounting'!$C$8)*10</f>
        <v>14.737886002294582</v>
      </c>
      <c r="F11" s="129">
        <f>((INDEX('GBSG Retail Fuel Prices'!$AL$7:$AL$97,MATCH('Retail Fuel Prices'!$B11,'GBSG Retail Fuel Prices'!$B$7:$B$97))/'Inflation &amp; Discounting'!$C$8)*10)/$I$12</f>
        <v>54.227256211070241</v>
      </c>
      <c r="H11" s="130" t="s">
        <v>119</v>
      </c>
      <c r="I11" s="134">
        <f>I7*I8</f>
        <v>12583.334339999999</v>
      </c>
      <c r="J11" s="132" t="s">
        <v>116</v>
      </c>
    </row>
    <row r="12" spans="2:10" ht="15.75" thickBot="1" x14ac:dyDescent="0.3">
      <c r="B12" s="127">
        <v>2026</v>
      </c>
      <c r="C12" s="128">
        <f>(INDEX('GBSG Retail Fuel Prices'!$H$7:$H$97,MATCH('Retail Fuel Prices'!$B12,'GBSG Retail Fuel Prices'!$B$7:$B$97))/'Inflation &amp; Discounting'!$C$8)*10</f>
        <v>137.53562619369927</v>
      </c>
      <c r="D12" s="128">
        <f>(INDEX('GBSG Retail Fuel Prices'!$R$7:$R$97,MATCH('Retail Fuel Prices'!$B12,'GBSG Retail Fuel Prices'!$B$7:$B$97))/'Inflation &amp; Discounting'!$C$8)*10</f>
        <v>28.737772290140096</v>
      </c>
      <c r="E12" s="128">
        <f>(INDEX('GBSG Retail Fuel Prices'!$AB$7:$AB$97,MATCH('Retail Fuel Prices'!$B12,'GBSG Retail Fuel Prices'!$B$7:$B$97))/'Inflation &amp; Discounting'!$C$8)*10</f>
        <v>14.838263057625376</v>
      </c>
      <c r="F12" s="129">
        <f>((INDEX('GBSG Retail Fuel Prices'!$AL$7:$AL$97,MATCH('Retail Fuel Prices'!$B12,'GBSG Retail Fuel Prices'!$B$7:$B$97))/'Inflation &amp; Discounting'!$C$8)*10)/$I$12</f>
        <v>55.328614779312659</v>
      </c>
      <c r="H12" s="135" t="s">
        <v>120</v>
      </c>
      <c r="I12" s="136">
        <f>I10*I11</f>
        <v>10.709220714893616</v>
      </c>
      <c r="J12" s="137" t="s">
        <v>116</v>
      </c>
    </row>
    <row r="13" spans="2:10" x14ac:dyDescent="0.25">
      <c r="B13" s="127">
        <v>2027</v>
      </c>
      <c r="C13" s="128">
        <f>(INDEX('GBSG Retail Fuel Prices'!$H$7:$H$97,MATCH('Retail Fuel Prices'!$B13,'GBSG Retail Fuel Prices'!$B$7:$B$97))/'Inflation &amp; Discounting'!$C$8)*10</f>
        <v>132.09299132421796</v>
      </c>
      <c r="D13" s="128">
        <f>(INDEX('GBSG Retail Fuel Prices'!$R$7:$R$97,MATCH('Retail Fuel Prices'!$B13,'GBSG Retail Fuel Prices'!$B$7:$B$97))/'Inflation &amp; Discounting'!$C$8)*10</f>
        <v>29.591761777789007</v>
      </c>
      <c r="E13" s="128">
        <f>(INDEX('GBSG Retail Fuel Prices'!$AB$7:$AB$97,MATCH('Retail Fuel Prices'!$B13,'GBSG Retail Fuel Prices'!$B$7:$B$97))/'Inflation &amp; Discounting'!$C$8)*10</f>
        <v>14.960048773950449</v>
      </c>
      <c r="F13" s="129">
        <f>((INDEX('GBSG Retail Fuel Prices'!$AL$7:$AL$97,MATCH('Retail Fuel Prices'!$B13,'GBSG Retail Fuel Prices'!$B$7:$B$97))/'Inflation &amp; Discounting'!$C$8)*10)/$I$12</f>
        <v>55.91978282342491</v>
      </c>
    </row>
    <row r="14" spans="2:10" x14ac:dyDescent="0.25">
      <c r="B14" s="127">
        <v>2028</v>
      </c>
      <c r="C14" s="128">
        <f>(INDEX('GBSG Retail Fuel Prices'!$H$7:$H$97,MATCH('Retail Fuel Prices'!$B14,'GBSG Retail Fuel Prices'!$B$7:$B$97))/'Inflation &amp; Discounting'!$C$8)*10</f>
        <v>130.0751468066336</v>
      </c>
      <c r="D14" s="128">
        <f>(INDEX('GBSG Retail Fuel Prices'!$R$7:$R$97,MATCH('Retail Fuel Prices'!$B14,'GBSG Retail Fuel Prices'!$B$7:$B$97))/'Inflation &amp; Discounting'!$C$8)*10</f>
        <v>30.037841571817264</v>
      </c>
      <c r="E14" s="128">
        <f>(INDEX('GBSG Retail Fuel Prices'!$AB$7:$AB$97,MATCH('Retail Fuel Prices'!$B14,'GBSG Retail Fuel Prices'!$B$7:$B$97))/'Inflation &amp; Discounting'!$C$8)*10</f>
        <v>14.981647088393373</v>
      </c>
      <c r="F14" s="129">
        <f>((INDEX('GBSG Retail Fuel Prices'!$AL$7:$AL$97,MATCH('Retail Fuel Prices'!$B14,'GBSG Retail Fuel Prices'!$B$7:$B$97))/'Inflation &amp; Discounting'!$C$8)*10)/$I$12</f>
        <v>56.511501225616733</v>
      </c>
      <c r="H14" s="466" t="s">
        <v>121</v>
      </c>
      <c r="I14" s="445"/>
      <c r="J14" s="445"/>
    </row>
    <row r="15" spans="2:10" x14ac:dyDescent="0.25">
      <c r="B15" s="127">
        <v>2029</v>
      </c>
      <c r="C15" s="128">
        <f>(INDEX('GBSG Retail Fuel Prices'!$H$7:$H$97,MATCH('Retail Fuel Prices'!$B15,'GBSG Retail Fuel Prices'!$B$7:$B$97))/'Inflation &amp; Discounting'!$C$8)*10</f>
        <v>133.29631521856473</v>
      </c>
      <c r="D15" s="128">
        <f>(INDEX('GBSG Retail Fuel Prices'!$R$7:$R$97,MATCH('Retail Fuel Prices'!$B15,'GBSG Retail Fuel Prices'!$B$7:$B$97))/'Inflation &amp; Discounting'!$C$8)*10</f>
        <v>30.891444772893465</v>
      </c>
      <c r="E15" s="128">
        <f>(INDEX('GBSG Retail Fuel Prices'!$AB$7:$AB$97,MATCH('Retail Fuel Prices'!$B15,'GBSG Retail Fuel Prices'!$B$7:$B$97))/'Inflation &amp; Discounting'!$C$8)*10</f>
        <v>15.003393191889181</v>
      </c>
      <c r="F15" s="129">
        <f>((INDEX('GBSG Retail Fuel Prices'!$AL$7:$AL$97,MATCH('Retail Fuel Prices'!$B15,'GBSG Retail Fuel Prices'!$B$7:$B$97))/'Inflation &amp; Discounting'!$C$8)*10)/$I$12</f>
        <v>57.614510893691282</v>
      </c>
      <c r="H15" s="445"/>
      <c r="I15" s="445"/>
      <c r="J15" s="445"/>
    </row>
    <row r="16" spans="2:10" x14ac:dyDescent="0.25">
      <c r="B16" s="127">
        <v>2030</v>
      </c>
      <c r="C16" s="128">
        <f>(INDEX('GBSG Retail Fuel Prices'!$H$7:$H$97,MATCH('Retail Fuel Prices'!$B16,'GBSG Retail Fuel Prices'!$B$7:$B$97))/'Inflation &amp; Discounting'!$C$8)*10</f>
        <v>132.76649742532979</v>
      </c>
      <c r="D16" s="128">
        <f>(INDEX('GBSG Retail Fuel Prices'!$R$7:$R$97,MATCH('Retail Fuel Prices'!$B16,'GBSG Retail Fuel Prices'!$B$7:$B$97))/'Inflation &amp; Discounting'!$C$8)*10</f>
        <v>31.335137177077605</v>
      </c>
      <c r="E16" s="128">
        <f>(INDEX('GBSG Retail Fuel Prices'!$AB$7:$AB$97,MATCH('Retail Fuel Prices'!$B16,'GBSG Retail Fuel Prices'!$B$7:$B$97))/'Inflation &amp; Discounting'!$C$8)*10</f>
        <v>15.025288095702168</v>
      </c>
      <c r="F16" s="129">
        <f>((INDEX('GBSG Retail Fuel Prices'!$AL$7:$AL$97,MATCH('Retail Fuel Prices'!$B16,'GBSG Retail Fuel Prices'!$B$7:$B$97))/'Inflation &amp; Discounting'!$C$8)*10)/$I$12</f>
        <v>58.207341335483989</v>
      </c>
      <c r="H16" s="445"/>
      <c r="I16" s="445"/>
      <c r="J16" s="445"/>
    </row>
    <row r="17" spans="2:6" x14ac:dyDescent="0.25">
      <c r="B17" s="127">
        <v>2031</v>
      </c>
      <c r="C17" s="128">
        <f>(INDEX('GBSG Retail Fuel Prices'!$H$7:$H$97,MATCH('Retail Fuel Prices'!$B17,'GBSG Retail Fuel Prices'!$B$7:$B$97))/'Inflation &amp; Discounting'!$C$8)*10</f>
        <v>132.76649742532979</v>
      </c>
      <c r="D17" s="128">
        <f>(INDEX('GBSG Retail Fuel Prices'!$R$7:$R$97,MATCH('Retail Fuel Prices'!$B17,'GBSG Retail Fuel Prices'!$B$7:$B$97))/'Inflation &amp; Discounting'!$C$8)*10</f>
        <v>31.335137177077605</v>
      </c>
      <c r="E17" s="128">
        <f>(INDEX('GBSG Retail Fuel Prices'!$AB$7:$AB$97,MATCH('Retail Fuel Prices'!$B17,'GBSG Retail Fuel Prices'!$B$7:$B$97))/'Inflation &amp; Discounting'!$C$8)*10</f>
        <v>15.047332818016315</v>
      </c>
      <c r="F17" s="129">
        <f>((INDEX('GBSG Retail Fuel Prices'!$AL$7:$AL$97,MATCH('Retail Fuel Prices'!$B17,'GBSG Retail Fuel Prices'!$B$7:$B$97))/'Inflation &amp; Discounting'!$C$8)*10)/$I$12</f>
        <v>58.289996368599368</v>
      </c>
    </row>
    <row r="18" spans="2:6" x14ac:dyDescent="0.25">
      <c r="B18" s="127">
        <v>2032</v>
      </c>
      <c r="C18" s="128">
        <f>(INDEX('GBSG Retail Fuel Prices'!$H$7:$H$97,MATCH('Retail Fuel Prices'!$B18,'GBSG Retail Fuel Prices'!$B$7:$B$97))/'Inflation &amp; Discounting'!$C$8)*10</f>
        <v>132.76649742532979</v>
      </c>
      <c r="D18" s="128">
        <f>(INDEX('GBSG Retail Fuel Prices'!$R$7:$R$97,MATCH('Retail Fuel Prices'!$B18,'GBSG Retail Fuel Prices'!$B$7:$B$97))/'Inflation &amp; Discounting'!$C$8)*10</f>
        <v>31.335137177077605</v>
      </c>
      <c r="E18" s="128">
        <f>(INDEX('GBSG Retail Fuel Prices'!$AB$7:$AB$97,MATCH('Retail Fuel Prices'!$B18,'GBSG Retail Fuel Prices'!$B$7:$B$97))/'Inflation &amp; Discounting'!$C$8)*10</f>
        <v>15.069528383982663</v>
      </c>
      <c r="F18" s="129">
        <f>((INDEX('GBSG Retail Fuel Prices'!$AL$7:$AL$97,MATCH('Retail Fuel Prices'!$B18,'GBSG Retail Fuel Prices'!$B$7:$B$97))/'Inflation &amp; Discounting'!$C$8)*10)/$I$12</f>
        <v>58.373216978676439</v>
      </c>
    </row>
    <row r="19" spans="2:6" x14ac:dyDescent="0.25">
      <c r="B19" s="127">
        <v>2033</v>
      </c>
      <c r="C19" s="128">
        <f>(INDEX('GBSG Retail Fuel Prices'!$H$7:$H$97,MATCH('Retail Fuel Prices'!$B19,'GBSG Retail Fuel Prices'!$B$7:$B$97))/'Inflation &amp; Discounting'!$C$8)*10</f>
        <v>132.76649742532979</v>
      </c>
      <c r="D19" s="128">
        <f>(INDEX('GBSG Retail Fuel Prices'!$R$7:$R$97,MATCH('Retail Fuel Prices'!$B19,'GBSG Retail Fuel Prices'!$B$7:$B$97))/'Inflation &amp; Discounting'!$C$8)*10</f>
        <v>31.335137177077605</v>
      </c>
      <c r="E19" s="128">
        <f>(INDEX('GBSG Retail Fuel Prices'!$AB$7:$AB$97,MATCH('Retail Fuel Prices'!$B19,'GBSG Retail Fuel Prices'!$B$7:$B$97))/'Inflation &amp; Discounting'!$C$8)*10</f>
        <v>15.091875825766955</v>
      </c>
      <c r="F19" s="129">
        <f>((INDEX('GBSG Retail Fuel Prices'!$AL$7:$AL$97,MATCH('Retail Fuel Prices'!$B19,'GBSG Retail Fuel Prices'!$B$7:$B$97))/'Inflation &amp; Discounting'!$C$8)*10)/$I$12</f>
        <v>58.457007035743302</v>
      </c>
    </row>
    <row r="20" spans="2:6" x14ac:dyDescent="0.25">
      <c r="B20" s="127">
        <v>2034</v>
      </c>
      <c r="C20" s="128">
        <f>(INDEX('GBSG Retail Fuel Prices'!$H$7:$H$97,MATCH('Retail Fuel Prices'!$B20,'GBSG Retail Fuel Prices'!$B$7:$B$97))/'Inflation &amp; Discounting'!$C$8)*10</f>
        <v>132.76649742532979</v>
      </c>
      <c r="D20" s="128">
        <f>(INDEX('GBSG Retail Fuel Prices'!$R$7:$R$97,MATCH('Retail Fuel Prices'!$B20,'GBSG Retail Fuel Prices'!$B$7:$B$97))/'Inflation &amp; Discounting'!$C$8)*10</f>
        <v>31.335137177077605</v>
      </c>
      <c r="E20" s="128">
        <f>(INDEX('GBSG Retail Fuel Prices'!$AB$7:$AB$97,MATCH('Retail Fuel Prices'!$B20,'GBSG Retail Fuel Prices'!$B$7:$B$97))/'Inflation &amp; Discounting'!$C$8)*10</f>
        <v>15.114376182597679</v>
      </c>
      <c r="F20" s="129">
        <f>((INDEX('GBSG Retail Fuel Prices'!$AL$7:$AL$97,MATCH('Retail Fuel Prices'!$B20,'GBSG Retail Fuel Prices'!$B$7:$B$97))/'Inflation &amp; Discounting'!$C$8)*10)/$I$12</f>
        <v>58.541370436309123</v>
      </c>
    </row>
    <row r="21" spans="2:6" x14ac:dyDescent="0.25">
      <c r="B21" s="127">
        <v>2035</v>
      </c>
      <c r="C21" s="128">
        <f>(INDEX('GBSG Retail Fuel Prices'!$H$7:$H$97,MATCH('Retail Fuel Prices'!$B21,'GBSG Retail Fuel Prices'!$B$7:$B$97))/'Inflation &amp; Discounting'!$C$8)*10</f>
        <v>132.76649742532979</v>
      </c>
      <c r="D21" s="128">
        <f>(INDEX('GBSG Retail Fuel Prices'!$R$7:$R$97,MATCH('Retail Fuel Prices'!$B21,'GBSG Retail Fuel Prices'!$B$7:$B$97))/'Inflation &amp; Discounting'!$C$8)*10</f>
        <v>31.335137177077605</v>
      </c>
      <c r="E21" s="128">
        <f>(INDEX('GBSG Retail Fuel Prices'!$AB$7:$AB$97,MATCH('Retail Fuel Prices'!$B21,'GBSG Retail Fuel Prices'!$B$7:$B$97))/'Inflation &amp; Discounting'!$C$8)*10</f>
        <v>15.137030500814337</v>
      </c>
      <c r="F21" s="129">
        <f>((INDEX('GBSG Retail Fuel Prices'!$AL$7:$AL$97,MATCH('Retail Fuel Prices'!$B21,'GBSG Retail Fuel Prices'!$B$7:$B$97))/'Inflation &amp; Discounting'!$C$8)*10)/$I$12</f>
        <v>58.626311103545497</v>
      </c>
    </row>
    <row r="22" spans="2:6" x14ac:dyDescent="0.25">
      <c r="B22" s="127">
        <v>2036</v>
      </c>
      <c r="C22" s="128">
        <f>(INDEX('GBSG Retail Fuel Prices'!$H$7:$H$97,MATCH('Retail Fuel Prices'!$B22,'GBSG Retail Fuel Prices'!$B$7:$B$97))/'Inflation &amp; Discounting'!$C$8)*10</f>
        <v>132.76649742532979</v>
      </c>
      <c r="D22" s="128">
        <f>(INDEX('GBSG Retail Fuel Prices'!$R$7:$R$97,MATCH('Retail Fuel Prices'!$B22,'GBSG Retail Fuel Prices'!$B$7:$B$97))/'Inflation &amp; Discounting'!$C$8)*10</f>
        <v>31.335137177077605</v>
      </c>
      <c r="E22" s="128">
        <f>(INDEX('GBSG Retail Fuel Prices'!$AB$7:$AB$97,MATCH('Retail Fuel Prices'!$B22,'GBSG Retail Fuel Prices'!$B$7:$B$97))/'Inflation &amp; Discounting'!$C$8)*10</f>
        <v>15.159839833916154</v>
      </c>
      <c r="F22" s="129">
        <f>((INDEX('GBSG Retail Fuel Prices'!$AL$7:$AL$97,MATCH('Retail Fuel Prices'!$B22,'GBSG Retail Fuel Prices'!$B$7:$B$97))/'Inflation &amp; Discounting'!$C$8)*10)/$I$12</f>
        <v>58.711832987468739</v>
      </c>
    </row>
    <row r="23" spans="2:6" x14ac:dyDescent="0.25">
      <c r="B23" s="127">
        <v>2037</v>
      </c>
      <c r="C23" s="128">
        <f>(INDEX('GBSG Retail Fuel Prices'!$H$7:$H$97,MATCH('Retail Fuel Prices'!$B23,'GBSG Retail Fuel Prices'!$B$7:$B$97))/'Inflation &amp; Discounting'!$C$8)*10</f>
        <v>132.76649742532979</v>
      </c>
      <c r="D23" s="128">
        <f>(INDEX('GBSG Retail Fuel Prices'!$R$7:$R$97,MATCH('Retail Fuel Prices'!$B23,'GBSG Retail Fuel Prices'!$B$7:$B$97))/'Inflation &amp; Discounting'!$C$8)*10</f>
        <v>31.335137177077605</v>
      </c>
      <c r="E23" s="128">
        <f>(INDEX('GBSG Retail Fuel Prices'!$AB$7:$AB$97,MATCH('Retail Fuel Prices'!$B23,'GBSG Retail Fuel Prices'!$B$7:$B$97))/'Inflation &amp; Discounting'!$C$8)*10</f>
        <v>15.182805242611044</v>
      </c>
      <c r="F23" s="129">
        <f>((INDEX('GBSG Retail Fuel Prices'!$AL$7:$AL$97,MATCH('Retail Fuel Prices'!$B23,'GBSG Retail Fuel Prices'!$B$7:$B$97))/'Inflation &amp; Discounting'!$C$8)*10)/$I$12</f>
        <v>58.797940065123619</v>
      </c>
    </row>
    <row r="24" spans="2:6" x14ac:dyDescent="0.25">
      <c r="B24" s="127">
        <v>2038</v>
      </c>
      <c r="C24" s="128">
        <f>(INDEX('GBSG Retail Fuel Prices'!$H$7:$H$97,MATCH('Retail Fuel Prices'!$B24,'GBSG Retail Fuel Prices'!$B$7:$B$97))/'Inflation &amp; Discounting'!$C$8)*10</f>
        <v>132.76649742532979</v>
      </c>
      <c r="D24" s="128">
        <f>(INDEX('GBSG Retail Fuel Prices'!$R$7:$R$97,MATCH('Retail Fuel Prices'!$B24,'GBSG Retail Fuel Prices'!$B$7:$B$97))/'Inflation &amp; Discounting'!$C$8)*10</f>
        <v>31.335137177077605</v>
      </c>
      <c r="E24" s="128">
        <f>(INDEX('GBSG Retail Fuel Prices'!$AB$7:$AB$97,MATCH('Retail Fuel Prices'!$B24,'GBSG Retail Fuel Prices'!$B$7:$B$97))/'Inflation &amp; Discounting'!$C$8)*10</f>
        <v>15.205927794864941</v>
      </c>
      <c r="F24" s="129">
        <f>((INDEX('GBSG Retail Fuel Prices'!$AL$7:$AL$97,MATCH('Retail Fuel Prices'!$B24,'GBSG Retail Fuel Prices'!$B$7:$B$97))/'Inflation &amp; Discounting'!$C$8)*10)/$I$12</f>
        <v>58.884636340768289</v>
      </c>
    </row>
    <row r="25" spans="2:6" x14ac:dyDescent="0.25">
      <c r="B25" s="127">
        <v>2039</v>
      </c>
      <c r="C25" s="128">
        <f>(INDEX('GBSG Retail Fuel Prices'!$H$7:$H$97,MATCH('Retail Fuel Prices'!$B25,'GBSG Retail Fuel Prices'!$B$7:$B$97))/'Inflation &amp; Discounting'!$C$8)*10</f>
        <v>132.76649742532979</v>
      </c>
      <c r="D25" s="128">
        <f>(INDEX('GBSG Retail Fuel Prices'!$R$7:$R$97,MATCH('Retail Fuel Prices'!$B25,'GBSG Retail Fuel Prices'!$B$7:$B$97))/'Inflation &amp; Discounting'!$C$8)*10</f>
        <v>31.335137177077605</v>
      </c>
      <c r="E25" s="128">
        <f>(INDEX('GBSG Retail Fuel Prices'!$AB$7:$AB$97,MATCH('Retail Fuel Prices'!$B25,'GBSG Retail Fuel Prices'!$B$7:$B$97))/'Inflation &amp; Discounting'!$C$8)*10</f>
        <v>15.229208565951462</v>
      </c>
      <c r="F25" s="129">
        <f>((INDEX('GBSG Retail Fuel Prices'!$AL$7:$AL$97,MATCH('Retail Fuel Prices'!$B25,'GBSG Retail Fuel Prices'!$B$7:$B$97))/'Inflation &amp; Discounting'!$C$8)*10)/$I$12</f>
        <v>58.9719258460606</v>
      </c>
    </row>
    <row r="26" spans="2:6" x14ac:dyDescent="0.25">
      <c r="B26" s="127">
        <v>2040</v>
      </c>
      <c r="C26" s="128">
        <f>(INDEX('GBSG Retail Fuel Prices'!$H$7:$H$97,MATCH('Retail Fuel Prices'!$B26,'GBSG Retail Fuel Prices'!$B$7:$B$97))/'Inflation &amp; Discounting'!$C$8)*10</f>
        <v>132.76649742532979</v>
      </c>
      <c r="D26" s="128">
        <f>(INDEX('GBSG Retail Fuel Prices'!$R$7:$R$97,MATCH('Retail Fuel Prices'!$B26,'GBSG Retail Fuel Prices'!$B$7:$B$97))/'Inflation &amp; Discounting'!$C$8)*10</f>
        <v>31.335137177077605</v>
      </c>
      <c r="E26" s="128">
        <f>(INDEX('GBSG Retail Fuel Prices'!$AB$7:$AB$97,MATCH('Retail Fuel Prices'!$B26,'GBSG Retail Fuel Prices'!$B$7:$B$97))/'Inflation &amp; Discounting'!$C$8)*10</f>
        <v>15.252648638501922</v>
      </c>
      <c r="F26" s="129">
        <f>((INDEX('GBSG Retail Fuel Prices'!$AL$7:$AL$97,MATCH('Retail Fuel Prices'!$B26,'GBSG Retail Fuel Prices'!$B$7:$B$97))/'Inflation &amp; Discounting'!$C$8)*10)/$I$12</f>
        <v>59.059812640245418</v>
      </c>
    </row>
    <row r="27" spans="2:6" x14ac:dyDescent="0.25">
      <c r="B27" s="127">
        <v>2041</v>
      </c>
      <c r="C27" s="128">
        <f>(INDEX('GBSG Retail Fuel Prices'!$H$7:$H$97,MATCH('Retail Fuel Prices'!$B27,'GBSG Retail Fuel Prices'!$B$7:$B$97))/'Inflation &amp; Discounting'!$C$8)*10</f>
        <v>132.76649742532979</v>
      </c>
      <c r="D27" s="128">
        <f>(INDEX('GBSG Retail Fuel Prices'!$R$7:$R$97,MATCH('Retail Fuel Prices'!$B27,'GBSG Retail Fuel Prices'!$B$7:$B$97))/'Inflation &amp; Discounting'!$C$8)*10</f>
        <v>31.335137177077605</v>
      </c>
      <c r="E27" s="128">
        <f>(INDEX('GBSG Retail Fuel Prices'!$AB$7:$AB$97,MATCH('Retail Fuel Prices'!$B27,'GBSG Retail Fuel Prices'!$B$7:$B$97))/'Inflation &amp; Discounting'!$C$8)*10</f>
        <v>15.276249102555656</v>
      </c>
      <c r="F27" s="129">
        <f>((INDEX('GBSG Retail Fuel Prices'!$AL$7:$AL$97,MATCH('Retail Fuel Prices'!$B27,'GBSG Retail Fuel Prices'!$B$7:$B$97))/'Inflation &amp; Discounting'!$C$8)*10)/$I$12</f>
        <v>59.148300810343528</v>
      </c>
    </row>
    <row r="28" spans="2:6" x14ac:dyDescent="0.25">
      <c r="B28" s="127">
        <v>2042</v>
      </c>
      <c r="C28" s="128">
        <f>(INDEX('GBSG Retail Fuel Prices'!$H$7:$H$97,MATCH('Retail Fuel Prices'!$B28,'GBSG Retail Fuel Prices'!$B$7:$B$97))/'Inflation &amp; Discounting'!$C$8)*10</f>
        <v>132.76649742532979</v>
      </c>
      <c r="D28" s="128">
        <f>(INDEX('GBSG Retail Fuel Prices'!$R$7:$R$97,MATCH('Retail Fuel Prices'!$B28,'GBSG Retail Fuel Prices'!$B$7:$B$97))/'Inflation &amp; Discounting'!$C$8)*10</f>
        <v>31.335137177077605</v>
      </c>
      <c r="E28" s="128">
        <f>(INDEX('GBSG Retail Fuel Prices'!$AB$7:$AB$97,MATCH('Retail Fuel Prices'!$B28,'GBSG Retail Fuel Prices'!$B$7:$B$97))/'Inflation &amp; Discounting'!$C$8)*10</f>
        <v>15.300011055610733</v>
      </c>
      <c r="F28" s="129">
        <f>((INDEX('GBSG Retail Fuel Prices'!$AL$7:$AL$97,MATCH('Retail Fuel Prices'!$B28,'GBSG Retail Fuel Prices'!$B$7:$B$97))/'Inflation &amp; Discounting'!$C$8)*10)/$I$12</f>
        <v>59.237394471341624</v>
      </c>
    </row>
    <row r="29" spans="2:6" x14ac:dyDescent="0.25">
      <c r="B29" s="127">
        <v>2043</v>
      </c>
      <c r="C29" s="128">
        <f>(INDEX('GBSG Retail Fuel Prices'!$H$7:$H$97,MATCH('Retail Fuel Prices'!$B29,'GBSG Retail Fuel Prices'!$B$7:$B$97))/'Inflation &amp; Discounting'!$C$8)*10</f>
        <v>132.76649742532979</v>
      </c>
      <c r="D29" s="128">
        <f>(INDEX('GBSG Retail Fuel Prices'!$R$7:$R$97,MATCH('Retail Fuel Prices'!$B29,'GBSG Retail Fuel Prices'!$B$7:$B$97))/'Inflation &amp; Discounting'!$C$8)*10</f>
        <v>31.335137177077605</v>
      </c>
      <c r="E29" s="128">
        <f>(INDEX('GBSG Retail Fuel Prices'!$AB$7:$AB$97,MATCH('Retail Fuel Prices'!$B29,'GBSG Retail Fuel Prices'!$B$7:$B$97))/'Inflation &amp; Discounting'!$C$8)*10</f>
        <v>15.32393560267499</v>
      </c>
      <c r="F29" s="129">
        <f>((INDEX('GBSG Retail Fuel Prices'!$AL$7:$AL$97,MATCH('Retail Fuel Prices'!$B29,'GBSG Retail Fuel Prices'!$B$7:$B$97))/'Inflation &amp; Discounting'!$C$8)*10)/$I$12</f>
        <v>59.327097766383694</v>
      </c>
    </row>
    <row r="30" spans="2:6" x14ac:dyDescent="0.25">
      <c r="B30" s="127">
        <v>2044</v>
      </c>
      <c r="C30" s="128">
        <f>(INDEX('GBSG Retail Fuel Prices'!$H$7:$H$97,MATCH('Retail Fuel Prices'!$B30,'GBSG Retail Fuel Prices'!$B$7:$B$97))/'Inflation &amp; Discounting'!$C$8)*10</f>
        <v>132.76649742532979</v>
      </c>
      <c r="D30" s="128">
        <f>(INDEX('GBSG Retail Fuel Prices'!$R$7:$R$97,MATCH('Retail Fuel Prices'!$B30,'GBSG Retail Fuel Prices'!$B$7:$B$97))/'Inflation &amp; Discounting'!$C$8)*10</f>
        <v>31.335137177077605</v>
      </c>
      <c r="E30" s="128">
        <f>(INDEX('GBSG Retail Fuel Prices'!$AB$7:$AB$97,MATCH('Retail Fuel Prices'!$B30,'GBSG Retail Fuel Prices'!$B$7:$B$97))/'Inflation &amp; Discounting'!$C$8)*10</f>
        <v>15.348023856317401</v>
      </c>
      <c r="F30" s="129">
        <f>((INDEX('GBSG Retail Fuel Prices'!$AL$7:$AL$97,MATCH('Retail Fuel Prices'!$B30,'GBSG Retail Fuel Prices'!$B$7:$B$97))/'Inflation &amp; Discounting'!$C$8)*10)/$I$12</f>
        <v>59.417414866963696</v>
      </c>
    </row>
    <row r="31" spans="2:6" x14ac:dyDescent="0.25">
      <c r="B31" s="127">
        <v>2045</v>
      </c>
      <c r="C31" s="128">
        <f>(INDEX('GBSG Retail Fuel Prices'!$H$7:$H$97,MATCH('Retail Fuel Prices'!$B31,'GBSG Retail Fuel Prices'!$B$7:$B$97))/'Inflation &amp; Discounting'!$C$8)*10</f>
        <v>132.76649742532979</v>
      </c>
      <c r="D31" s="128">
        <f>(INDEX('GBSG Retail Fuel Prices'!$R$7:$R$97,MATCH('Retail Fuel Prices'!$B31,'GBSG Retail Fuel Prices'!$B$7:$B$97))/'Inflation &amp; Discounting'!$C$8)*10</f>
        <v>31.335137177077605</v>
      </c>
      <c r="E31" s="128">
        <f>(INDEX('GBSG Retail Fuel Prices'!$AB$7:$AB$97,MATCH('Retail Fuel Prices'!$B31,'GBSG Retail Fuel Prices'!$B$7:$B$97))/'Inflation &amp; Discounting'!$C$8)*10</f>
        <v>15.372276936719826</v>
      </c>
      <c r="F31" s="129">
        <f>((INDEX('GBSG Retail Fuel Prices'!$AL$7:$AL$97,MATCH('Retail Fuel Prices'!$B31,'GBSG Retail Fuel Prices'!$B$7:$B$97))/'Inflation &amp; Discounting'!$C$8)*10)/$I$12</f>
        <v>59.508349973119493</v>
      </c>
    </row>
    <row r="32" spans="2:6" x14ac:dyDescent="0.25">
      <c r="B32" s="127">
        <v>2046</v>
      </c>
      <c r="C32" s="128">
        <f>(INDEX('GBSG Retail Fuel Prices'!$H$7:$H$97,MATCH('Retail Fuel Prices'!$B32,'GBSG Retail Fuel Prices'!$B$7:$B$97))/'Inflation &amp; Discounting'!$C$8)*10</f>
        <v>132.76649742532979</v>
      </c>
      <c r="D32" s="128">
        <f>(INDEX('GBSG Retail Fuel Prices'!$R$7:$R$97,MATCH('Retail Fuel Prices'!$B32,'GBSG Retail Fuel Prices'!$B$7:$B$97))/'Inflation &amp; Discounting'!$C$8)*10</f>
        <v>31.335137177077605</v>
      </c>
      <c r="E32" s="128">
        <f>(INDEX('GBSG Retail Fuel Prices'!$AB$7:$AB$97,MATCH('Retail Fuel Prices'!$B32,'GBSG Retail Fuel Prices'!$B$7:$B$97))/'Inflation &amp; Discounting'!$C$8)*10</f>
        <v>15.396695971729111</v>
      </c>
      <c r="F32" s="129">
        <f>((INDEX('GBSG Retail Fuel Prices'!$AL$7:$AL$97,MATCH('Retail Fuel Prices'!$B32,'GBSG Retail Fuel Prices'!$B$7:$B$97))/'Inflation &amp; Discounting'!$C$8)*10)/$I$12</f>
        <v>59.599907313628272</v>
      </c>
    </row>
    <row r="33" spans="2:6" x14ac:dyDescent="0.25">
      <c r="B33" s="127">
        <v>2047</v>
      </c>
      <c r="C33" s="128">
        <f>(INDEX('GBSG Retail Fuel Prices'!$H$7:$H$97,MATCH('Retail Fuel Prices'!$B33,'GBSG Retail Fuel Prices'!$B$7:$B$97))/'Inflation &amp; Discounting'!$C$8)*10</f>
        <v>132.76649742532979</v>
      </c>
      <c r="D33" s="128">
        <f>(INDEX('GBSG Retail Fuel Prices'!$R$7:$R$97,MATCH('Retail Fuel Prices'!$B33,'GBSG Retail Fuel Prices'!$B$7:$B$97))/'Inflation &amp; Discounting'!$C$8)*10</f>
        <v>31.335137177077605</v>
      </c>
      <c r="E33" s="128">
        <f>(INDEX('GBSG Retail Fuel Prices'!$AB$7:$AB$97,MATCH('Retail Fuel Prices'!$B33,'GBSG Retail Fuel Prices'!$B$7:$B$97))/'Inflation &amp; Discounting'!$C$8)*10</f>
        <v>15.421282096909525</v>
      </c>
      <c r="F33" s="129">
        <f>((INDEX('GBSG Retail Fuel Prices'!$AL$7:$AL$97,MATCH('Retail Fuel Prices'!$B33,'GBSG Retail Fuel Prices'!$B$7:$B$97))/'Inflation &amp; Discounting'!$C$8)*10)/$I$12</f>
        <v>59.692091146203104</v>
      </c>
    </row>
    <row r="34" spans="2:6" x14ac:dyDescent="0.25">
      <c r="B34" s="127">
        <v>2048</v>
      </c>
      <c r="C34" s="128">
        <f>(INDEX('GBSG Retail Fuel Prices'!$H$7:$H$97,MATCH('Retail Fuel Prices'!$B34,'GBSG Retail Fuel Prices'!$B$7:$B$97))/'Inflation &amp; Discounting'!$C$8)*10</f>
        <v>132.76649742532979</v>
      </c>
      <c r="D34" s="128">
        <f>(INDEX('GBSG Retail Fuel Prices'!$R$7:$R$97,MATCH('Retail Fuel Prices'!$B34,'GBSG Retail Fuel Prices'!$B$7:$B$97))/'Inflation &amp; Discounting'!$C$8)*10</f>
        <v>31.335137177077605</v>
      </c>
      <c r="E34" s="128">
        <f>(INDEX('GBSG Retail Fuel Prices'!$AB$7:$AB$97,MATCH('Retail Fuel Prices'!$B34,'GBSG Retail Fuel Prices'!$B$7:$B$97))/'Inflation &amp; Discounting'!$C$8)*10</f>
        <v>15.446036455595564</v>
      </c>
      <c r="F34" s="129">
        <f>((INDEX('GBSG Retail Fuel Prices'!$AL$7:$AL$97,MATCH('Retail Fuel Prices'!$B34,'GBSG Retail Fuel Prices'!$B$7:$B$97))/'Inflation &amp; Discounting'!$C$8)*10)/$I$12</f>
        <v>59.784905757690964</v>
      </c>
    </row>
    <row r="35" spans="2:6" x14ac:dyDescent="0.25">
      <c r="B35" s="127">
        <v>2049</v>
      </c>
      <c r="C35" s="128">
        <f>(INDEX('GBSG Retail Fuel Prices'!$H$7:$H$97,MATCH('Retail Fuel Prices'!$B35,'GBSG Retail Fuel Prices'!$B$7:$B$97))/'Inflation &amp; Discounting'!$C$8)*10</f>
        <v>132.76649742532979</v>
      </c>
      <c r="D35" s="128">
        <f>(INDEX('GBSG Retail Fuel Prices'!$R$7:$R$97,MATCH('Retail Fuel Prices'!$B35,'GBSG Retail Fuel Prices'!$B$7:$B$97))/'Inflation &amp; Discounting'!$C$8)*10</f>
        <v>31.335137177077605</v>
      </c>
      <c r="E35" s="128">
        <f>(INDEX('GBSG Retail Fuel Prices'!$AB$7:$AB$97,MATCH('Retail Fuel Prices'!$B35,'GBSG Retail Fuel Prices'!$B$7:$B$97))/'Inflation &amp; Discounting'!$C$8)*10</f>
        <v>15.470960198945157</v>
      </c>
      <c r="F35" s="129">
        <f>((INDEX('GBSG Retail Fuel Prices'!$AL$7:$AL$97,MATCH('Retail Fuel Prices'!$B35,'GBSG Retail Fuel Prices'!$B$7:$B$97))/'Inflation &amp; Discounting'!$C$8)*10)/$I$12</f>
        <v>59.87835546427209</v>
      </c>
    </row>
    <row r="36" spans="2:6" x14ac:dyDescent="0.25">
      <c r="B36" s="127">
        <v>2050</v>
      </c>
      <c r="C36" s="128">
        <f>(INDEX('GBSG Retail Fuel Prices'!$H$7:$H$97,MATCH('Retail Fuel Prices'!$B36,'GBSG Retail Fuel Prices'!$B$7:$B$97))/'Inflation &amp; Discounting'!$C$8)*10</f>
        <v>132.76649742532979</v>
      </c>
      <c r="D36" s="128">
        <f>(INDEX('GBSG Retail Fuel Prices'!$R$7:$R$97,MATCH('Retail Fuel Prices'!$B36,'GBSG Retail Fuel Prices'!$B$7:$B$97))/'Inflation &amp; Discounting'!$C$8)*10</f>
        <v>31.335137177077605</v>
      </c>
      <c r="E36" s="128">
        <f>(INDEX('GBSG Retail Fuel Prices'!$AB$7:$AB$97,MATCH('Retail Fuel Prices'!$B36,'GBSG Retail Fuel Prices'!$B$7:$B$97))/'Inflation &amp; Discounting'!$C$8)*10</f>
        <v>15.496054485993128</v>
      </c>
      <c r="F36" s="129">
        <f>((INDEX('GBSG Retail Fuel Prices'!$AL$7:$AL$97,MATCH('Retail Fuel Prices'!$B36,'GBSG Retail Fuel Prices'!$B$7:$B$97))/'Inflation &amp; Discounting'!$C$8)*10)/$I$12</f>
        <v>59.972444611660691</v>
      </c>
    </row>
    <row r="37" spans="2:6" x14ac:dyDescent="0.25">
      <c r="B37" s="127">
        <v>2051</v>
      </c>
      <c r="C37" s="128">
        <f>(INDEX('GBSG Retail Fuel Prices'!$H$7:$H$97,MATCH('Retail Fuel Prices'!$B37,'GBSG Retail Fuel Prices'!$B$7:$B$97))/'Inflation &amp; Discounting'!$C$8)*10</f>
        <v>132.76649742532979</v>
      </c>
      <c r="D37" s="128">
        <f>(INDEX('GBSG Retail Fuel Prices'!$R$7:$R$97,MATCH('Retail Fuel Prices'!$B37,'GBSG Retail Fuel Prices'!$B$7:$B$97))/'Inflation &amp; Discounting'!$C$8)*10</f>
        <v>31.335137177077605</v>
      </c>
      <c r="E37" s="128">
        <f>(INDEX('GBSG Retail Fuel Prices'!$AB$7:$AB$97,MATCH('Retail Fuel Prices'!$B37,'GBSG Retail Fuel Prices'!$B$7:$B$97))/'Inflation &amp; Discounting'!$C$8)*10</f>
        <v>15.521320483705161</v>
      </c>
      <c r="F37" s="129">
        <f>((INDEX('GBSG Retail Fuel Prices'!$AL$7:$AL$97,MATCH('Retail Fuel Prices'!$B37,'GBSG Retail Fuel Prices'!$B$7:$B$97))/'Inflation &amp; Discounting'!$C$8)*10)/$I$12</f>
        <v>60.067177575307099</v>
      </c>
    </row>
    <row r="38" spans="2:6" x14ac:dyDescent="0.25">
      <c r="B38" s="127">
        <v>2052</v>
      </c>
      <c r="C38" s="128">
        <f>(INDEX('GBSG Retail Fuel Prices'!$H$7:$H$97,MATCH('Retail Fuel Prices'!$B38,'GBSG Retail Fuel Prices'!$B$7:$B$97))/'Inflation &amp; Discounting'!$C$8)*10</f>
        <v>132.76649742532979</v>
      </c>
      <c r="D38" s="128">
        <f>(INDEX('GBSG Retail Fuel Prices'!$R$7:$R$97,MATCH('Retail Fuel Prices'!$B38,'GBSG Retail Fuel Prices'!$B$7:$B$97))/'Inflation &amp; Discounting'!$C$8)*10</f>
        <v>31.335137177077605</v>
      </c>
      <c r="E38" s="128">
        <f>(INDEX('GBSG Retail Fuel Prices'!$AB$7:$AB$97,MATCH('Retail Fuel Prices'!$B38,'GBSG Retail Fuel Prices'!$B$7:$B$97))/'Inflation &amp; Discounting'!$C$8)*10</f>
        <v>15.546759367032037</v>
      </c>
      <c r="F38" s="129">
        <f>((INDEX('GBSG Retail Fuel Prices'!$AL$7:$AL$97,MATCH('Retail Fuel Prices'!$B38,'GBSG Retail Fuel Prices'!$B$7:$B$97))/'Inflation &amp; Discounting'!$C$8)*10)/$I$12</f>
        <v>60.162558760601136</v>
      </c>
    </row>
    <row r="39" spans="2:6" x14ac:dyDescent="0.25">
      <c r="B39" s="127">
        <v>2053</v>
      </c>
      <c r="C39" s="128">
        <f>(INDEX('GBSG Retail Fuel Prices'!$H$7:$H$97,MATCH('Retail Fuel Prices'!$B39,'GBSG Retail Fuel Prices'!$B$7:$B$97))/'Inflation &amp; Discounting'!$C$8)*10</f>
        <v>132.76649742532979</v>
      </c>
      <c r="D39" s="128">
        <f>(INDEX('GBSG Retail Fuel Prices'!$R$7:$R$97,MATCH('Retail Fuel Prices'!$B39,'GBSG Retail Fuel Prices'!$B$7:$B$97))/'Inflation &amp; Discounting'!$C$8)*10</f>
        <v>31.335137177077605</v>
      </c>
      <c r="E39" s="128">
        <f>(INDEX('GBSG Retail Fuel Prices'!$AB$7:$AB$97,MATCH('Retail Fuel Prices'!$B39,'GBSG Retail Fuel Prices'!$B$7:$B$97))/'Inflation &amp; Discounting'!$C$8)*10</f>
        <v>15.572372318964279</v>
      </c>
      <c r="F39" s="129">
        <f>((INDEX('GBSG Retail Fuel Prices'!$AL$7:$AL$97,MATCH('Retail Fuel Prices'!$B39,'GBSG Retail Fuel Prices'!$B$7:$B$97))/'Inflation &amp; Discounting'!$C$8)*10)/$I$12</f>
        <v>60.258592603077034</v>
      </c>
    </row>
    <row r="40" spans="2:6" x14ac:dyDescent="0.25">
      <c r="B40" s="127">
        <v>2054</v>
      </c>
      <c r="C40" s="128">
        <f>(INDEX('GBSG Retail Fuel Prices'!$H$7:$H$97,MATCH('Retail Fuel Prices'!$B40,'GBSG Retail Fuel Prices'!$B$7:$B$97))/'Inflation &amp; Discounting'!$C$8)*10</f>
        <v>132.76649742532979</v>
      </c>
      <c r="D40" s="128">
        <f>(INDEX('GBSG Retail Fuel Prices'!$R$7:$R$97,MATCH('Retail Fuel Prices'!$B40,'GBSG Retail Fuel Prices'!$B$7:$B$97))/'Inflation &amp; Discounting'!$C$8)*10</f>
        <v>31.335137177077605</v>
      </c>
      <c r="E40" s="128">
        <f>(INDEX('GBSG Retail Fuel Prices'!$AB$7:$AB$97,MATCH('Retail Fuel Prices'!$B40,'GBSG Retail Fuel Prices'!$B$7:$B$97))/'Inflation &amp; Discounting'!$C$8)*10</f>
        <v>15.598160530587162</v>
      </c>
      <c r="F40" s="129">
        <f>((INDEX('GBSG Retail Fuel Prices'!$AL$7:$AL$97,MATCH('Retail Fuel Prices'!$B40,'GBSG Retail Fuel Prices'!$B$7:$B$97))/'Inflation &amp; Discounting'!$C$8)*10)/$I$12</f>
        <v>60.355283568619754</v>
      </c>
    </row>
    <row r="41" spans="2:6" x14ac:dyDescent="0.25">
      <c r="B41" s="127">
        <v>2055</v>
      </c>
      <c r="C41" s="128">
        <f>(INDEX('GBSG Retail Fuel Prices'!$H$7:$H$97,MATCH('Retail Fuel Prices'!$B41,'GBSG Retail Fuel Prices'!$B$7:$B$97))/'Inflation &amp; Discounting'!$C$8)*10</f>
        <v>132.76649742532979</v>
      </c>
      <c r="D41" s="128">
        <f>(INDEX('GBSG Retail Fuel Prices'!$R$7:$R$97,MATCH('Retail Fuel Prices'!$B41,'GBSG Retail Fuel Prices'!$B$7:$B$97))/'Inflation &amp; Discounting'!$C$8)*10</f>
        <v>31.335137177077605</v>
      </c>
      <c r="E41" s="128">
        <f>(INDEX('GBSG Retail Fuel Prices'!$AB$7:$AB$97,MATCH('Retail Fuel Prices'!$B41,'GBSG Retail Fuel Prices'!$B$7:$B$97))/'Inflation &amp; Discounting'!$C$8)*10</f>
        <v>15.624125201136106</v>
      </c>
      <c r="F41" s="129">
        <f>((INDEX('GBSG Retail Fuel Prices'!$AL$7:$AL$97,MATCH('Retail Fuel Prices'!$B41,'GBSG Retail Fuel Prices'!$B$7:$B$97))/'Inflation &amp; Discounting'!$C$8)*10)/$I$12</f>
        <v>60.452636153672529</v>
      </c>
    </row>
    <row r="42" spans="2:6" x14ac:dyDescent="0.25">
      <c r="B42" s="127">
        <v>2056</v>
      </c>
      <c r="C42" s="128">
        <f>(INDEX('GBSG Retail Fuel Prices'!$H$7:$H$97,MATCH('Retail Fuel Prices'!$B42,'GBSG Retail Fuel Prices'!$B$7:$B$97))/'Inflation &amp; Discounting'!$C$8)*10</f>
        <v>132.76649742532979</v>
      </c>
      <c r="D42" s="128">
        <f>(INDEX('GBSG Retail Fuel Prices'!$R$7:$R$97,MATCH('Retail Fuel Prices'!$B42,'GBSG Retail Fuel Prices'!$B$7:$B$97))/'Inflation &amp; Discounting'!$C$8)*10</f>
        <v>31.335137177077605</v>
      </c>
      <c r="E42" s="128">
        <f>(INDEX('GBSG Retail Fuel Prices'!$AB$7:$AB$97,MATCH('Retail Fuel Prices'!$B42,'GBSG Retail Fuel Prices'!$B$7:$B$97))/'Inflation &amp; Discounting'!$C$8)*10</f>
        <v>15.650267538052436</v>
      </c>
      <c r="F42" s="129">
        <f>((INDEX('GBSG Retail Fuel Prices'!$AL$7:$AL$97,MATCH('Retail Fuel Prices'!$B42,'GBSG Retail Fuel Prices'!$B$7:$B$97))/'Inflation &amp; Discounting'!$C$8)*10)/$I$12</f>
        <v>60.5506548854461</v>
      </c>
    </row>
    <row r="43" spans="2:6" x14ac:dyDescent="0.25">
      <c r="B43" s="127">
        <v>2057</v>
      </c>
      <c r="C43" s="128">
        <f>(INDEX('GBSG Retail Fuel Prices'!$H$7:$H$97,MATCH('Retail Fuel Prices'!$B43,'GBSG Retail Fuel Prices'!$B$7:$B$97))/'Inflation &amp; Discounting'!$C$8)*10</f>
        <v>132.76649742532979</v>
      </c>
      <c r="D43" s="128">
        <f>(INDEX('GBSG Retail Fuel Prices'!$R$7:$R$97,MATCH('Retail Fuel Prices'!$B43,'GBSG Retail Fuel Prices'!$B$7:$B$97))/'Inflation &amp; Discounting'!$C$8)*10</f>
        <v>31.335137177077605</v>
      </c>
      <c r="E43" s="128">
        <f>(INDEX('GBSG Retail Fuel Prices'!$AB$7:$AB$97,MATCH('Retail Fuel Prices'!$B43,'GBSG Retail Fuel Prices'!$B$7:$B$97))/'Inflation &amp; Discounting'!$C$8)*10</f>
        <v>15.676588757039557</v>
      </c>
      <c r="F43" s="129">
        <f>((INDEX('GBSG Retail Fuel Prices'!$AL$7:$AL$97,MATCH('Retail Fuel Prices'!$B43,'GBSG Retail Fuel Prices'!$B$7:$B$97))/'Inflation &amp; Discounting'!$C$8)*10)/$I$12</f>
        <v>60.649344322129146</v>
      </c>
    </row>
    <row r="44" spans="2:6" x14ac:dyDescent="0.25">
      <c r="B44" s="127">
        <v>2058</v>
      </c>
      <c r="C44" s="128">
        <f>(INDEX('GBSG Retail Fuel Prices'!$H$7:$H$97,MATCH('Retail Fuel Prices'!$B44,'GBSG Retail Fuel Prices'!$B$7:$B$97))/'Inflation &amp; Discounting'!$C$8)*10</f>
        <v>132.76649742532979</v>
      </c>
      <c r="D44" s="128">
        <f>(INDEX('GBSG Retail Fuel Prices'!$R$7:$R$97,MATCH('Retail Fuel Prices'!$B44,'GBSG Retail Fuel Prices'!$B$7:$B$97))/'Inflation &amp; Discounting'!$C$8)*10</f>
        <v>31.335137177077605</v>
      </c>
      <c r="E44" s="128">
        <f>(INDEX('GBSG Retail Fuel Prices'!$AB$7:$AB$97,MATCH('Retail Fuel Prices'!$B44,'GBSG Retail Fuel Prices'!$B$7:$B$97))/'Inflation &amp; Discounting'!$C$8)*10</f>
        <v>15.703090082119459</v>
      </c>
      <c r="F44" s="129">
        <f>((INDEX('GBSG Retail Fuel Prices'!$AL$7:$AL$97,MATCH('Retail Fuel Prices'!$B44,'GBSG Retail Fuel Prices'!$B$7:$B$97))/'Inflation &amp; Discounting'!$C$8)*10)/$I$12</f>
        <v>60.74870905310037</v>
      </c>
    </row>
    <row r="45" spans="2:6" x14ac:dyDescent="0.25">
      <c r="B45" s="127">
        <v>2059</v>
      </c>
      <c r="C45" s="128">
        <f>(INDEX('GBSG Retail Fuel Prices'!$H$7:$H$97,MATCH('Retail Fuel Prices'!$B45,'GBSG Retail Fuel Prices'!$B$7:$B$97))/'Inflation &amp; Discounting'!$C$8)*10</f>
        <v>132.76649742532979</v>
      </c>
      <c r="D45" s="128">
        <f>(INDEX('GBSG Retail Fuel Prices'!$R$7:$R$97,MATCH('Retail Fuel Prices'!$B45,'GBSG Retail Fuel Prices'!$B$7:$B$97))/'Inflation &amp; Discounting'!$C$8)*10</f>
        <v>31.335137177077605</v>
      </c>
      <c r="E45" s="128">
        <f>(INDEX('GBSG Retail Fuel Prices'!$AB$7:$AB$97,MATCH('Retail Fuel Prices'!$B45,'GBSG Retail Fuel Prices'!$B$7:$B$97))/'Inflation &amp; Discounting'!$C$8)*10</f>
        <v>15.72977274568964</v>
      </c>
      <c r="F45" s="129">
        <f>((INDEX('GBSG Retail Fuel Prices'!$AL$7:$AL$97,MATCH('Retail Fuel Prices'!$B45,'GBSG Retail Fuel Prices'!$B$7:$B$97))/'Inflation &amp; Discounting'!$C$8)*10)/$I$12</f>
        <v>60.848753699141767</v>
      </c>
    </row>
    <row r="46" spans="2:6" x14ac:dyDescent="0.25">
      <c r="B46" s="127">
        <v>2060</v>
      </c>
      <c r="C46" s="128">
        <f>(INDEX('GBSG Retail Fuel Prices'!$H$7:$H$97,MATCH('Retail Fuel Prices'!$B46,'GBSG Retail Fuel Prices'!$B$7:$B$97))/'Inflation &amp; Discounting'!$C$8)*10</f>
        <v>132.76649742532979</v>
      </c>
      <c r="D46" s="128">
        <f>(INDEX('GBSG Retail Fuel Prices'!$R$7:$R$97,MATCH('Retail Fuel Prices'!$B46,'GBSG Retail Fuel Prices'!$B$7:$B$97))/'Inflation &amp; Discounting'!$C$8)*10</f>
        <v>31.335137177077605</v>
      </c>
      <c r="E46" s="128">
        <f>(INDEX('GBSG Retail Fuel Prices'!$AB$7:$AB$97,MATCH('Retail Fuel Prices'!$B46,'GBSG Retail Fuel Prices'!$B$7:$B$97))/'Inflation &amp; Discounting'!$C$8)*10</f>
        <v>15.756637988580437</v>
      </c>
      <c r="F46" s="129">
        <f>((INDEX('GBSG Retail Fuel Prices'!$AL$7:$AL$97,MATCH('Retail Fuel Prices'!$B46,'GBSG Retail Fuel Prices'!$B$7:$B$97))/'Inflation &amp; Discounting'!$C$8)*10)/$I$12</f>
        <v>60.949482912653636</v>
      </c>
    </row>
    <row r="47" spans="2:6" x14ac:dyDescent="0.25">
      <c r="B47" s="127">
        <v>2061</v>
      </c>
      <c r="C47" s="128">
        <f>(INDEX('GBSG Retail Fuel Prices'!$H$7:$H$97,MATCH('Retail Fuel Prices'!$B47,'GBSG Retail Fuel Prices'!$B$7:$B$97))/'Inflation &amp; Discounting'!$C$8)*10</f>
        <v>132.76649742532979</v>
      </c>
      <c r="D47" s="128">
        <f>(INDEX('GBSG Retail Fuel Prices'!$R$7:$R$97,MATCH('Retail Fuel Prices'!$B47,'GBSG Retail Fuel Prices'!$B$7:$B$97))/'Inflation &amp; Discounting'!$C$8)*10</f>
        <v>31.335137177077605</v>
      </c>
      <c r="E47" s="128">
        <f>(INDEX('GBSG Retail Fuel Prices'!$AB$7:$AB$97,MATCH('Retail Fuel Prices'!$B47,'GBSG Retail Fuel Prices'!$B$7:$B$97))/'Inflation &amp; Discounting'!$C$8)*10</f>
        <v>15.783687060112715</v>
      </c>
      <c r="F47" s="129">
        <f>((INDEX('GBSG Retail Fuel Prices'!$AL$7:$AL$97,MATCH('Retail Fuel Prices'!$B47,'GBSG Retail Fuel Prices'!$B$7:$B$97))/'Inflation &amp; Discounting'!$C$8)*10)/$I$12</f>
        <v>61.050901377870851</v>
      </c>
    </row>
    <row r="48" spans="2:6" x14ac:dyDescent="0.25">
      <c r="B48" s="127">
        <v>2062</v>
      </c>
      <c r="C48" s="128">
        <f>(INDEX('GBSG Retail Fuel Prices'!$H$7:$H$97,MATCH('Retail Fuel Prices'!$B48,'GBSG Retail Fuel Prices'!$B$7:$B$97))/'Inflation &amp; Discounting'!$C$8)*10</f>
        <v>132.76649742532979</v>
      </c>
      <c r="D48" s="128">
        <f>(INDEX('GBSG Retail Fuel Prices'!$R$7:$R$97,MATCH('Retail Fuel Prices'!$B48,'GBSG Retail Fuel Prices'!$B$7:$B$97))/'Inflation &amp; Discounting'!$C$8)*10</f>
        <v>31.335137177077605</v>
      </c>
      <c r="E48" s="128">
        <f>(INDEX('GBSG Retail Fuel Prices'!$AB$7:$AB$97,MATCH('Retail Fuel Prices'!$B48,'GBSG Retail Fuel Prices'!$B$7:$B$97))/'Inflation &amp; Discounting'!$C$8)*10</f>
        <v>15.810921218155968</v>
      </c>
      <c r="F48" s="129">
        <f>((INDEX('GBSG Retail Fuel Prices'!$AL$7:$AL$97,MATCH('Retail Fuel Prices'!$B48,'GBSG Retail Fuel Prices'!$B$7:$B$97))/'Inflation &amp; Discounting'!$C$8)*10)/$I$12</f>
        <v>61.153013811080768</v>
      </c>
    </row>
    <row r="49" spans="2:10" x14ac:dyDescent="0.25">
      <c r="B49" s="127">
        <v>2063</v>
      </c>
      <c r="C49" s="128">
        <f>(INDEX('GBSG Retail Fuel Prices'!$H$7:$H$97,MATCH('Retail Fuel Prices'!$B49,'GBSG Retail Fuel Prices'!$B$7:$B$97))/'Inflation &amp; Discounting'!$C$8)*10</f>
        <v>132.76649742532979</v>
      </c>
      <c r="D49" s="128">
        <f>(INDEX('GBSG Retail Fuel Prices'!$R$7:$R$97,MATCH('Retail Fuel Prices'!$B49,'GBSG Retail Fuel Prices'!$B$7:$B$97))/'Inflation &amp; Discounting'!$C$8)*10</f>
        <v>31.335137177077605</v>
      </c>
      <c r="E49" s="128">
        <f>(INDEX('GBSG Retail Fuel Prices'!$AB$7:$AB$97,MATCH('Retail Fuel Prices'!$B49,'GBSG Retail Fuel Prices'!$B$7:$B$97))/'Inflation &amp; Discounting'!$C$8)*10</f>
        <v>15.838341729186808</v>
      </c>
      <c r="F49" s="129">
        <f>((INDEX('GBSG Retail Fuel Prices'!$AL$7:$AL$97,MATCH('Retail Fuel Prices'!$B49,'GBSG Retail Fuel Prices'!$B$7:$B$97))/'Inflation &amp; Discounting'!$C$8)*10)/$I$12</f>
        <v>61.25582496084246</v>
      </c>
    </row>
    <row r="50" spans="2:10" x14ac:dyDescent="0.25">
      <c r="B50" s="127">
        <v>2064</v>
      </c>
      <c r="C50" s="128">
        <f>(INDEX('GBSG Retail Fuel Prices'!$H$7:$H$97,MATCH('Retail Fuel Prices'!$B50,'GBSG Retail Fuel Prices'!$B$7:$B$97))/'Inflation &amp; Discounting'!$C$8)*10</f>
        <v>132.76649742532979</v>
      </c>
      <c r="D50" s="128">
        <f>(INDEX('GBSG Retail Fuel Prices'!$R$7:$R$97,MATCH('Retail Fuel Prices'!$B50,'GBSG Retail Fuel Prices'!$B$7:$B$97))/'Inflation &amp; Discounting'!$C$8)*10</f>
        <v>31.335137177077605</v>
      </c>
      <c r="E50" s="128">
        <f>(INDEX('GBSG Retail Fuel Prices'!$AB$7:$AB$97,MATCH('Retail Fuel Prices'!$B50,'GBSG Retail Fuel Prices'!$B$7:$B$97))/'Inflation &amp; Discounting'!$C$8)*10</f>
        <v>15.865949868347869</v>
      </c>
      <c r="F50" s="129">
        <f>((INDEX('GBSG Retail Fuel Prices'!$AL$7:$AL$97,MATCH('Retail Fuel Prices'!$B50,'GBSG Retail Fuel Prices'!$B$7:$B$97))/'Inflation &amp; Discounting'!$C$8)*10)/$I$12</f>
        <v>61.359339608207598</v>
      </c>
    </row>
    <row r="51" spans="2:10" x14ac:dyDescent="0.25">
      <c r="B51" s="127">
        <v>2065</v>
      </c>
      <c r="C51" s="128">
        <f>(INDEX('GBSG Retail Fuel Prices'!$H$7:$H$97,MATCH('Retail Fuel Prices'!$B51,'GBSG Retail Fuel Prices'!$B$7:$B$97))/'Inflation &amp; Discounting'!$C$8)*10</f>
        <v>132.76649742532979</v>
      </c>
      <c r="D51" s="128">
        <f>(INDEX('GBSG Retail Fuel Prices'!$R$7:$R$97,MATCH('Retail Fuel Prices'!$B51,'GBSG Retail Fuel Prices'!$B$7:$B$97))/'Inflation &amp; Discounting'!$C$8)*10</f>
        <v>31.335137177077605</v>
      </c>
      <c r="E51" s="128">
        <f>(INDEX('GBSG Retail Fuel Prices'!$AB$7:$AB$97,MATCH('Retail Fuel Prices'!$B51,'GBSG Retail Fuel Prices'!$B$7:$B$97))/'Inflation &amp; Discounting'!$C$8)*10</f>
        <v>15.893746919507103</v>
      </c>
      <c r="F51" s="129">
        <f>((INDEX('GBSG Retail Fuel Prices'!$AL$7:$AL$97,MATCH('Retail Fuel Prices'!$B51,'GBSG Retail Fuel Prices'!$B$7:$B$97))/'Inflation &amp; Discounting'!$C$8)*10)/$I$12</f>
        <v>61.463562566942805</v>
      </c>
    </row>
    <row r="52" spans="2:10" x14ac:dyDescent="0.25">
      <c r="B52" s="127">
        <v>2066</v>
      </c>
      <c r="C52" s="128">
        <f>(INDEX('GBSG Retail Fuel Prices'!$H$7:$H$97,MATCH('Retail Fuel Prices'!$B52,'GBSG Retail Fuel Prices'!$B$7:$B$97))/'Inflation &amp; Discounting'!$C$8)*10</f>
        <v>132.76649742532979</v>
      </c>
      <c r="D52" s="128">
        <f>(INDEX('GBSG Retail Fuel Prices'!$R$7:$R$97,MATCH('Retail Fuel Prices'!$B52,'GBSG Retail Fuel Prices'!$B$7:$B$97))/'Inflation &amp; Discounting'!$C$8)*10</f>
        <v>31.335137177077605</v>
      </c>
      <c r="E52" s="128">
        <f>(INDEX('GBSG Retail Fuel Prices'!$AB$7:$AB$97,MATCH('Retail Fuel Prices'!$B52,'GBSG Retail Fuel Prices'!$B$7:$B$97))/'Inflation &amp; Discounting'!$C$8)*10</f>
        <v>15.921734175317471</v>
      </c>
      <c r="F52" s="129">
        <f>((INDEX('GBSG Retail Fuel Prices'!$AL$7:$AL$97,MATCH('Retail Fuel Prices'!$B52,'GBSG Retail Fuel Prices'!$B$7:$B$97))/'Inflation &amp; Discounting'!$C$8)*10)/$I$12</f>
        <v>61.568498683753404</v>
      </c>
    </row>
    <row r="53" spans="2:10" x14ac:dyDescent="0.25">
      <c r="B53" s="127">
        <v>2067</v>
      </c>
      <c r="C53" s="128">
        <f>(INDEX('GBSG Retail Fuel Prices'!$H$7:$H$97,MATCH('Retail Fuel Prices'!$B53,'GBSG Retail Fuel Prices'!$B$7:$B$97))/'Inflation &amp; Discounting'!$C$8)*10</f>
        <v>132.76649742532979</v>
      </c>
      <c r="D53" s="128">
        <f>(INDEX('GBSG Retail Fuel Prices'!$R$7:$R$97,MATCH('Retail Fuel Prices'!$B53,'GBSG Retail Fuel Prices'!$B$7:$B$97))/'Inflation &amp; Discounting'!$C$8)*10</f>
        <v>31.335137177077605</v>
      </c>
      <c r="E53" s="128">
        <f>(INDEX('GBSG Retail Fuel Prices'!$AB$7:$AB$97,MATCH('Retail Fuel Prices'!$B53,'GBSG Retail Fuel Prices'!$B$7:$B$97))/'Inflation &amp; Discounting'!$C$8)*10</f>
        <v>15.949912937277082</v>
      </c>
      <c r="F53" s="129">
        <f>((INDEX('GBSG Retail Fuel Prices'!$AL$7:$AL$97,MATCH('Retail Fuel Prices'!$B53,'GBSG Retail Fuel Prices'!$B$7:$B$97))/'Inflation &amp; Discounting'!$C$8)*10)/$I$12</f>
        <v>61.674152838508959</v>
      </c>
    </row>
    <row r="54" spans="2:10" x14ac:dyDescent="0.25">
      <c r="B54" s="127">
        <v>2068</v>
      </c>
      <c r="C54" s="128">
        <f>(INDEX('GBSG Retail Fuel Prices'!$H$7:$H$97,MATCH('Retail Fuel Prices'!$B54,'GBSG Retail Fuel Prices'!$B$7:$B$97))/'Inflation &amp; Discounting'!$C$8)*10</f>
        <v>132.76649742532979</v>
      </c>
      <c r="D54" s="128">
        <f>(INDEX('GBSG Retail Fuel Prices'!$R$7:$R$97,MATCH('Retail Fuel Prices'!$B54,'GBSG Retail Fuel Prices'!$B$7:$B$97))/'Inflation &amp; Discounting'!$C$8)*10</f>
        <v>31.335137177077605</v>
      </c>
      <c r="E54" s="128">
        <f>(INDEX('GBSG Retail Fuel Prices'!$AB$7:$AB$97,MATCH('Retail Fuel Prices'!$B54,'GBSG Retail Fuel Prices'!$B$7:$B$97))/'Inflation &amp; Discounting'!$C$8)*10</f>
        <v>15.978284515789692</v>
      </c>
      <c r="F54" s="129">
        <f>((INDEX('GBSG Retail Fuel Prices'!$AL$7:$AL$97,MATCH('Retail Fuel Prices'!$B54,'GBSG Retail Fuel Prices'!$B$7:$B$97))/'Inflation &amp; Discounting'!$C$8)*10)/$I$12</f>
        <v>61.78052994447004</v>
      </c>
    </row>
    <row r="55" spans="2:10" x14ac:dyDescent="0.25">
      <c r="B55" s="127">
        <v>2069</v>
      </c>
      <c r="C55" s="128">
        <f>(INDEX('GBSG Retail Fuel Prices'!$H$7:$H$97,MATCH('Retail Fuel Prices'!$B55,'GBSG Retail Fuel Prices'!$B$7:$B$97))/'Inflation &amp; Discounting'!$C$8)*10</f>
        <v>132.76649742532979</v>
      </c>
      <c r="D55" s="128">
        <f>(INDEX('GBSG Retail Fuel Prices'!$R$7:$R$97,MATCH('Retail Fuel Prices'!$B55,'GBSG Retail Fuel Prices'!$B$7:$B$97))/'Inflation &amp; Discounting'!$C$8)*10</f>
        <v>31.335137177077605</v>
      </c>
      <c r="E55" s="128">
        <f>(INDEX('GBSG Retail Fuel Prices'!$AB$7:$AB$97,MATCH('Retail Fuel Prices'!$B55,'GBSG Retail Fuel Prices'!$B$7:$B$97))/'Inflation &amp; Discounting'!$C$8)*10</f>
        <v>16.006850230225648</v>
      </c>
      <c r="F55" s="129">
        <f>((INDEX('GBSG Retail Fuel Prices'!$AL$7:$AL$97,MATCH('Retail Fuel Prices'!$B55,'GBSG Retail Fuel Prices'!$B$7:$B$97))/'Inflation &amp; Discounting'!$C$8)*10)/$I$12</f>
        <v>61.887634948516926</v>
      </c>
    </row>
    <row r="56" spans="2:10" ht="15.75" thickBot="1" x14ac:dyDescent="0.3">
      <c r="B56" s="138">
        <v>2070</v>
      </c>
      <c r="C56" s="139">
        <f>(INDEX('GBSG Retail Fuel Prices'!$H$7:$H$97,MATCH('Retail Fuel Prices'!$B56,'GBSG Retail Fuel Prices'!$B$7:$B$97))/'Inflation &amp; Discounting'!$C$8)*10</f>
        <v>132.76649742532979</v>
      </c>
      <c r="D56" s="139">
        <f>(INDEX('GBSG Retail Fuel Prices'!$R$7:$R$97,MATCH('Retail Fuel Prices'!$B56,'GBSG Retail Fuel Prices'!$B$7:$B$97))/'Inflation &amp; Discounting'!$C$8)*10</f>
        <v>31.335137177077605</v>
      </c>
      <c r="E56" s="139">
        <f>(INDEX('GBSG Retail Fuel Prices'!$AB$7:$AB$97,MATCH('Retail Fuel Prices'!$B56,'GBSG Retail Fuel Prices'!$B$7:$B$97))/'Inflation &amp; Discounting'!$C$8)*10</f>
        <v>16.035611408983261</v>
      </c>
      <c r="F56" s="140">
        <f>((INDEX('GBSG Retail Fuel Prices'!$AL$7:$AL$97,MATCH('Retail Fuel Prices'!$B56,'GBSG Retail Fuel Prices'!$B$7:$B$97))/'Inflation &amp; Discounting'!$C$8)*10)/$I$12</f>
        <v>61.995472831379352</v>
      </c>
    </row>
    <row r="57" spans="2:10" x14ac:dyDescent="0.25"/>
    <row r="58" spans="2:10" x14ac:dyDescent="0.25">
      <c r="B58" s="69"/>
      <c r="C58" s="69"/>
      <c r="D58" s="69"/>
      <c r="E58" s="69"/>
      <c r="F58" s="69"/>
      <c r="G58" s="69"/>
      <c r="H58" s="69"/>
      <c r="I58" s="69"/>
      <c r="J58" s="69"/>
    </row>
  </sheetData>
  <sheetProtection algorithmName="SHA-512" hashValue="KeDCHrwZ6JxV8fXK3gOEkC478dAkt7DRPzL7sEUAt3IWPW008IGo804bY9jdfQxZzJtfC6YOrQxxYUMTbgAjig==" saltValue="Yvif1Bh3WZIpq4/gOfFfsg==" spinCount="100000" sheet="1" objects="1" scenarios="1" selectLockedCells="1"/>
  <mergeCells count="2">
    <mergeCell ref="H5:J5"/>
    <mergeCell ref="H14:J16"/>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6D0F3-3BF4-403A-AB46-8E01A6013149}">
  <sheetPr codeName="Sheet15">
    <tabColor theme="4" tint="0.59999389629810485"/>
  </sheetPr>
  <dimension ref="A1:K58"/>
  <sheetViews>
    <sheetView showGridLines="0" workbookViewId="0">
      <selection activeCell="B14" sqref="B14:M14"/>
    </sheetView>
  </sheetViews>
  <sheetFormatPr defaultColWidth="0" defaultRowHeight="15" zeroHeight="1" x14ac:dyDescent="0.25"/>
  <cols>
    <col min="1" max="1" width="3.7109375" style="30" customWidth="1"/>
    <col min="2" max="2" width="9.140625" style="30" customWidth="1"/>
    <col min="3" max="6" width="32.140625" style="30" customWidth="1"/>
    <col min="7" max="7" width="3.7109375" style="30" customWidth="1"/>
    <col min="8" max="11" width="0" style="30" hidden="1" customWidth="1"/>
    <col min="12" max="16384" width="9.140625" style="30" hidden="1"/>
  </cols>
  <sheetData>
    <row r="1" spans="2:6" x14ac:dyDescent="0.25">
      <c r="B1" s="69"/>
      <c r="C1" s="69"/>
      <c r="D1" s="69"/>
      <c r="E1" s="69"/>
      <c r="F1" s="69"/>
    </row>
    <row r="2" spans="2:6" x14ac:dyDescent="0.25"/>
    <row r="3" spans="2:6" ht="21" customHeight="1" x14ac:dyDescent="0.25">
      <c r="B3" s="42" t="s">
        <v>127</v>
      </c>
      <c r="C3" s="42"/>
    </row>
    <row r="4" spans="2:6" ht="15.75" thickBot="1" x14ac:dyDescent="0.3"/>
    <row r="5" spans="2:6" ht="30" x14ac:dyDescent="0.25">
      <c r="B5" s="124" t="s">
        <v>78</v>
      </c>
      <c r="C5" s="125" t="s">
        <v>128</v>
      </c>
      <c r="D5" s="125" t="s">
        <v>129</v>
      </c>
      <c r="E5" s="125" t="s">
        <v>130</v>
      </c>
      <c r="F5" s="126" t="s">
        <v>131</v>
      </c>
    </row>
    <row r="6" spans="2:6" x14ac:dyDescent="0.25">
      <c r="B6" s="127">
        <v>2020</v>
      </c>
      <c r="C6" s="128">
        <f>(INDEX('GBSG Air Quality Damage Costs'!$D$10:$CP$10,MATCH('Air Quality Damage Costs'!$B6,'GBSG Air Quality Damage Costs'!$D$7:$CP$7))/'Inflation &amp; Discounting'!$C$8)*10</f>
        <v>1.7848700681565153</v>
      </c>
      <c r="D6" s="128">
        <f>(INDEX('GBSG Air Quality Damage Costs'!$D$11:$CP$11,MATCH('Air Quality Damage Costs'!$B6,'GBSG Air Quality Damage Costs'!$D$7:$CP$7))/'Inflation &amp; Discounting'!$C$8)*10</f>
        <v>11.339174550641392</v>
      </c>
      <c r="E6" s="128">
        <f>(INDEX('GBSG Air Quality Damage Costs'!$D$12:$CP$12,MATCH('Air Quality Damage Costs'!$B6,'GBSG Air Quality Damage Costs'!$D$7:$CP$7))/'Inflation &amp; Discounting'!$C$8)*10</f>
        <v>21.523433174828561</v>
      </c>
      <c r="F6" s="129">
        <f>(INDEX('GBSG Air Quality Damage Costs'!$D$13:$CP$13,MATCH('Air Quality Damage Costs'!$B6,'GBSG Air Quality Damage Costs'!$D$7:$CP$7))/'Inflation &amp; Discounting'!$C$8)*10</f>
        <v>69.714925015054462</v>
      </c>
    </row>
    <row r="7" spans="2:6" x14ac:dyDescent="0.25">
      <c r="B7" s="127">
        <v>2021</v>
      </c>
      <c r="C7" s="128">
        <f>(INDEX('GBSG Air Quality Damage Costs'!$D$10:$CP$10,MATCH('Air Quality Damage Costs'!$B7,'GBSG Air Quality Damage Costs'!$D$7:$CP$7))/'Inflation &amp; Discounting'!$C$8)*10</f>
        <v>1.7848700681565153</v>
      </c>
      <c r="D7" s="128">
        <f>(INDEX('GBSG Air Quality Damage Costs'!$D$11:$CP$11,MATCH('Air Quality Damage Costs'!$B7,'GBSG Air Quality Damage Costs'!$D$7:$CP$7))/'Inflation &amp; Discounting'!$C$8)*10</f>
        <v>11.549159264542157</v>
      </c>
      <c r="E7" s="128">
        <f>(INDEX('GBSG Air Quality Damage Costs'!$D$12:$CP$12,MATCH('Air Quality Damage Costs'!$B7,'GBSG Air Quality Damage Costs'!$D$7:$CP$7))/'Inflation &amp; Discounting'!$C$8)*10</f>
        <v>21.943402602630094</v>
      </c>
      <c r="F7" s="129">
        <f>(INDEX('GBSG Air Quality Damage Costs'!$D$13:$CP$13,MATCH('Air Quality Damage Costs'!$B7,'GBSG Air Quality Damage Costs'!$D$7:$CP$7))/'Inflation &amp; Discounting'!$C$8)*10</f>
        <v>71.079825655409451</v>
      </c>
    </row>
    <row r="8" spans="2:6" x14ac:dyDescent="0.25">
      <c r="B8" s="127">
        <v>2022</v>
      </c>
      <c r="C8" s="128">
        <f>(INDEX('GBSG Air Quality Damage Costs'!$D$10:$CP$10,MATCH('Air Quality Damage Costs'!$B8,'GBSG Air Quality Damage Costs'!$D$7:$CP$7))/'Inflation &amp; Discounting'!$C$8)*10</f>
        <v>1.7848700681565153</v>
      </c>
      <c r="D8" s="128">
        <f>(INDEX('GBSG Air Quality Damage Costs'!$D$11:$CP$11,MATCH('Air Quality Damage Costs'!$B8,'GBSG Air Quality Damage Costs'!$D$7:$CP$7))/'Inflation &amp; Discounting'!$C$8)*10</f>
        <v>11.759143978442923</v>
      </c>
      <c r="E8" s="128">
        <f>(INDEX('GBSG Air Quality Damage Costs'!$D$12:$CP$12,MATCH('Air Quality Damage Costs'!$B8,'GBSG Air Quality Damage Costs'!$D$7:$CP$7))/'Inflation &amp; Discounting'!$C$8)*10</f>
        <v>22.468364387382014</v>
      </c>
      <c r="F8" s="129">
        <f>(INDEX('GBSG Air Quality Damage Costs'!$D$13:$CP$13,MATCH('Air Quality Damage Costs'!$B8,'GBSG Air Quality Damage Costs'!$D$7:$CP$7))/'Inflation &amp; Discounting'!$C$8)*10</f>
        <v>72.54971865271483</v>
      </c>
    </row>
    <row r="9" spans="2:6" x14ac:dyDescent="0.25">
      <c r="B9" s="127">
        <v>2023</v>
      </c>
      <c r="C9" s="128">
        <f>(INDEX('GBSG Air Quality Damage Costs'!$D$10:$CP$10,MATCH('Air Quality Damage Costs'!$B9,'GBSG Air Quality Damage Costs'!$D$7:$CP$7))/'Inflation &amp; Discounting'!$C$8)*10</f>
        <v>1.8898624251068983</v>
      </c>
      <c r="D9" s="128">
        <f>(INDEX('GBSG Air Quality Damage Costs'!$D$11:$CP$11,MATCH('Air Quality Damage Costs'!$B9,'GBSG Air Quality Damage Costs'!$D$7:$CP$7))/'Inflation &amp; Discounting'!$C$8)*10</f>
        <v>12.074121049294071</v>
      </c>
      <c r="E9" s="128">
        <f>(INDEX('GBSG Air Quality Damage Costs'!$D$12:$CP$12,MATCH('Air Quality Damage Costs'!$B9,'GBSG Air Quality Damage Costs'!$D$7:$CP$7))/'Inflation &amp; Discounting'!$C$8)*10</f>
        <v>22.888333815183547</v>
      </c>
      <c r="F9" s="129">
        <f>(INDEX('GBSG Air Quality Damage Costs'!$D$13:$CP$13,MATCH('Air Quality Damage Costs'!$B9,'GBSG Air Quality Damage Costs'!$D$7:$CP$7))/'Inflation &amp; Discounting'!$C$8)*10</f>
        <v>73.914619293069805</v>
      </c>
    </row>
    <row r="10" spans="2:6" x14ac:dyDescent="0.25">
      <c r="B10" s="127">
        <v>2024</v>
      </c>
      <c r="C10" s="128">
        <f>(INDEX('GBSG Air Quality Damage Costs'!$D$10:$CP$10,MATCH('Air Quality Damage Costs'!$B10,'GBSG Air Quality Damage Costs'!$D$7:$CP$7))/'Inflation &amp; Discounting'!$C$8)*10</f>
        <v>1.8898624251068983</v>
      </c>
      <c r="D10" s="128">
        <f>(INDEX('GBSG Air Quality Damage Costs'!$D$11:$CP$11,MATCH('Air Quality Damage Costs'!$B10,'GBSG Air Quality Damage Costs'!$D$7:$CP$7))/'Inflation &amp; Discounting'!$C$8)*10</f>
        <v>12.284105763194839</v>
      </c>
      <c r="E10" s="128">
        <f>(INDEX('GBSG Air Quality Damage Costs'!$D$12:$CP$12,MATCH('Air Quality Damage Costs'!$B10,'GBSG Air Quality Damage Costs'!$D$7:$CP$7))/'Inflation &amp; Discounting'!$C$8)*10</f>
        <v>23.308303242985083</v>
      </c>
      <c r="F10" s="129">
        <f>(INDEX('GBSG Air Quality Damage Costs'!$D$13:$CP$13,MATCH('Air Quality Damage Costs'!$B10,'GBSG Air Quality Damage Costs'!$D$7:$CP$7))/'Inflation &amp; Discounting'!$C$8)*10</f>
        <v>75.38451229037517</v>
      </c>
    </row>
    <row r="11" spans="2:6" x14ac:dyDescent="0.25">
      <c r="B11" s="127">
        <v>2025</v>
      </c>
      <c r="C11" s="128">
        <f>(INDEX('GBSG Air Quality Damage Costs'!$D$10:$CP$10,MATCH('Air Quality Damage Costs'!$B11,'GBSG Air Quality Damage Costs'!$D$7:$CP$7))/'Inflation &amp; Discounting'!$C$8)*10</f>
        <v>1.8898624251068983</v>
      </c>
      <c r="D11" s="128">
        <f>(INDEX('GBSG Air Quality Damage Costs'!$D$11:$CP$11,MATCH('Air Quality Damage Costs'!$B11,'GBSG Air Quality Damage Costs'!$D$7:$CP$7))/'Inflation &amp; Discounting'!$C$8)*10</f>
        <v>12.494090477095606</v>
      </c>
      <c r="E11" s="128">
        <f>(INDEX('GBSG Air Quality Damage Costs'!$D$12:$CP$12,MATCH('Air Quality Damage Costs'!$B11,'GBSG Air Quality Damage Costs'!$D$7:$CP$7))/'Inflation &amp; Discounting'!$C$8)*10</f>
        <v>23.833265027736992</v>
      </c>
      <c r="F11" s="129">
        <f>(INDEX('GBSG Air Quality Damage Costs'!$D$13:$CP$13,MATCH('Air Quality Damage Costs'!$B11,'GBSG Air Quality Damage Costs'!$D$7:$CP$7))/'Inflation &amp; Discounting'!$C$8)*10</f>
        <v>76.959397644630911</v>
      </c>
    </row>
    <row r="12" spans="2:6" x14ac:dyDescent="0.25">
      <c r="B12" s="127">
        <v>2026</v>
      </c>
      <c r="C12" s="128">
        <f>(INDEX('GBSG Air Quality Damage Costs'!$D$10:$CP$10,MATCH('Air Quality Damage Costs'!$B12,'GBSG Air Quality Damage Costs'!$D$7:$CP$7))/'Inflation &amp; Discounting'!$C$8)*10</f>
        <v>1.9948547820572815</v>
      </c>
      <c r="D12" s="128">
        <f>(INDEX('GBSG Air Quality Damage Costs'!$D$11:$CP$11,MATCH('Air Quality Damage Costs'!$B12,'GBSG Air Quality Damage Costs'!$D$7:$CP$7))/'Inflation &amp; Discounting'!$C$8)*10</f>
        <v>12.809067547946755</v>
      </c>
      <c r="E12" s="128">
        <f>(INDEX('GBSG Air Quality Damage Costs'!$D$12:$CP$12,MATCH('Air Quality Damage Costs'!$B12,'GBSG Air Quality Damage Costs'!$D$7:$CP$7))/'Inflation &amp; Discounting'!$C$8)*10</f>
        <v>24.253234455538532</v>
      </c>
      <c r="F12" s="129">
        <f>(INDEX('GBSG Air Quality Damage Costs'!$D$13:$CP$13,MATCH('Air Quality Damage Costs'!$B12,'GBSG Air Quality Damage Costs'!$D$7:$CP$7))/'Inflation &amp; Discounting'!$C$8)*10</f>
        <v>78.534282998886667</v>
      </c>
    </row>
    <row r="13" spans="2:6" x14ac:dyDescent="0.25">
      <c r="B13" s="127">
        <v>2027</v>
      </c>
      <c r="C13" s="128">
        <f>(INDEX('GBSG Air Quality Damage Costs'!$D$10:$CP$10,MATCH('Air Quality Damage Costs'!$B13,'GBSG Air Quality Damage Costs'!$D$7:$CP$7))/'Inflation &amp; Discounting'!$C$8)*10</f>
        <v>1.9948547820572815</v>
      </c>
      <c r="D13" s="128">
        <f>(INDEX('GBSG Air Quality Damage Costs'!$D$11:$CP$11,MATCH('Air Quality Damage Costs'!$B13,'GBSG Air Quality Damage Costs'!$D$7:$CP$7))/'Inflation &amp; Discounting'!$C$8)*10</f>
        <v>13.019052261847522</v>
      </c>
      <c r="E13" s="128">
        <f>(INDEX('GBSG Air Quality Damage Costs'!$D$12:$CP$12,MATCH('Air Quality Damage Costs'!$B13,'GBSG Air Quality Damage Costs'!$D$7:$CP$7))/'Inflation &amp; Discounting'!$C$8)*10</f>
        <v>24.778196240290441</v>
      </c>
      <c r="F13" s="129">
        <f>(INDEX('GBSG Air Quality Damage Costs'!$D$13:$CP$13,MATCH('Air Quality Damage Costs'!$B13,'GBSG Air Quality Damage Costs'!$D$7:$CP$7))/'Inflation &amp; Discounting'!$C$8)*10</f>
        <v>80.004175996192032</v>
      </c>
    </row>
    <row r="14" spans="2:6" x14ac:dyDescent="0.25">
      <c r="B14" s="127">
        <v>2028</v>
      </c>
      <c r="C14" s="128">
        <f>(INDEX('GBSG Air Quality Damage Costs'!$D$10:$CP$10,MATCH('Air Quality Damage Costs'!$B14,'GBSG Air Quality Damage Costs'!$D$7:$CP$7))/'Inflation &amp; Discounting'!$C$8)*10</f>
        <v>1.9948547820572815</v>
      </c>
      <c r="D14" s="128">
        <f>(INDEX('GBSG Air Quality Damage Costs'!$D$11:$CP$11,MATCH('Air Quality Damage Costs'!$B14,'GBSG Air Quality Damage Costs'!$D$7:$CP$7))/'Inflation &amp; Discounting'!$C$8)*10</f>
        <v>13.334029332698671</v>
      </c>
      <c r="E14" s="128">
        <f>(INDEX('GBSG Air Quality Damage Costs'!$D$12:$CP$12,MATCH('Air Quality Damage Costs'!$B14,'GBSG Air Quality Damage Costs'!$D$7:$CP$7))/'Inflation &amp; Discounting'!$C$8)*10</f>
        <v>25.303158025042364</v>
      </c>
      <c r="F14" s="129">
        <f>(INDEX('GBSG Air Quality Damage Costs'!$D$13:$CP$13,MATCH('Air Quality Damage Costs'!$B14,'GBSG Air Quality Damage Costs'!$D$7:$CP$7))/'Inflation &amp; Discounting'!$C$8)*10</f>
        <v>81.684053707398164</v>
      </c>
    </row>
    <row r="15" spans="2:6" x14ac:dyDescent="0.25">
      <c r="B15" s="127">
        <v>2029</v>
      </c>
      <c r="C15" s="128">
        <f>(INDEX('GBSG Air Quality Damage Costs'!$D$10:$CP$10,MATCH('Air Quality Damage Costs'!$B15,'GBSG Air Quality Damage Costs'!$D$7:$CP$7))/'Inflation &amp; Discounting'!$C$8)*10</f>
        <v>2.099847139007665</v>
      </c>
      <c r="D15" s="128">
        <f>(INDEX('GBSG Air Quality Damage Costs'!$D$11:$CP$11,MATCH('Air Quality Damage Costs'!$B15,'GBSG Air Quality Damage Costs'!$D$7:$CP$7))/'Inflation &amp; Discounting'!$C$8)*10</f>
        <v>13.544014046599438</v>
      </c>
      <c r="E15" s="128">
        <f>(INDEX('GBSG Air Quality Damage Costs'!$D$12:$CP$12,MATCH('Air Quality Damage Costs'!$B15,'GBSG Air Quality Damage Costs'!$D$7:$CP$7))/'Inflation &amp; Discounting'!$C$8)*10</f>
        <v>25.723127452843894</v>
      </c>
      <c r="F15" s="129">
        <f>(INDEX('GBSG Air Quality Damage Costs'!$D$13:$CP$13,MATCH('Air Quality Damage Costs'!$B15,'GBSG Air Quality Damage Costs'!$D$7:$CP$7))/'Inflation &amp; Discounting'!$C$8)*10</f>
        <v>83.258939061653905</v>
      </c>
    </row>
    <row r="16" spans="2:6" x14ac:dyDescent="0.25">
      <c r="B16" s="127">
        <v>2030</v>
      </c>
      <c r="C16" s="128">
        <f>(INDEX('GBSG Air Quality Damage Costs'!$D$10:$CP$10,MATCH('Air Quality Damage Costs'!$B16,'GBSG Air Quality Damage Costs'!$D$7:$CP$7))/'Inflation &amp; Discounting'!$C$8)*10</f>
        <v>2.099847139007665</v>
      </c>
      <c r="D16" s="128">
        <f>(INDEX('GBSG Air Quality Damage Costs'!$D$11:$CP$11,MATCH('Air Quality Damage Costs'!$B16,'GBSG Air Quality Damage Costs'!$D$7:$CP$7))/'Inflation &amp; Discounting'!$C$8)*10</f>
        <v>13.858991117450588</v>
      </c>
      <c r="E16" s="128">
        <f>(INDEX('GBSG Air Quality Damage Costs'!$D$12:$CP$12,MATCH('Air Quality Damage Costs'!$B16,'GBSG Air Quality Damage Costs'!$D$7:$CP$7))/'Inflation &amp; Discounting'!$C$8)*10</f>
        <v>26.24808923759581</v>
      </c>
      <c r="F16" s="129">
        <f>(INDEX('GBSG Air Quality Damage Costs'!$D$13:$CP$13,MATCH('Air Quality Damage Costs'!$B16,'GBSG Air Quality Damage Costs'!$D$7:$CP$7))/'Inflation &amp; Discounting'!$C$8)*10</f>
        <v>84.938816772860037</v>
      </c>
    </row>
    <row r="17" spans="2:6" x14ac:dyDescent="0.25">
      <c r="B17" s="127">
        <v>2031</v>
      </c>
      <c r="C17" s="128">
        <f>(INDEX('GBSG Air Quality Damage Costs'!$D$10:$CP$10,MATCH('Air Quality Damage Costs'!$B17,'GBSG Air Quality Damage Costs'!$D$7:$CP$7))/'Inflation &amp; Discounting'!$C$8)*10</f>
        <v>2.2048394959580482</v>
      </c>
      <c r="D17" s="128">
        <f>(INDEX('GBSG Air Quality Damage Costs'!$D$11:$CP$11,MATCH('Air Quality Damage Costs'!$B17,'GBSG Air Quality Damage Costs'!$D$7:$CP$7))/'Inflation &amp; Discounting'!$C$8)*10</f>
        <v>14.068975831351356</v>
      </c>
      <c r="E17" s="128">
        <f>(INDEX('GBSG Air Quality Damage Costs'!$D$12:$CP$12,MATCH('Air Quality Damage Costs'!$B17,'GBSG Air Quality Damage Costs'!$D$7:$CP$7))/'Inflation &amp; Discounting'!$C$8)*10</f>
        <v>26.773051022347722</v>
      </c>
      <c r="F17" s="129">
        <f>(INDEX('GBSG Air Quality Damage Costs'!$D$13:$CP$13,MATCH('Air Quality Damage Costs'!$B17,'GBSG Air Quality Damage Costs'!$D$7:$CP$7))/'Inflation &amp; Discounting'!$C$8)*10</f>
        <v>86.618694484066182</v>
      </c>
    </row>
    <row r="18" spans="2:6" x14ac:dyDescent="0.25">
      <c r="B18" s="127">
        <v>2032</v>
      </c>
      <c r="C18" s="128">
        <f>(INDEX('GBSG Air Quality Damage Costs'!$D$10:$CP$10,MATCH('Air Quality Damage Costs'!$B18,'GBSG Air Quality Damage Costs'!$D$7:$CP$7))/'Inflation &amp; Discounting'!$C$8)*10</f>
        <v>2.2048394959580482</v>
      </c>
      <c r="D18" s="128">
        <f>(INDEX('GBSG Air Quality Damage Costs'!$D$11:$CP$11,MATCH('Air Quality Damage Costs'!$B18,'GBSG Air Quality Damage Costs'!$D$7:$CP$7))/'Inflation &amp; Discounting'!$C$8)*10</f>
        <v>14.383952902202505</v>
      </c>
      <c r="E18" s="128">
        <f>(INDEX('GBSG Air Quality Damage Costs'!$D$12:$CP$12,MATCH('Air Quality Damage Costs'!$B18,'GBSG Air Quality Damage Costs'!$D$7:$CP$7))/'Inflation &amp; Discounting'!$C$8)*10</f>
        <v>27.298012807099642</v>
      </c>
      <c r="F18" s="129">
        <f>(INDEX('GBSG Air Quality Damage Costs'!$D$13:$CP$13,MATCH('Air Quality Damage Costs'!$B18,'GBSG Air Quality Damage Costs'!$D$7:$CP$7))/'Inflation &amp; Discounting'!$C$8)*10</f>
        <v>88.40356455222269</v>
      </c>
    </row>
    <row r="19" spans="2:6" x14ac:dyDescent="0.25">
      <c r="B19" s="127">
        <v>2033</v>
      </c>
      <c r="C19" s="128">
        <f>(INDEX('GBSG Air Quality Damage Costs'!$D$10:$CP$10,MATCH('Air Quality Damage Costs'!$B19,'GBSG Air Quality Damage Costs'!$D$7:$CP$7))/'Inflation &amp; Discounting'!$C$8)*10</f>
        <v>2.3098318529084314</v>
      </c>
      <c r="D19" s="128">
        <f>(INDEX('GBSG Air Quality Damage Costs'!$D$11:$CP$11,MATCH('Air Quality Damage Costs'!$B19,'GBSG Air Quality Damage Costs'!$D$7:$CP$7))/'Inflation &amp; Discounting'!$C$8)*10</f>
        <v>14.698929973053652</v>
      </c>
      <c r="E19" s="128">
        <f>(INDEX('GBSG Air Quality Damage Costs'!$D$12:$CP$12,MATCH('Air Quality Damage Costs'!$B19,'GBSG Air Quality Damage Costs'!$D$7:$CP$7))/'Inflation &amp; Discounting'!$C$8)*10</f>
        <v>27.927966948801945</v>
      </c>
      <c r="F19" s="129">
        <f>(INDEX('GBSG Air Quality Damage Costs'!$D$13:$CP$13,MATCH('Air Quality Damage Costs'!$B19,'GBSG Air Quality Damage Costs'!$D$7:$CP$7))/'Inflation &amp; Discounting'!$C$8)*10</f>
        <v>90.188434620379198</v>
      </c>
    </row>
    <row r="20" spans="2:6" x14ac:dyDescent="0.25">
      <c r="B20" s="127">
        <v>2034</v>
      </c>
      <c r="C20" s="128">
        <f>(INDEX('GBSG Air Quality Damage Costs'!$D$10:$CP$10,MATCH('Air Quality Damage Costs'!$B20,'GBSG Air Quality Damage Costs'!$D$7:$CP$7))/'Inflation &amp; Discounting'!$C$8)*10</f>
        <v>2.3098318529084314</v>
      </c>
      <c r="D20" s="128">
        <f>(INDEX('GBSG Air Quality Damage Costs'!$D$11:$CP$11,MATCH('Air Quality Damage Costs'!$B20,'GBSG Air Quality Damage Costs'!$D$7:$CP$7))/'Inflation &amp; Discounting'!$C$8)*10</f>
        <v>15.013907043904801</v>
      </c>
      <c r="E20" s="128">
        <f>(INDEX('GBSG Air Quality Damage Costs'!$D$12:$CP$12,MATCH('Air Quality Damage Costs'!$B20,'GBSG Air Quality Damage Costs'!$D$7:$CP$7))/'Inflation &amp; Discounting'!$C$8)*10</f>
        <v>28.452928733553861</v>
      </c>
      <c r="F20" s="129">
        <f>(INDEX('GBSG Air Quality Damage Costs'!$D$13:$CP$13,MATCH('Air Quality Damage Costs'!$B20,'GBSG Air Quality Damage Costs'!$D$7:$CP$7))/'Inflation &amp; Discounting'!$C$8)*10</f>
        <v>91.97330468853572</v>
      </c>
    </row>
    <row r="21" spans="2:6" x14ac:dyDescent="0.25">
      <c r="B21" s="127">
        <v>2035</v>
      </c>
      <c r="C21" s="128">
        <f>(INDEX('GBSG Air Quality Damage Costs'!$D$10:$CP$10,MATCH('Air Quality Damage Costs'!$B21,'GBSG Air Quality Damage Costs'!$D$7:$CP$7))/'Inflation &amp; Discounting'!$C$8)*10</f>
        <v>2.3098318529084314</v>
      </c>
      <c r="D21" s="128">
        <f>(INDEX('GBSG Air Quality Damage Costs'!$D$11:$CP$11,MATCH('Air Quality Damage Costs'!$B21,'GBSG Air Quality Damage Costs'!$D$7:$CP$7))/'Inflation &amp; Discounting'!$C$8)*10</f>
        <v>15.328884114755951</v>
      </c>
      <c r="E21" s="128">
        <f>(INDEX('GBSG Air Quality Damage Costs'!$D$12:$CP$12,MATCH('Air Quality Damage Costs'!$B21,'GBSG Air Quality Damage Costs'!$D$7:$CP$7))/'Inflation &amp; Discounting'!$C$8)*10</f>
        <v>28.97789051830577</v>
      </c>
      <c r="F21" s="129">
        <f>(INDEX('GBSG Air Quality Damage Costs'!$D$13:$CP$13,MATCH('Air Quality Damage Costs'!$B21,'GBSG Air Quality Damage Costs'!$D$7:$CP$7))/'Inflation &amp; Discounting'!$C$8)*10</f>
        <v>93.758174756692227</v>
      </c>
    </row>
    <row r="22" spans="2:6" x14ac:dyDescent="0.25">
      <c r="B22" s="127">
        <v>2036</v>
      </c>
      <c r="C22" s="128">
        <f>(INDEX('GBSG Air Quality Damage Costs'!$D$10:$CP$10,MATCH('Air Quality Damage Costs'!$B22,'GBSG Air Quality Damage Costs'!$D$7:$CP$7))/'Inflation &amp; Discounting'!$C$8)*10</f>
        <v>2.4148242098588146</v>
      </c>
      <c r="D22" s="128">
        <f>(INDEX('GBSG Air Quality Damage Costs'!$D$11:$CP$11,MATCH('Air Quality Damage Costs'!$B22,'GBSG Air Quality Damage Costs'!$D$7:$CP$7))/'Inflation &amp; Discounting'!$C$8)*10</f>
        <v>15.538868828656721</v>
      </c>
      <c r="E22" s="128">
        <f>(INDEX('GBSG Air Quality Damage Costs'!$D$12:$CP$12,MATCH('Air Quality Damage Costs'!$B22,'GBSG Air Quality Damage Costs'!$D$7:$CP$7))/'Inflation &amp; Discounting'!$C$8)*10</f>
        <v>29.60784466000807</v>
      </c>
      <c r="F22" s="129">
        <f>(INDEX('GBSG Air Quality Damage Costs'!$D$13:$CP$13,MATCH('Air Quality Damage Costs'!$B22,'GBSG Air Quality Damage Costs'!$D$7:$CP$7))/'Inflation &amp; Discounting'!$C$8)*10</f>
        <v>95.64803718179914</v>
      </c>
    </row>
    <row r="23" spans="2:6" x14ac:dyDescent="0.25">
      <c r="B23" s="127">
        <v>2037</v>
      </c>
      <c r="C23" s="128">
        <f>(INDEX('GBSG Air Quality Damage Costs'!$D$10:$CP$10,MATCH('Air Quality Damage Costs'!$B23,'GBSG Air Quality Damage Costs'!$D$7:$CP$7))/'Inflation &amp; Discounting'!$C$8)*10</f>
        <v>2.4148242098588146</v>
      </c>
      <c r="D23" s="128">
        <f>(INDEX('GBSG Air Quality Damage Costs'!$D$11:$CP$11,MATCH('Air Quality Damage Costs'!$B23,'GBSG Air Quality Damage Costs'!$D$7:$CP$7))/'Inflation &amp; Discounting'!$C$8)*10</f>
        <v>15.853845899507871</v>
      </c>
      <c r="E23" s="128">
        <f>(INDEX('GBSG Air Quality Damage Costs'!$D$12:$CP$12,MATCH('Air Quality Damage Costs'!$B23,'GBSG Air Quality Damage Costs'!$D$7:$CP$7))/'Inflation &amp; Discounting'!$C$8)*10</f>
        <v>30.237798801710372</v>
      </c>
      <c r="F23" s="129">
        <f>(INDEX('GBSG Air Quality Damage Costs'!$D$13:$CP$13,MATCH('Air Quality Damage Costs'!$B23,'GBSG Air Quality Damage Costs'!$D$7:$CP$7))/'Inflation &amp; Discounting'!$C$8)*10</f>
        <v>97.537899606906024</v>
      </c>
    </row>
    <row r="24" spans="2:6" x14ac:dyDescent="0.25">
      <c r="B24" s="127">
        <v>2038</v>
      </c>
      <c r="C24" s="128">
        <f>(INDEX('GBSG Air Quality Damage Costs'!$D$10:$CP$10,MATCH('Air Quality Damage Costs'!$B24,'GBSG Air Quality Damage Costs'!$D$7:$CP$7))/'Inflation &amp; Discounting'!$C$8)*10</f>
        <v>2.5198165668091974</v>
      </c>
      <c r="D24" s="128">
        <f>(INDEX('GBSG Air Quality Damage Costs'!$D$11:$CP$11,MATCH('Air Quality Damage Costs'!$B24,'GBSG Air Quality Damage Costs'!$D$7:$CP$7))/'Inflation &amp; Discounting'!$C$8)*10</f>
        <v>16.168822970359017</v>
      </c>
      <c r="E24" s="128">
        <f>(INDEX('GBSG Air Quality Damage Costs'!$D$12:$CP$12,MATCH('Air Quality Damage Costs'!$B24,'GBSG Air Quality Damage Costs'!$D$7:$CP$7))/'Inflation &amp; Discounting'!$C$8)*10</f>
        <v>30.762760586462292</v>
      </c>
      <c r="F24" s="129">
        <f>(INDEX('GBSG Air Quality Damage Costs'!$D$13:$CP$13,MATCH('Air Quality Damage Costs'!$B24,'GBSG Air Quality Damage Costs'!$D$7:$CP$7))/'Inflation &amp; Discounting'!$C$8)*10</f>
        <v>99.532754388963326</v>
      </c>
    </row>
    <row r="25" spans="2:6" x14ac:dyDescent="0.25">
      <c r="B25" s="127">
        <v>2039</v>
      </c>
      <c r="C25" s="128">
        <f>(INDEX('GBSG Air Quality Damage Costs'!$D$10:$CP$10,MATCH('Air Quality Damage Costs'!$B25,'GBSG Air Quality Damage Costs'!$D$7:$CP$7))/'Inflation &amp; Discounting'!$C$8)*10</f>
        <v>2.5198165668091974</v>
      </c>
      <c r="D25" s="128">
        <f>(INDEX('GBSG Air Quality Damage Costs'!$D$11:$CP$11,MATCH('Air Quality Damage Costs'!$B25,'GBSG Air Quality Damage Costs'!$D$7:$CP$7))/'Inflation &amp; Discounting'!$C$8)*10</f>
        <v>16.588792398160553</v>
      </c>
      <c r="E25" s="128">
        <f>(INDEX('GBSG Air Quality Damage Costs'!$D$12:$CP$12,MATCH('Air Quality Damage Costs'!$B25,'GBSG Air Quality Damage Costs'!$D$7:$CP$7))/'Inflation &amp; Discounting'!$C$8)*10</f>
        <v>31.392714728164592</v>
      </c>
      <c r="F25" s="129">
        <f>(INDEX('GBSG Air Quality Damage Costs'!$D$13:$CP$13,MATCH('Air Quality Damage Costs'!$B25,'GBSG Air Quality Damage Costs'!$D$7:$CP$7))/'Inflation &amp; Discounting'!$C$8)*10</f>
        <v>101.52760917102059</v>
      </c>
    </row>
    <row r="26" spans="2:6" x14ac:dyDescent="0.25">
      <c r="B26" s="127">
        <v>2040</v>
      </c>
      <c r="C26" s="128">
        <f>(INDEX('GBSG Air Quality Damage Costs'!$D$10:$CP$10,MATCH('Air Quality Damage Costs'!$B26,'GBSG Air Quality Damage Costs'!$D$7:$CP$7))/'Inflation &amp; Discounting'!$C$8)*10</f>
        <v>2.6248089237595811</v>
      </c>
      <c r="D26" s="128">
        <f>(INDEX('GBSG Air Quality Damage Costs'!$D$11:$CP$11,MATCH('Air Quality Damage Costs'!$B26,'GBSG Air Quality Damage Costs'!$D$7:$CP$7))/'Inflation &amp; Discounting'!$C$8)*10</f>
        <v>16.903769469011703</v>
      </c>
      <c r="E26" s="128">
        <f>(INDEX('GBSG Air Quality Damage Costs'!$D$12:$CP$12,MATCH('Air Quality Damage Costs'!$B26,'GBSG Air Quality Damage Costs'!$D$7:$CP$7))/'Inflation &amp; Discounting'!$C$8)*10</f>
        <v>32.022668869866884</v>
      </c>
      <c r="F26" s="129">
        <f>(INDEX('GBSG Air Quality Damage Costs'!$D$13:$CP$13,MATCH('Air Quality Damage Costs'!$B26,'GBSG Air Quality Damage Costs'!$D$7:$CP$7))/'Inflation &amp; Discounting'!$C$8)*10</f>
        <v>103.52246395307787</v>
      </c>
    </row>
    <row r="27" spans="2:6" x14ac:dyDescent="0.25">
      <c r="B27" s="127">
        <v>2041</v>
      </c>
      <c r="C27" s="128">
        <f>(INDEX('GBSG Air Quality Damage Costs'!$D$10:$CP$10,MATCH('Air Quality Damage Costs'!$B27,'GBSG Air Quality Damage Costs'!$D$7:$CP$7))/'Inflation &amp; Discounting'!$C$8)*10</f>
        <v>2.6248089237595811</v>
      </c>
      <c r="D27" s="128">
        <f>(INDEX('GBSG Air Quality Damage Costs'!$D$11:$CP$11,MATCH('Air Quality Damage Costs'!$B27,'GBSG Air Quality Damage Costs'!$D$7:$CP$7))/'Inflation &amp; Discounting'!$C$8)*10</f>
        <v>17.218746539862849</v>
      </c>
      <c r="E27" s="128">
        <f>(INDEX('GBSG Air Quality Damage Costs'!$D$12:$CP$12,MATCH('Air Quality Damage Costs'!$B27,'GBSG Air Quality Damage Costs'!$D$7:$CP$7))/'Inflation &amp; Discounting'!$C$8)*10</f>
        <v>32.652623011569183</v>
      </c>
      <c r="F27" s="129">
        <f>(INDEX('GBSG Air Quality Damage Costs'!$D$13:$CP$13,MATCH('Air Quality Damage Costs'!$B27,'GBSG Air Quality Damage Costs'!$D$7:$CP$7))/'Inflation &amp; Discounting'!$C$8)*10</f>
        <v>105.62231109208554</v>
      </c>
    </row>
    <row r="28" spans="2:6" x14ac:dyDescent="0.25">
      <c r="B28" s="127">
        <v>2042</v>
      </c>
      <c r="C28" s="128">
        <f>(INDEX('GBSG Air Quality Damage Costs'!$D$10:$CP$10,MATCH('Air Quality Damage Costs'!$B28,'GBSG Air Quality Damage Costs'!$D$7:$CP$7))/'Inflation &amp; Discounting'!$C$8)*10</f>
        <v>2.7298012807099643</v>
      </c>
      <c r="D28" s="128">
        <f>(INDEX('GBSG Air Quality Damage Costs'!$D$11:$CP$11,MATCH('Air Quality Damage Costs'!$B28,'GBSG Air Quality Damage Costs'!$D$7:$CP$7))/'Inflation &amp; Discounting'!$C$8)*10</f>
        <v>17.533723610713999</v>
      </c>
      <c r="E28" s="128">
        <f>(INDEX('GBSG Air Quality Damage Costs'!$D$12:$CP$12,MATCH('Air Quality Damage Costs'!$B28,'GBSG Air Quality Damage Costs'!$D$7:$CP$7))/'Inflation &amp; Discounting'!$C$8)*10</f>
        <v>33.282577153271482</v>
      </c>
      <c r="F28" s="129">
        <f>(INDEX('GBSG Air Quality Damage Costs'!$D$13:$CP$13,MATCH('Air Quality Damage Costs'!$B28,'GBSG Air Quality Damage Costs'!$D$7:$CP$7))/'Inflation &amp; Discounting'!$C$8)*10</f>
        <v>107.7221582310932</v>
      </c>
    </row>
    <row r="29" spans="2:6" x14ac:dyDescent="0.25">
      <c r="B29" s="127">
        <v>2043</v>
      </c>
      <c r="C29" s="128">
        <f>(INDEX('GBSG Air Quality Damage Costs'!$D$10:$CP$10,MATCH('Air Quality Damage Costs'!$B29,'GBSG Air Quality Damage Costs'!$D$7:$CP$7))/'Inflation &amp; Discounting'!$C$8)*10</f>
        <v>2.7298012807099643</v>
      </c>
      <c r="D29" s="128">
        <f>(INDEX('GBSG Air Quality Damage Costs'!$D$11:$CP$11,MATCH('Air Quality Damage Costs'!$B29,'GBSG Air Quality Damage Costs'!$D$7:$CP$7))/'Inflation &amp; Discounting'!$C$8)*10</f>
        <v>17.848700681565152</v>
      </c>
      <c r="E29" s="128">
        <f>(INDEX('GBSG Air Quality Damage Costs'!$D$12:$CP$12,MATCH('Air Quality Damage Costs'!$B29,'GBSG Air Quality Damage Costs'!$D$7:$CP$7))/'Inflation &amp; Discounting'!$C$8)*10</f>
        <v>34.017523651924172</v>
      </c>
      <c r="F29" s="129">
        <f>(INDEX('GBSG Air Quality Damage Costs'!$D$13:$CP$13,MATCH('Air Quality Damage Costs'!$B29,'GBSG Air Quality Damage Costs'!$D$7:$CP$7))/'Inflation &amp; Discounting'!$C$8)*10</f>
        <v>109.92699772705126</v>
      </c>
    </row>
    <row r="30" spans="2:6" x14ac:dyDescent="0.25">
      <c r="B30" s="127">
        <v>2044</v>
      </c>
      <c r="C30" s="128">
        <f>(INDEX('GBSG Air Quality Damage Costs'!$D$10:$CP$10,MATCH('Air Quality Damage Costs'!$B30,'GBSG Air Quality Damage Costs'!$D$7:$CP$7))/'Inflation &amp; Discounting'!$C$8)*10</f>
        <v>2.834793637660348</v>
      </c>
      <c r="D30" s="128">
        <f>(INDEX('GBSG Air Quality Damage Costs'!$D$11:$CP$11,MATCH('Air Quality Damage Costs'!$B30,'GBSG Air Quality Damage Costs'!$D$7:$CP$7))/'Inflation &amp; Discounting'!$C$8)*10</f>
        <v>18.268670109366681</v>
      </c>
      <c r="E30" s="128">
        <f>(INDEX('GBSG Air Quality Damage Costs'!$D$12:$CP$12,MATCH('Air Quality Damage Costs'!$B30,'GBSG Air Quality Damage Costs'!$D$7:$CP$7))/'Inflation &amp; Discounting'!$C$8)*10</f>
        <v>34.647477793626472</v>
      </c>
      <c r="F30" s="129">
        <f>(INDEX('GBSG Air Quality Damage Costs'!$D$13:$CP$13,MATCH('Air Quality Damage Costs'!$B30,'GBSG Air Quality Damage Costs'!$D$7:$CP$7))/'Inflation &amp; Discounting'!$C$8)*10</f>
        <v>112.13183722300928</v>
      </c>
    </row>
    <row r="31" spans="2:6" x14ac:dyDescent="0.25">
      <c r="B31" s="127">
        <v>2045</v>
      </c>
      <c r="C31" s="128">
        <f>(INDEX('GBSG Air Quality Damage Costs'!$D$10:$CP$10,MATCH('Air Quality Damage Costs'!$B31,'GBSG Air Quality Damage Costs'!$D$7:$CP$7))/'Inflation &amp; Discounting'!$C$8)*10</f>
        <v>2.834793637660348</v>
      </c>
      <c r="D31" s="128">
        <f>(INDEX('GBSG Air Quality Damage Costs'!$D$11:$CP$11,MATCH('Air Quality Damage Costs'!$B31,'GBSG Air Quality Damage Costs'!$D$7:$CP$7))/'Inflation &amp; Discounting'!$C$8)*10</f>
        <v>18.583647180217831</v>
      </c>
      <c r="E31" s="128">
        <f>(INDEX('GBSG Air Quality Damage Costs'!$D$12:$CP$12,MATCH('Air Quality Damage Costs'!$B31,'GBSG Air Quality Damage Costs'!$D$7:$CP$7))/'Inflation &amp; Discounting'!$C$8)*10</f>
        <v>35.382424292279154</v>
      </c>
      <c r="F31" s="129">
        <f>(INDEX('GBSG Air Quality Damage Costs'!$D$13:$CP$13,MATCH('Air Quality Damage Costs'!$B31,'GBSG Air Quality Damage Costs'!$D$7:$CP$7))/'Inflation &amp; Discounting'!$C$8)*10</f>
        <v>114.33667671896735</v>
      </c>
    </row>
    <row r="32" spans="2:6" x14ac:dyDescent="0.25">
      <c r="B32" s="127">
        <v>2046</v>
      </c>
      <c r="C32" s="128">
        <f>(INDEX('GBSG Air Quality Damage Costs'!$D$10:$CP$10,MATCH('Air Quality Damage Costs'!$B32,'GBSG Air Quality Damage Costs'!$D$7:$CP$7))/'Inflation &amp; Discounting'!$C$8)*10</f>
        <v>2.9397859946107308</v>
      </c>
      <c r="D32" s="128">
        <f>(INDEX('GBSG Air Quality Damage Costs'!$D$11:$CP$11,MATCH('Air Quality Damage Costs'!$B32,'GBSG Air Quality Damage Costs'!$D$7:$CP$7))/'Inflation &amp; Discounting'!$C$8)*10</f>
        <v>19.003616608019367</v>
      </c>
      <c r="E32" s="128">
        <f>(INDEX('GBSG Air Quality Damage Costs'!$D$12:$CP$12,MATCH('Air Quality Damage Costs'!$B32,'GBSG Air Quality Damage Costs'!$D$7:$CP$7))/'Inflation &amp; Discounting'!$C$8)*10</f>
        <v>36.11737079093183</v>
      </c>
      <c r="F32" s="129">
        <f>(INDEX('GBSG Air Quality Damage Costs'!$D$13:$CP$13,MATCH('Air Quality Damage Costs'!$B32,'GBSG Air Quality Damage Costs'!$D$7:$CP$7))/'Inflation &amp; Discounting'!$C$8)*10</f>
        <v>116.64650857187578</v>
      </c>
    </row>
    <row r="33" spans="2:6" x14ac:dyDescent="0.25">
      <c r="B33" s="127">
        <v>2047</v>
      </c>
      <c r="C33" s="128">
        <f>(INDEX('GBSG Air Quality Damage Costs'!$D$10:$CP$10,MATCH('Air Quality Damage Costs'!$B33,'GBSG Air Quality Damage Costs'!$D$7:$CP$7))/'Inflation &amp; Discounting'!$C$8)*10</f>
        <v>2.9397859946107308</v>
      </c>
      <c r="D33" s="128">
        <f>(INDEX('GBSG Air Quality Damage Costs'!$D$11:$CP$11,MATCH('Air Quality Damage Costs'!$B33,'GBSG Air Quality Damage Costs'!$D$7:$CP$7))/'Inflation &amp; Discounting'!$C$8)*10</f>
        <v>19.4235860358209</v>
      </c>
      <c r="E33" s="128">
        <f>(INDEX('GBSG Air Quality Damage Costs'!$D$12:$CP$12,MATCH('Air Quality Damage Costs'!$B33,'GBSG Air Quality Damage Costs'!$D$7:$CP$7))/'Inflation &amp; Discounting'!$C$8)*10</f>
        <v>36.747324932634136</v>
      </c>
      <c r="F33" s="129">
        <f>(INDEX('GBSG Air Quality Damage Costs'!$D$13:$CP$13,MATCH('Air Quality Damage Costs'!$B33,'GBSG Air Quality Damage Costs'!$D$7:$CP$7))/'Inflation &amp; Discounting'!$C$8)*10</f>
        <v>118.9563404247842</v>
      </c>
    </row>
    <row r="34" spans="2:6" x14ac:dyDescent="0.25">
      <c r="B34" s="127">
        <v>2048</v>
      </c>
      <c r="C34" s="128">
        <f>(INDEX('GBSG Air Quality Damage Costs'!$D$10:$CP$10,MATCH('Air Quality Damage Costs'!$B34,'GBSG Air Quality Damage Costs'!$D$7:$CP$7))/'Inflation &amp; Discounting'!$C$8)*10</f>
        <v>3.0447783515611135</v>
      </c>
      <c r="D34" s="128">
        <f>(INDEX('GBSG Air Quality Damage Costs'!$D$11:$CP$11,MATCH('Air Quality Damage Costs'!$B34,'GBSG Air Quality Damage Costs'!$D$7:$CP$7))/'Inflation &amp; Discounting'!$C$8)*10</f>
        <v>19.738563106672046</v>
      </c>
      <c r="E34" s="128">
        <f>(INDEX('GBSG Air Quality Damage Costs'!$D$12:$CP$12,MATCH('Air Quality Damage Costs'!$B34,'GBSG Air Quality Damage Costs'!$D$7:$CP$7))/'Inflation &amp; Discounting'!$C$8)*10</f>
        <v>37.482271431286811</v>
      </c>
      <c r="F34" s="129">
        <f>(INDEX('GBSG Air Quality Damage Costs'!$D$13:$CP$13,MATCH('Air Quality Damage Costs'!$B34,'GBSG Air Quality Damage Costs'!$D$7:$CP$7))/'Inflation &amp; Discounting'!$C$8)*10</f>
        <v>121.37116463464302</v>
      </c>
    </row>
    <row r="35" spans="2:6" x14ac:dyDescent="0.25">
      <c r="B35" s="127">
        <v>2049</v>
      </c>
      <c r="C35" s="128">
        <f>(INDEX('GBSG Air Quality Damage Costs'!$D$10:$CP$10,MATCH('Air Quality Damage Costs'!$B35,'GBSG Air Quality Damage Costs'!$D$7:$CP$7))/'Inflation &amp; Discounting'!$C$8)*10</f>
        <v>3.1497707085114972</v>
      </c>
      <c r="D35" s="128">
        <f>(INDEX('GBSG Air Quality Damage Costs'!$D$11:$CP$11,MATCH('Air Quality Damage Costs'!$B35,'GBSG Air Quality Damage Costs'!$D$7:$CP$7))/'Inflation &amp; Discounting'!$C$8)*10</f>
        <v>20.158532534473579</v>
      </c>
      <c r="E35" s="128">
        <f>(INDEX('GBSG Air Quality Damage Costs'!$D$12:$CP$12,MATCH('Air Quality Damage Costs'!$B35,'GBSG Air Quality Damage Costs'!$D$7:$CP$7))/'Inflation &amp; Discounting'!$C$8)*10</f>
        <v>38.322210286889884</v>
      </c>
      <c r="F35" s="129">
        <f>(INDEX('GBSG Air Quality Damage Costs'!$D$13:$CP$13,MATCH('Air Quality Damage Costs'!$B35,'GBSG Air Quality Damage Costs'!$D$7:$CP$7))/'Inflation &amp; Discounting'!$C$8)*10</f>
        <v>123.78598884450183</v>
      </c>
    </row>
    <row r="36" spans="2:6" x14ac:dyDescent="0.25">
      <c r="B36" s="127">
        <v>2050</v>
      </c>
      <c r="C36" s="128">
        <f>(INDEX('GBSG Air Quality Damage Costs'!$D$10:$CP$10,MATCH('Air Quality Damage Costs'!$B36,'GBSG Air Quality Damage Costs'!$D$7:$CP$7))/'Inflation &amp; Discounting'!$C$8)*10</f>
        <v>3.1497707085114972</v>
      </c>
      <c r="D36" s="128">
        <f>(INDEX('GBSG Air Quality Damage Costs'!$D$11:$CP$11,MATCH('Air Quality Damage Costs'!$B36,'GBSG Air Quality Damage Costs'!$D$7:$CP$7))/'Inflation &amp; Discounting'!$C$8)*10</f>
        <v>20.578501962275112</v>
      </c>
      <c r="E36" s="128">
        <f>(INDEX('GBSG Air Quality Damage Costs'!$D$12:$CP$12,MATCH('Air Quality Damage Costs'!$B36,'GBSG Air Quality Damage Costs'!$D$7:$CP$7))/'Inflation &amp; Discounting'!$C$8)*10</f>
        <v>39.057156785542567</v>
      </c>
      <c r="F36" s="129">
        <f>(INDEX('GBSG Air Quality Damage Costs'!$D$13:$CP$13,MATCH('Air Quality Damage Costs'!$B36,'GBSG Air Quality Damage Costs'!$D$7:$CP$7))/'Inflation &amp; Discounting'!$C$8)*10</f>
        <v>126.20081305436065</v>
      </c>
    </row>
    <row r="37" spans="2:6" x14ac:dyDescent="0.25">
      <c r="B37" s="127">
        <v>2051</v>
      </c>
      <c r="C37" s="128">
        <f>(INDEX('GBSG Air Quality Damage Costs'!$D$10:$CP$10,MATCH('Air Quality Damage Costs'!$B37,'GBSG Air Quality Damage Costs'!$D$7:$CP$7))/'Inflation &amp; Discounting'!$C$8)*10</f>
        <v>3.2547630654618804</v>
      </c>
      <c r="D37" s="128">
        <f>(INDEX('GBSG Air Quality Damage Costs'!$D$11:$CP$11,MATCH('Air Quality Damage Costs'!$B37,'GBSG Air Quality Damage Costs'!$D$7:$CP$7))/'Inflation &amp; Discounting'!$C$8)*10</f>
        <v>20.998471390076649</v>
      </c>
      <c r="E37" s="128">
        <f>(INDEX('GBSG Air Quality Damage Costs'!$D$12:$CP$12,MATCH('Air Quality Damage Costs'!$B37,'GBSG Air Quality Damage Costs'!$D$7:$CP$7))/'Inflation &amp; Discounting'!$C$8)*10</f>
        <v>39.79210328419525</v>
      </c>
      <c r="F37" s="129">
        <f>(INDEX('GBSG Air Quality Damage Costs'!$D$13:$CP$13,MATCH('Air Quality Damage Costs'!$B37,'GBSG Air Quality Damage Costs'!$D$7:$CP$7))/'Inflation &amp; Discounting'!$C$8)*10</f>
        <v>128.72062962116985</v>
      </c>
    </row>
    <row r="38" spans="2:6" x14ac:dyDescent="0.25">
      <c r="B38" s="127">
        <v>2052</v>
      </c>
      <c r="C38" s="128">
        <f>(INDEX('GBSG Air Quality Damage Costs'!$D$10:$CP$10,MATCH('Air Quality Damage Costs'!$B38,'GBSG Air Quality Damage Costs'!$D$7:$CP$7))/'Inflation &amp; Discounting'!$C$8)*10</f>
        <v>3.2547630654618804</v>
      </c>
      <c r="D38" s="128">
        <f>(INDEX('GBSG Air Quality Damage Costs'!$D$11:$CP$11,MATCH('Air Quality Damage Costs'!$B38,'GBSG Air Quality Damage Costs'!$D$7:$CP$7))/'Inflation &amp; Discounting'!$C$8)*10</f>
        <v>21.418440817878182</v>
      </c>
      <c r="E38" s="128">
        <f>(INDEX('GBSG Air Quality Damage Costs'!$D$12:$CP$12,MATCH('Air Quality Damage Costs'!$B38,'GBSG Air Quality Damage Costs'!$D$7:$CP$7))/'Inflation &amp; Discounting'!$C$8)*10</f>
        <v>40.632042139798315</v>
      </c>
      <c r="F38" s="129">
        <f>(INDEX('GBSG Air Quality Damage Costs'!$D$13:$CP$13,MATCH('Air Quality Damage Costs'!$B38,'GBSG Air Quality Damage Costs'!$D$7:$CP$7))/'Inflation &amp; Discounting'!$C$8)*10</f>
        <v>131.34543854492944</v>
      </c>
    </row>
    <row r="39" spans="2:6" x14ac:dyDescent="0.25">
      <c r="B39" s="127">
        <v>2053</v>
      </c>
      <c r="C39" s="128">
        <f>(INDEX('GBSG Air Quality Damage Costs'!$D$10:$CP$10,MATCH('Air Quality Damage Costs'!$B39,'GBSG Air Quality Damage Costs'!$D$7:$CP$7))/'Inflation &amp; Discounting'!$C$8)*10</f>
        <v>3.3597554224122641</v>
      </c>
      <c r="D39" s="128">
        <f>(INDEX('GBSG Air Quality Damage Costs'!$D$11:$CP$11,MATCH('Air Quality Damage Costs'!$B39,'GBSG Air Quality Damage Costs'!$D$7:$CP$7))/'Inflation &amp; Discounting'!$C$8)*10</f>
        <v>21.838410245679714</v>
      </c>
      <c r="E39" s="128">
        <f>(INDEX('GBSG Air Quality Damage Costs'!$D$12:$CP$12,MATCH('Air Quality Damage Costs'!$B39,'GBSG Air Quality Damage Costs'!$D$7:$CP$7))/'Inflation &amp; Discounting'!$C$8)*10</f>
        <v>41.471980995401381</v>
      </c>
      <c r="F39" s="129">
        <f>(INDEX('GBSG Air Quality Damage Costs'!$D$13:$CP$13,MATCH('Air Quality Damage Costs'!$B39,'GBSG Air Quality Damage Costs'!$D$7:$CP$7))/'Inflation &amp; Discounting'!$C$8)*10</f>
        <v>133.97024746868902</v>
      </c>
    </row>
    <row r="40" spans="2:6" x14ac:dyDescent="0.25">
      <c r="B40" s="127">
        <v>2054</v>
      </c>
      <c r="C40" s="128">
        <f>(INDEX('GBSG Air Quality Damage Costs'!$D$10:$CP$10,MATCH('Air Quality Damage Costs'!$B40,'GBSG Air Quality Damage Costs'!$D$7:$CP$7))/'Inflation &amp; Discounting'!$C$8)*10</f>
        <v>3.4647477793626469</v>
      </c>
      <c r="D40" s="128">
        <f>(INDEX('GBSG Air Quality Damage Costs'!$D$11:$CP$11,MATCH('Air Quality Damage Costs'!$B40,'GBSG Air Quality Damage Costs'!$D$7:$CP$7))/'Inflation &amp; Discounting'!$C$8)*10</f>
        <v>22.258379673481244</v>
      </c>
      <c r="E40" s="128">
        <f>(INDEX('GBSG Air Quality Damage Costs'!$D$12:$CP$12,MATCH('Air Quality Damage Costs'!$B40,'GBSG Air Quality Damage Costs'!$D$7:$CP$7))/'Inflation &amp; Discounting'!$C$8)*10</f>
        <v>42.311919851004447</v>
      </c>
      <c r="F40" s="129">
        <f>(INDEX('GBSG Air Quality Damage Costs'!$D$13:$CP$13,MATCH('Air Quality Damage Costs'!$B40,'GBSG Air Quality Damage Costs'!$D$7:$CP$7))/'Inflation &amp; Discounting'!$C$8)*10</f>
        <v>136.59505639244858</v>
      </c>
    </row>
    <row r="41" spans="2:6" x14ac:dyDescent="0.25">
      <c r="B41" s="127">
        <v>2055</v>
      </c>
      <c r="C41" s="128">
        <f>(INDEX('GBSG Air Quality Damage Costs'!$D$10:$CP$10,MATCH('Air Quality Damage Costs'!$B41,'GBSG Air Quality Damage Costs'!$D$7:$CP$7))/'Inflation &amp; Discounting'!$C$8)*10</f>
        <v>3.4647477793626469</v>
      </c>
      <c r="D41" s="128">
        <f>(INDEX('GBSG Air Quality Damage Costs'!$D$11:$CP$11,MATCH('Air Quality Damage Costs'!$B41,'GBSG Air Quality Damage Costs'!$D$7:$CP$7))/'Inflation &amp; Discounting'!$C$8)*10</f>
        <v>22.678349101282784</v>
      </c>
      <c r="E41" s="128">
        <f>(INDEX('GBSG Air Quality Damage Costs'!$D$12:$CP$12,MATCH('Air Quality Damage Costs'!$B41,'GBSG Air Quality Damage Costs'!$D$7:$CP$7))/'Inflation &amp; Discounting'!$C$8)*10</f>
        <v>43.151858706607513</v>
      </c>
      <c r="F41" s="129">
        <f>(INDEX('GBSG Air Quality Damage Costs'!$D$13:$CP$13,MATCH('Air Quality Damage Costs'!$B41,'GBSG Air Quality Damage Costs'!$D$7:$CP$7))/'Inflation &amp; Discounting'!$C$8)*10</f>
        <v>139.32485767315856</v>
      </c>
    </row>
    <row r="42" spans="2:6" x14ac:dyDescent="0.25">
      <c r="B42" s="127">
        <v>2056</v>
      </c>
      <c r="C42" s="128">
        <f>(INDEX('GBSG Air Quality Damage Costs'!$D$10:$CP$10,MATCH('Air Quality Damage Costs'!$B42,'GBSG Air Quality Damage Costs'!$D$7:$CP$7))/'Inflation &amp; Discounting'!$C$8)*10</f>
        <v>3.5697401363130306</v>
      </c>
      <c r="D42" s="128">
        <f>(INDEX('GBSG Air Quality Damage Costs'!$D$11:$CP$11,MATCH('Air Quality Damage Costs'!$B42,'GBSG Air Quality Damage Costs'!$D$7:$CP$7))/'Inflation &amp; Discounting'!$C$8)*10</f>
        <v>23.203310886034693</v>
      </c>
      <c r="E42" s="128">
        <f>(INDEX('GBSG Air Quality Damage Costs'!$D$12:$CP$12,MATCH('Air Quality Damage Costs'!$B42,'GBSG Air Quality Damage Costs'!$D$7:$CP$7))/'Inflation &amp; Discounting'!$C$8)*10</f>
        <v>43.991797562210586</v>
      </c>
      <c r="F42" s="129">
        <f>(INDEX('GBSG Air Quality Damage Costs'!$D$13:$CP$13,MATCH('Air Quality Damage Costs'!$B42,'GBSG Air Quality Damage Costs'!$D$7:$CP$7))/'Inflation &amp; Discounting'!$C$8)*10</f>
        <v>142.1596513108189</v>
      </c>
    </row>
    <row r="43" spans="2:6" x14ac:dyDescent="0.25">
      <c r="B43" s="127">
        <v>2057</v>
      </c>
      <c r="C43" s="128">
        <f>(INDEX('GBSG Air Quality Damage Costs'!$D$10:$CP$10,MATCH('Air Quality Damage Costs'!$B43,'GBSG Air Quality Damage Costs'!$D$7:$CP$7))/'Inflation &amp; Discounting'!$C$8)*10</f>
        <v>3.6747324932634129</v>
      </c>
      <c r="D43" s="128">
        <f>(INDEX('GBSG Air Quality Damage Costs'!$D$11:$CP$11,MATCH('Air Quality Damage Costs'!$B43,'GBSG Air Quality Damage Costs'!$D$7:$CP$7))/'Inflation &amp; Discounting'!$C$8)*10</f>
        <v>23.623280313836229</v>
      </c>
      <c r="E43" s="128">
        <f>(INDEX('GBSG Air Quality Damage Costs'!$D$12:$CP$12,MATCH('Air Quality Damage Costs'!$B43,'GBSG Air Quality Damage Costs'!$D$7:$CP$7))/'Inflation &amp; Discounting'!$C$8)*10</f>
        <v>44.831736417813637</v>
      </c>
      <c r="F43" s="129">
        <f>(INDEX('GBSG Air Quality Damage Costs'!$D$13:$CP$13,MATCH('Air Quality Damage Costs'!$B43,'GBSG Air Quality Damage Costs'!$D$7:$CP$7))/'Inflation &amp; Discounting'!$C$8)*10</f>
        <v>144.99444494847927</v>
      </c>
    </row>
    <row r="44" spans="2:6" x14ac:dyDescent="0.25">
      <c r="B44" s="127">
        <v>2058</v>
      </c>
      <c r="C44" s="128">
        <f>(INDEX('GBSG Air Quality Damage Costs'!$D$10:$CP$10,MATCH('Air Quality Damage Costs'!$B44,'GBSG Air Quality Damage Costs'!$D$7:$CP$7))/'Inflation &amp; Discounting'!$C$8)*10</f>
        <v>3.6747324932634129</v>
      </c>
      <c r="D44" s="128">
        <f>(INDEX('GBSG Air Quality Damage Costs'!$D$11:$CP$11,MATCH('Air Quality Damage Costs'!$B44,'GBSG Air Quality Damage Costs'!$D$7:$CP$7))/'Inflation &amp; Discounting'!$C$8)*10</f>
        <v>24.043249741637762</v>
      </c>
      <c r="E44" s="128">
        <f>(INDEX('GBSG Air Quality Damage Costs'!$D$12:$CP$12,MATCH('Air Quality Damage Costs'!$B44,'GBSG Air Quality Damage Costs'!$D$7:$CP$7))/'Inflation &amp; Discounting'!$C$8)*10</f>
        <v>45.776667630367093</v>
      </c>
      <c r="F44" s="129">
        <f>(INDEX('GBSG Air Quality Damage Costs'!$D$13:$CP$13,MATCH('Air Quality Damage Costs'!$B44,'GBSG Air Quality Damage Costs'!$D$7:$CP$7))/'Inflation &amp; Discounting'!$C$8)*10</f>
        <v>147.93423094308997</v>
      </c>
    </row>
    <row r="45" spans="2:6" x14ac:dyDescent="0.25">
      <c r="B45" s="127">
        <v>2059</v>
      </c>
      <c r="C45" s="128">
        <f>(INDEX('GBSG Air Quality Damage Costs'!$D$10:$CP$10,MATCH('Air Quality Damage Costs'!$B45,'GBSG Air Quality Damage Costs'!$D$7:$CP$7))/'Inflation &amp; Discounting'!$C$8)*10</f>
        <v>3.7797248502137966</v>
      </c>
      <c r="D45" s="128">
        <f>(INDEX('GBSG Air Quality Damage Costs'!$D$11:$CP$11,MATCH('Air Quality Damage Costs'!$B45,'GBSG Air Quality Damage Costs'!$D$7:$CP$7))/'Inflation &amp; Discounting'!$C$8)*10</f>
        <v>24.568211526389678</v>
      </c>
      <c r="E45" s="128">
        <f>(INDEX('GBSG Air Quality Damage Costs'!$D$12:$CP$12,MATCH('Air Quality Damage Costs'!$B45,'GBSG Air Quality Damage Costs'!$D$7:$CP$7))/'Inflation &amp; Discounting'!$C$8)*10</f>
        <v>46.616606485970166</v>
      </c>
      <c r="F45" s="129">
        <f>(INDEX('GBSG Air Quality Damage Costs'!$D$13:$CP$13,MATCH('Air Quality Damage Costs'!$B45,'GBSG Air Quality Damage Costs'!$D$7:$CP$7))/'Inflation &amp; Discounting'!$C$8)*10</f>
        <v>150.8740169377007</v>
      </c>
    </row>
    <row r="46" spans="2:6" x14ac:dyDescent="0.25">
      <c r="B46" s="127">
        <v>2060</v>
      </c>
      <c r="C46" s="128">
        <f>(INDEX('GBSG Air Quality Damage Costs'!$D$10:$CP$10,MATCH('Air Quality Damage Costs'!$B46,'GBSG Air Quality Damage Costs'!$D$7:$CP$7))/'Inflation &amp; Discounting'!$C$8)*10</f>
        <v>3.8847172071641802</v>
      </c>
      <c r="D46" s="128">
        <f>(INDEX('GBSG Air Quality Damage Costs'!$D$11:$CP$11,MATCH('Air Quality Damage Costs'!$B46,'GBSG Air Quality Damage Costs'!$D$7:$CP$7))/'Inflation &amp; Discounting'!$C$8)*10</f>
        <v>25.093173311141594</v>
      </c>
      <c r="E46" s="128">
        <f>(INDEX('GBSG Air Quality Damage Costs'!$D$12:$CP$12,MATCH('Air Quality Damage Costs'!$B46,'GBSG Air Quality Damage Costs'!$D$7:$CP$7))/'Inflation &amp; Discounting'!$C$8)*10</f>
        <v>47.561537698523608</v>
      </c>
      <c r="F46" s="129">
        <f>(INDEX('GBSG Air Quality Damage Costs'!$D$13:$CP$13,MATCH('Air Quality Damage Costs'!$B46,'GBSG Air Quality Damage Costs'!$D$7:$CP$7))/'Inflation &amp; Discounting'!$C$8)*10</f>
        <v>153.91879528926182</v>
      </c>
    </row>
    <row r="47" spans="2:6" x14ac:dyDescent="0.25">
      <c r="B47" s="127">
        <v>2061</v>
      </c>
      <c r="C47" s="128">
        <f>(INDEX('GBSG Air Quality Damage Costs'!$D$10:$CP$10,MATCH('Air Quality Damage Costs'!$B47,'GBSG Air Quality Damage Costs'!$D$7:$CP$7))/'Inflation &amp; Discounting'!$C$8)*10</f>
        <v>3.8847172071641802</v>
      </c>
      <c r="D47" s="128">
        <f>(INDEX('GBSG Air Quality Damage Costs'!$D$11:$CP$11,MATCH('Air Quality Damage Costs'!$B47,'GBSG Air Quality Damage Costs'!$D$7:$CP$7))/'Inflation &amp; Discounting'!$C$8)*10</f>
        <v>25.618135095893511</v>
      </c>
      <c r="E47" s="128">
        <f>(INDEX('GBSG Air Quality Damage Costs'!$D$12:$CP$12,MATCH('Air Quality Damage Costs'!$B47,'GBSG Air Quality Damage Costs'!$D$7:$CP$7))/'Inflation &amp; Discounting'!$C$8)*10</f>
        <v>48.506468911077064</v>
      </c>
      <c r="F47" s="129">
        <f>(INDEX('GBSG Air Quality Damage Costs'!$D$13:$CP$13,MATCH('Air Quality Damage Costs'!$B47,'GBSG Air Quality Damage Costs'!$D$7:$CP$7))/'Inflation &amp; Discounting'!$C$8)*10</f>
        <v>156.96357364082294</v>
      </c>
    </row>
    <row r="48" spans="2:6" x14ac:dyDescent="0.25">
      <c r="B48" s="127">
        <v>2062</v>
      </c>
      <c r="C48" s="128">
        <f>(INDEX('GBSG Air Quality Damage Costs'!$D$10:$CP$10,MATCH('Air Quality Damage Costs'!$B48,'GBSG Air Quality Damage Costs'!$D$7:$CP$7))/'Inflation &amp; Discounting'!$C$8)*10</f>
        <v>3.989709564114563</v>
      </c>
      <c r="D48" s="128">
        <f>(INDEX('GBSG Air Quality Damage Costs'!$D$11:$CP$11,MATCH('Air Quality Damage Costs'!$B48,'GBSG Air Quality Damage Costs'!$D$7:$CP$7))/'Inflation &amp; Discounting'!$C$8)*10</f>
        <v>26.038104523695043</v>
      </c>
      <c r="E48" s="128">
        <f>(INDEX('GBSG Air Quality Damage Costs'!$D$12:$CP$12,MATCH('Air Quality Damage Costs'!$B48,'GBSG Air Quality Damage Costs'!$D$7:$CP$7))/'Inflation &amp; Discounting'!$C$8)*10</f>
        <v>49.556392480580882</v>
      </c>
      <c r="F48" s="129">
        <f>(INDEX('GBSG Air Quality Damage Costs'!$D$13:$CP$13,MATCH('Air Quality Damage Costs'!$B48,'GBSG Air Quality Damage Costs'!$D$7:$CP$7))/'Inflation &amp; Discounting'!$C$8)*10</f>
        <v>160.11334434933445</v>
      </c>
    </row>
    <row r="49" spans="2:6" x14ac:dyDescent="0.25">
      <c r="B49" s="127">
        <v>2063</v>
      </c>
      <c r="C49" s="128">
        <f>(INDEX('GBSG Air Quality Damage Costs'!$D$10:$CP$10,MATCH('Air Quality Damage Costs'!$B49,'GBSG Air Quality Damage Costs'!$D$7:$CP$7))/'Inflation &amp; Discounting'!$C$8)*10</f>
        <v>4.0947019210649467</v>
      </c>
      <c r="D49" s="128">
        <f>(INDEX('GBSG Air Quality Damage Costs'!$D$11:$CP$11,MATCH('Air Quality Damage Costs'!$B49,'GBSG Air Quality Damage Costs'!$D$7:$CP$7))/'Inflation &amp; Discounting'!$C$8)*10</f>
        <v>26.56306630844696</v>
      </c>
      <c r="E49" s="128">
        <f>(INDEX('GBSG Air Quality Damage Costs'!$D$12:$CP$12,MATCH('Air Quality Damage Costs'!$B49,'GBSG Air Quality Damage Costs'!$D$7:$CP$7))/'Inflation &amp; Discounting'!$C$8)*10</f>
        <v>50.501323693134339</v>
      </c>
      <c r="F49" s="129">
        <f>(INDEX('GBSG Air Quality Damage Costs'!$D$13:$CP$13,MATCH('Air Quality Damage Costs'!$B49,'GBSG Air Quality Damage Costs'!$D$7:$CP$7))/'Inflation &amp; Discounting'!$C$8)*10</f>
        <v>163.26311505784594</v>
      </c>
    </row>
    <row r="50" spans="2:6" x14ac:dyDescent="0.25">
      <c r="B50" s="127">
        <v>2064</v>
      </c>
      <c r="C50" s="128">
        <f>(INDEX('GBSG Air Quality Damage Costs'!$D$10:$CP$10,MATCH('Air Quality Damage Costs'!$B50,'GBSG Air Quality Damage Costs'!$D$7:$CP$7))/'Inflation &amp; Discounting'!$C$8)*10</f>
        <v>4.1996942780153299</v>
      </c>
      <c r="D50" s="128">
        <f>(INDEX('GBSG Air Quality Damage Costs'!$D$11:$CP$11,MATCH('Air Quality Damage Costs'!$B50,'GBSG Air Quality Damage Costs'!$D$7:$CP$7))/'Inflation &amp; Discounting'!$C$8)*10</f>
        <v>27.088028093198876</v>
      </c>
      <c r="E50" s="128">
        <f>(INDEX('GBSG Air Quality Damage Costs'!$D$12:$CP$12,MATCH('Air Quality Damage Costs'!$B50,'GBSG Air Quality Damage Costs'!$D$7:$CP$7))/'Inflation &amp; Discounting'!$C$8)*10</f>
        <v>51.551247262638171</v>
      </c>
      <c r="F50" s="129">
        <f>(INDEX('GBSG Air Quality Damage Costs'!$D$13:$CP$13,MATCH('Air Quality Damage Costs'!$B50,'GBSG Air Quality Damage Costs'!$D$7:$CP$7))/'Inflation &amp; Discounting'!$C$8)*10</f>
        <v>166.51787812330781</v>
      </c>
    </row>
    <row r="51" spans="2:6" x14ac:dyDescent="0.25">
      <c r="B51" s="127">
        <v>2065</v>
      </c>
      <c r="C51" s="128">
        <f>(INDEX('GBSG Air Quality Damage Costs'!$D$10:$CP$10,MATCH('Air Quality Damage Costs'!$B51,'GBSG Air Quality Damage Costs'!$D$7:$CP$7))/'Inflation &amp; Discounting'!$C$8)*10</f>
        <v>4.3046866349657122</v>
      </c>
      <c r="D51" s="128">
        <f>(INDEX('GBSG Air Quality Damage Costs'!$D$11:$CP$11,MATCH('Air Quality Damage Costs'!$B51,'GBSG Air Quality Damage Costs'!$D$7:$CP$7))/'Inflation &amp; Discounting'!$C$8)*10</f>
        <v>27.717982234901175</v>
      </c>
      <c r="E51" s="128">
        <f>(INDEX('GBSG Air Quality Damage Costs'!$D$12:$CP$12,MATCH('Air Quality Damage Costs'!$B51,'GBSG Air Quality Damage Costs'!$D$7:$CP$7))/'Inflation &amp; Discounting'!$C$8)*10</f>
        <v>52.601170832142003</v>
      </c>
      <c r="F51" s="129">
        <f>(INDEX('GBSG Air Quality Damage Costs'!$D$13:$CP$13,MATCH('Air Quality Damage Costs'!$B51,'GBSG Air Quality Damage Costs'!$D$7:$CP$7))/'Inflation &amp; Discounting'!$C$8)*10</f>
        <v>169.87763354572007</v>
      </c>
    </row>
    <row r="52" spans="2:6" x14ac:dyDescent="0.25">
      <c r="B52" s="127">
        <v>2066</v>
      </c>
      <c r="C52" s="128">
        <f>(INDEX('GBSG Air Quality Damage Costs'!$D$10:$CP$10,MATCH('Air Quality Damage Costs'!$B52,'GBSG Air Quality Damage Costs'!$D$7:$CP$7))/'Inflation &amp; Discounting'!$C$8)*10</f>
        <v>4.3046866349657122</v>
      </c>
      <c r="D52" s="128">
        <f>(INDEX('GBSG Air Quality Damage Costs'!$D$11:$CP$11,MATCH('Air Quality Damage Costs'!$B52,'GBSG Air Quality Damage Costs'!$D$7:$CP$7))/'Inflation &amp; Discounting'!$C$8)*10</f>
        <v>28.242944019653091</v>
      </c>
      <c r="E52" s="128">
        <f>(INDEX('GBSG Air Quality Damage Costs'!$D$12:$CP$12,MATCH('Air Quality Damage Costs'!$B52,'GBSG Air Quality Damage Costs'!$D$7:$CP$7))/'Inflation &amp; Discounting'!$C$8)*10</f>
        <v>53.651094401645842</v>
      </c>
      <c r="F52" s="129">
        <f>(INDEX('GBSG Air Quality Damage Costs'!$D$13:$CP$13,MATCH('Air Quality Damage Costs'!$B52,'GBSG Air Quality Damage Costs'!$D$7:$CP$7))/'Inflation &amp; Discounting'!$C$8)*10</f>
        <v>173.34238132508275</v>
      </c>
    </row>
    <row r="53" spans="2:6" x14ac:dyDescent="0.25">
      <c r="B53" s="127">
        <v>2067</v>
      </c>
      <c r="C53" s="128">
        <f>(INDEX('GBSG Air Quality Damage Costs'!$D$10:$CP$10,MATCH('Air Quality Damage Costs'!$B53,'GBSG Air Quality Damage Costs'!$D$7:$CP$7))/'Inflation &amp; Discounting'!$C$8)*10</f>
        <v>4.4096789919160964</v>
      </c>
      <c r="D53" s="128">
        <f>(INDEX('GBSG Air Quality Damage Costs'!$D$11:$CP$11,MATCH('Air Quality Damage Costs'!$B53,'GBSG Air Quality Damage Costs'!$D$7:$CP$7))/'Inflation &amp; Discounting'!$C$8)*10</f>
        <v>28.767905804405011</v>
      </c>
      <c r="E53" s="128">
        <f>(INDEX('GBSG Air Quality Damage Costs'!$D$12:$CP$12,MATCH('Air Quality Damage Costs'!$B53,'GBSG Air Quality Damage Costs'!$D$7:$CP$7))/'Inflation &amp; Discounting'!$C$8)*10</f>
        <v>54.701017971149668</v>
      </c>
      <c r="F53" s="129">
        <f>(INDEX('GBSG Air Quality Damage Costs'!$D$13:$CP$13,MATCH('Air Quality Damage Costs'!$B53,'GBSG Air Quality Damage Costs'!$D$7:$CP$7))/'Inflation &amp; Discounting'!$C$8)*10</f>
        <v>176.80712910444538</v>
      </c>
    </row>
    <row r="54" spans="2:6" x14ac:dyDescent="0.25">
      <c r="B54" s="127">
        <v>2068</v>
      </c>
      <c r="C54" s="128">
        <f>(INDEX('GBSG Air Quality Damage Costs'!$D$10:$CP$10,MATCH('Air Quality Damage Costs'!$B54,'GBSG Air Quality Damage Costs'!$D$7:$CP$7))/'Inflation &amp; Discounting'!$C$8)*10</f>
        <v>4.5146713488664787</v>
      </c>
      <c r="D54" s="128">
        <f>(INDEX('GBSG Air Quality Damage Costs'!$D$11:$CP$11,MATCH('Air Quality Damage Costs'!$B54,'GBSG Air Quality Damage Costs'!$D$7:$CP$7))/'Inflation &amp; Discounting'!$C$8)*10</f>
        <v>29.397859946107303</v>
      </c>
      <c r="E54" s="128">
        <f>(INDEX('GBSG Air Quality Damage Costs'!$D$12:$CP$12,MATCH('Air Quality Damage Costs'!$B54,'GBSG Air Quality Damage Costs'!$D$7:$CP$7))/'Inflation &amp; Discounting'!$C$8)*10</f>
        <v>55.7509415406535</v>
      </c>
      <c r="F54" s="129">
        <f>(INDEX('GBSG Air Quality Damage Costs'!$D$13:$CP$13,MATCH('Air Quality Damage Costs'!$B54,'GBSG Air Quality Damage Costs'!$D$7:$CP$7))/'Inflation &amp; Discounting'!$C$8)*10</f>
        <v>180.27187688380803</v>
      </c>
    </row>
    <row r="55" spans="2:6" x14ac:dyDescent="0.25">
      <c r="B55" s="127">
        <v>2069</v>
      </c>
      <c r="C55" s="128">
        <f>(INDEX('GBSG Air Quality Damage Costs'!$D$10:$CP$10,MATCH('Air Quality Damage Costs'!$B55,'GBSG Air Quality Damage Costs'!$D$7:$CP$7))/'Inflation &amp; Discounting'!$C$8)*10</f>
        <v>4.6196637058168628</v>
      </c>
      <c r="D55" s="128">
        <f>(INDEX('GBSG Air Quality Damage Costs'!$D$11:$CP$11,MATCH('Air Quality Damage Costs'!$B55,'GBSG Air Quality Damage Costs'!$D$7:$CP$7))/'Inflation &amp; Discounting'!$C$8)*10</f>
        <v>29.922821730859223</v>
      </c>
      <c r="E55" s="128">
        <f>(INDEX('GBSG Air Quality Damage Costs'!$D$12:$CP$12,MATCH('Air Quality Damage Costs'!$B55,'GBSG Air Quality Damage Costs'!$D$7:$CP$7))/'Inflation &amp; Discounting'!$C$8)*10</f>
        <v>56.905857467107722</v>
      </c>
      <c r="F55" s="129">
        <f>(INDEX('GBSG Air Quality Damage Costs'!$D$13:$CP$13,MATCH('Air Quality Damage Costs'!$B55,'GBSG Air Quality Damage Costs'!$D$7:$CP$7))/'Inflation &amp; Discounting'!$C$8)*10</f>
        <v>183.94660937707144</v>
      </c>
    </row>
    <row r="56" spans="2:6" ht="15.75" thickBot="1" x14ac:dyDescent="0.3">
      <c r="B56" s="138">
        <v>2070</v>
      </c>
      <c r="C56" s="139">
        <f>(INDEX('GBSG Air Quality Damage Costs'!$D$10:$CP$10,MATCH('Air Quality Damage Costs'!$B56,'GBSG Air Quality Damage Costs'!$D$7:$CP$7))/'Inflation &amp; Discounting'!$C$8)*10</f>
        <v>4.724656062767246</v>
      </c>
      <c r="D56" s="139">
        <f>(INDEX('GBSG Air Quality Damage Costs'!$D$11:$CP$11,MATCH('Air Quality Damage Costs'!$B56,'GBSG Air Quality Damage Costs'!$D$7:$CP$7))/'Inflation &amp; Discounting'!$C$8)*10</f>
        <v>30.552775872561526</v>
      </c>
      <c r="E56" s="139">
        <f>(INDEX('GBSG Air Quality Damage Costs'!$D$12:$CP$12,MATCH('Air Quality Damage Costs'!$B56,'GBSG Air Quality Damage Costs'!$D$7:$CP$7))/'Inflation &amp; Discounting'!$C$8)*10</f>
        <v>58.060773393561931</v>
      </c>
      <c r="F56" s="140">
        <f>(INDEX('GBSG Air Quality Damage Costs'!$D$13:$CP$13,MATCH('Air Quality Damage Costs'!$B56,'GBSG Air Quality Damage Costs'!$D$7:$CP$7))/'Inflation &amp; Discounting'!$C$8)*10</f>
        <v>187.62134187033485</v>
      </c>
    </row>
    <row r="57" spans="2:6" x14ac:dyDescent="0.25"/>
    <row r="58" spans="2:6" x14ac:dyDescent="0.25">
      <c r="B58" s="69"/>
      <c r="C58" s="69"/>
      <c r="D58" s="69"/>
      <c r="E58" s="69"/>
      <c r="F58" s="69"/>
    </row>
  </sheetData>
  <sheetProtection algorithmName="SHA-512" hashValue="uAG0E2gosVyThs0bcP9q/UBQr8sHKRd8BcxKLoYs9S5Y7FMZs9kvUyBv68xOLLPoBOezqUde66PIocITrt08gg==" saltValue="JIL3E0ZmrPKWTXqZ6isXmA==" spinCount="100000" sheet="1" objects="1" scenarios="1" selectLockedCells="1"/>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5C57C-215F-4276-B87B-33FAB84CA5D4}">
  <sheetPr codeName="Sheet16">
    <tabColor theme="4" tint="0.59999389629810485"/>
  </sheetPr>
  <dimension ref="A1:K58"/>
  <sheetViews>
    <sheetView showGridLines="0" workbookViewId="0">
      <selection activeCell="B14" sqref="B14:M14"/>
    </sheetView>
  </sheetViews>
  <sheetFormatPr defaultColWidth="0" defaultRowHeight="15" zeroHeight="1" x14ac:dyDescent="0.25"/>
  <cols>
    <col min="1" max="1" width="3.7109375" style="30" customWidth="1"/>
    <col min="2" max="2" width="9.140625" style="30" customWidth="1"/>
    <col min="3" max="4" width="23.5703125" style="30" customWidth="1"/>
    <col min="5" max="5" width="3.7109375" style="30" customWidth="1"/>
    <col min="6" max="11" width="0" style="30" hidden="1" customWidth="1"/>
    <col min="12" max="16384" width="9.140625" style="30" hidden="1"/>
  </cols>
  <sheetData>
    <row r="1" spans="2:4" x14ac:dyDescent="0.25">
      <c r="B1" s="69"/>
      <c r="C1" s="69"/>
      <c r="D1" s="69"/>
    </row>
    <row r="2" spans="2:4" x14ac:dyDescent="0.25"/>
    <row r="3" spans="2:4" ht="21" customHeight="1" x14ac:dyDescent="0.25">
      <c r="B3" s="42" t="s">
        <v>132</v>
      </c>
      <c r="C3" s="42"/>
    </row>
    <row r="4" spans="2:4" ht="15.75" thickBot="1" x14ac:dyDescent="0.3"/>
    <row r="5" spans="2:4" ht="33" x14ac:dyDescent="0.25">
      <c r="B5" s="124" t="s">
        <v>78</v>
      </c>
      <c r="C5" s="125" t="s">
        <v>133</v>
      </c>
      <c r="D5" s="126" t="s">
        <v>134</v>
      </c>
    </row>
    <row r="6" spans="2:4" x14ac:dyDescent="0.25">
      <c r="B6" s="127">
        <v>2020</v>
      </c>
      <c r="C6" s="128">
        <f>(INDEX('GBSG Carbon Prices'!$E$6:$E$96,MATCH('Carbon Prices'!$B6,'GBSG Carbon Prices'!$B$6:$B$96))/'Inflation &amp; Discounting'!$C$8)</f>
        <v>29.071068679650576</v>
      </c>
      <c r="D6" s="129">
        <f>(INDEX('GBSG Carbon Prices'!$H$6:$H$96,MATCH('Carbon Prices'!$B6,'GBSG Carbon Prices'!$B$6:$B$96))/'Inflation &amp; Discounting'!$C$8)</f>
        <v>109.10594236253371</v>
      </c>
    </row>
    <row r="7" spans="2:4" x14ac:dyDescent="0.25">
      <c r="B7" s="127">
        <v>2021</v>
      </c>
      <c r="C7" s="128">
        <f>(INDEX('GBSG Carbon Prices'!$E$6:$E$96,MATCH('Carbon Prices'!$B7,'GBSG Carbon Prices'!$B$6:$B$96))/'Inflation &amp; Discounting'!$C$8)</f>
        <v>38.892988420647782</v>
      </c>
      <c r="D7" s="129">
        <f>(INDEX('GBSG Carbon Prices'!$H$6:$H$96,MATCH('Carbon Prices'!$B7,'GBSG Carbon Prices'!$B$6:$B$96))/'Inflation &amp; Discounting'!$C$8)</f>
        <v>110.92437473524262</v>
      </c>
    </row>
    <row r="8" spans="2:4" x14ac:dyDescent="0.25">
      <c r="B8" s="127">
        <v>2022</v>
      </c>
      <c r="C8" s="128">
        <f>(INDEX('GBSG Carbon Prices'!$E$6:$E$96,MATCH('Carbon Prices'!$B8,'GBSG Carbon Prices'!$B$6:$B$96))/'Inflation &amp; Discounting'!$C$8)</f>
        <v>48.714908161644985</v>
      </c>
      <c r="D8" s="129">
        <f>(INDEX('GBSG Carbon Prices'!$H$6:$H$96,MATCH('Carbon Prices'!$B8,'GBSG Carbon Prices'!$B$6:$B$96))/'Inflation &amp; Discounting'!$C$8)</f>
        <v>112.74280710795152</v>
      </c>
    </row>
    <row r="9" spans="2:4" x14ac:dyDescent="0.25">
      <c r="B9" s="127">
        <v>2023</v>
      </c>
      <c r="C9" s="128">
        <f>(INDEX('GBSG Carbon Prices'!$E$6:$E$96,MATCH('Carbon Prices'!$B9,'GBSG Carbon Prices'!$B$6:$B$96))/'Inflation &amp; Discounting'!$C$8)</f>
        <v>58.536827902642187</v>
      </c>
      <c r="D9" s="129">
        <f>(INDEX('GBSG Carbon Prices'!$H$6:$H$96,MATCH('Carbon Prices'!$B9,'GBSG Carbon Prices'!$B$6:$B$96))/'Inflation &amp; Discounting'!$C$8)</f>
        <v>114.5612394806604</v>
      </c>
    </row>
    <row r="10" spans="2:4" x14ac:dyDescent="0.25">
      <c r="B10" s="127">
        <v>2024</v>
      </c>
      <c r="C10" s="128">
        <f>(INDEX('GBSG Carbon Prices'!$E$6:$E$96,MATCH('Carbon Prices'!$B10,'GBSG Carbon Prices'!$B$6:$B$96))/'Inflation &amp; Discounting'!$C$8)</f>
        <v>68.35874764363939</v>
      </c>
      <c r="D10" s="129">
        <f>(INDEX('GBSG Carbon Prices'!$H$6:$H$96,MATCH('Carbon Prices'!$B10,'GBSG Carbon Prices'!$B$6:$B$96))/'Inflation &amp; Discounting'!$C$8)</f>
        <v>116.3796718533693</v>
      </c>
    </row>
    <row r="11" spans="2:4" x14ac:dyDescent="0.25">
      <c r="B11" s="127">
        <v>2025</v>
      </c>
      <c r="C11" s="128">
        <f>(INDEX('GBSG Carbon Prices'!$E$6:$E$96,MATCH('Carbon Prices'!$B11,'GBSG Carbon Prices'!$B$6:$B$96))/'Inflation &amp; Discounting'!$C$8)</f>
        <v>78.180667384636607</v>
      </c>
      <c r="D11" s="129">
        <f>(INDEX('GBSG Carbon Prices'!$H$6:$H$96,MATCH('Carbon Prices'!$B11,'GBSG Carbon Prices'!$B$6:$B$96))/'Inflation &amp; Discounting'!$C$8)</f>
        <v>118.19810422607821</v>
      </c>
    </row>
    <row r="12" spans="2:4" x14ac:dyDescent="0.25">
      <c r="B12" s="127">
        <v>2026</v>
      </c>
      <c r="C12" s="128">
        <f>(INDEX('GBSG Carbon Prices'!$E$6:$E$96,MATCH('Carbon Prices'!$B12,'GBSG Carbon Prices'!$B$6:$B$96))/'Inflation &amp; Discounting'!$C$8)</f>
        <v>88.002587125633823</v>
      </c>
      <c r="D12" s="129">
        <f>(INDEX('GBSG Carbon Prices'!$H$6:$H$96,MATCH('Carbon Prices'!$B12,'GBSG Carbon Prices'!$B$6:$B$96))/'Inflation &amp; Discounting'!$C$8)</f>
        <v>120.0165365987871</v>
      </c>
    </row>
    <row r="13" spans="2:4" x14ac:dyDescent="0.25">
      <c r="B13" s="127">
        <v>2027</v>
      </c>
      <c r="C13" s="128">
        <f>(INDEX('GBSG Carbon Prices'!$E$6:$E$96,MATCH('Carbon Prices'!$B13,'GBSG Carbon Prices'!$B$6:$B$96))/'Inflation &amp; Discounting'!$C$8)</f>
        <v>97.82450686663104</v>
      </c>
      <c r="D13" s="129">
        <f>(INDEX('GBSG Carbon Prices'!$H$6:$H$96,MATCH('Carbon Prices'!$B13,'GBSG Carbon Prices'!$B$6:$B$96))/'Inflation &amp; Discounting'!$C$8)</f>
        <v>121.834968971496</v>
      </c>
    </row>
    <row r="14" spans="2:4" x14ac:dyDescent="0.25">
      <c r="B14" s="127">
        <v>2028</v>
      </c>
      <c r="C14" s="128">
        <f>(INDEX('GBSG Carbon Prices'!$E$6:$E$96,MATCH('Carbon Prices'!$B14,'GBSG Carbon Prices'!$B$6:$B$96))/'Inflation &amp; Discounting'!$C$8)</f>
        <v>107.64642660762826</v>
      </c>
      <c r="D14" s="129">
        <f>(INDEX('GBSG Carbon Prices'!$H$6:$H$96,MATCH('Carbon Prices'!$B14,'GBSG Carbon Prices'!$B$6:$B$96))/'Inflation &amp; Discounting'!$C$8)</f>
        <v>123.65340134420488</v>
      </c>
    </row>
    <row r="15" spans="2:4" x14ac:dyDescent="0.25">
      <c r="B15" s="127">
        <v>2029</v>
      </c>
      <c r="C15" s="128">
        <f>(INDEX('GBSG Carbon Prices'!$E$6:$E$96,MATCH('Carbon Prices'!$B15,'GBSG Carbon Prices'!$B$6:$B$96))/'Inflation &amp; Discounting'!$C$8)</f>
        <v>117.46834634862549</v>
      </c>
      <c r="D15" s="129">
        <f>(INDEX('GBSG Carbon Prices'!$H$6:$H$96,MATCH('Carbon Prices'!$B15,'GBSG Carbon Prices'!$B$6:$B$96))/'Inflation &amp; Discounting'!$C$8)</f>
        <v>125.47183371691378</v>
      </c>
    </row>
    <row r="16" spans="2:4" x14ac:dyDescent="0.25">
      <c r="B16" s="127">
        <v>2030</v>
      </c>
      <c r="C16" s="128">
        <f>(INDEX('GBSG Carbon Prices'!$E$6:$E$96,MATCH('Carbon Prices'!$B16,'GBSG Carbon Prices'!$B$6:$B$96))/'Inflation &amp; Discounting'!$C$8)</f>
        <v>127.29026608962269</v>
      </c>
      <c r="D16" s="129">
        <f>(INDEX('GBSG Carbon Prices'!$H$6:$H$96,MATCH('Carbon Prices'!$B16,'GBSG Carbon Prices'!$B$6:$B$96))/'Inflation &amp; Discounting'!$C$8)</f>
        <v>127.29026608962269</v>
      </c>
    </row>
    <row r="17" spans="2:4" x14ac:dyDescent="0.25">
      <c r="B17" s="127">
        <v>2031</v>
      </c>
      <c r="C17" s="128">
        <f>(INDEX('GBSG Carbon Prices'!$E$6:$E$96,MATCH('Carbon Prices'!$B17,'GBSG Carbon Prices'!$B$6:$B$96))/'Inflation &amp; Discounting'!$C$8)</f>
        <v>139.11007651223051</v>
      </c>
      <c r="D17" s="129">
        <f>(INDEX('GBSG Carbon Prices'!$H$6:$H$96,MATCH('Carbon Prices'!$B17,'GBSG Carbon Prices'!$B$6:$B$96))/'Inflation &amp; Discounting'!$C$8)</f>
        <v>139.11007651223051</v>
      </c>
    </row>
    <row r="18" spans="2:4" x14ac:dyDescent="0.25">
      <c r="B18" s="127">
        <v>2032</v>
      </c>
      <c r="C18" s="128">
        <f>(INDEX('GBSG Carbon Prices'!$E$6:$E$96,MATCH('Carbon Prices'!$B18,'GBSG Carbon Prices'!$B$6:$B$96))/'Inflation &amp; Discounting'!$C$8)</f>
        <v>150.92988693483832</v>
      </c>
      <c r="D18" s="129">
        <f>(INDEX('GBSG Carbon Prices'!$H$6:$H$96,MATCH('Carbon Prices'!$B18,'GBSG Carbon Prices'!$B$6:$B$96))/'Inflation &amp; Discounting'!$C$8)</f>
        <v>150.92988693483832</v>
      </c>
    </row>
    <row r="19" spans="2:4" x14ac:dyDescent="0.25">
      <c r="B19" s="127">
        <v>2033</v>
      </c>
      <c r="C19" s="128">
        <f>(INDEX('GBSG Carbon Prices'!$E$6:$E$96,MATCH('Carbon Prices'!$B19,'GBSG Carbon Prices'!$B$6:$B$96))/'Inflation &amp; Discounting'!$C$8)</f>
        <v>162.74969735744614</v>
      </c>
      <c r="D19" s="129">
        <f>(INDEX('GBSG Carbon Prices'!$H$6:$H$96,MATCH('Carbon Prices'!$B19,'GBSG Carbon Prices'!$B$6:$B$96))/'Inflation &amp; Discounting'!$C$8)</f>
        <v>162.74969735744614</v>
      </c>
    </row>
    <row r="20" spans="2:4" x14ac:dyDescent="0.25">
      <c r="B20" s="127">
        <v>2034</v>
      </c>
      <c r="C20" s="128">
        <f>(INDEX('GBSG Carbon Prices'!$E$6:$E$96,MATCH('Carbon Prices'!$B20,'GBSG Carbon Prices'!$B$6:$B$96))/'Inflation &amp; Discounting'!$C$8)</f>
        <v>174.56950778005395</v>
      </c>
      <c r="D20" s="129">
        <f>(INDEX('GBSG Carbon Prices'!$H$6:$H$96,MATCH('Carbon Prices'!$B20,'GBSG Carbon Prices'!$B$6:$B$96))/'Inflation &amp; Discounting'!$C$8)</f>
        <v>174.56950778005395</v>
      </c>
    </row>
    <row r="21" spans="2:4" x14ac:dyDescent="0.25">
      <c r="B21" s="127">
        <v>2035</v>
      </c>
      <c r="C21" s="128">
        <f>(INDEX('GBSG Carbon Prices'!$E$6:$E$96,MATCH('Carbon Prices'!$B21,'GBSG Carbon Prices'!$B$6:$B$96))/'Inflation &amp; Discounting'!$C$8)</f>
        <v>186.38931820266177</v>
      </c>
      <c r="D21" s="129">
        <f>(INDEX('GBSG Carbon Prices'!$H$6:$H$96,MATCH('Carbon Prices'!$B21,'GBSG Carbon Prices'!$B$6:$B$96))/'Inflation &amp; Discounting'!$C$8)</f>
        <v>186.38931820266177</v>
      </c>
    </row>
    <row r="22" spans="2:4" x14ac:dyDescent="0.25">
      <c r="B22" s="127">
        <v>2036</v>
      </c>
      <c r="C22" s="128">
        <f>(INDEX('GBSG Carbon Prices'!$E$6:$E$96,MATCH('Carbon Prices'!$B22,'GBSG Carbon Prices'!$B$6:$B$96))/'Inflation &amp; Discounting'!$C$8)</f>
        <v>198.20912862526961</v>
      </c>
      <c r="D22" s="129">
        <f>(INDEX('GBSG Carbon Prices'!$H$6:$H$96,MATCH('Carbon Prices'!$B22,'GBSG Carbon Prices'!$B$6:$B$96))/'Inflation &amp; Discounting'!$C$8)</f>
        <v>198.20912862526961</v>
      </c>
    </row>
    <row r="23" spans="2:4" x14ac:dyDescent="0.25">
      <c r="B23" s="127">
        <v>2037</v>
      </c>
      <c r="C23" s="128">
        <f>(INDEX('GBSG Carbon Prices'!$E$6:$E$96,MATCH('Carbon Prices'!$B23,'GBSG Carbon Prices'!$B$6:$B$96))/'Inflation &amp; Discounting'!$C$8)</f>
        <v>210.02893904787743</v>
      </c>
      <c r="D23" s="129">
        <f>(INDEX('GBSG Carbon Prices'!$H$6:$H$96,MATCH('Carbon Prices'!$B23,'GBSG Carbon Prices'!$B$6:$B$96))/'Inflation &amp; Discounting'!$C$8)</f>
        <v>210.02893904787743</v>
      </c>
    </row>
    <row r="24" spans="2:4" x14ac:dyDescent="0.25">
      <c r="B24" s="127">
        <v>2038</v>
      </c>
      <c r="C24" s="128">
        <f>(INDEX('GBSG Carbon Prices'!$E$6:$E$96,MATCH('Carbon Prices'!$B24,'GBSG Carbon Prices'!$B$6:$B$96))/'Inflation &amp; Discounting'!$C$8)</f>
        <v>221.84874947048525</v>
      </c>
      <c r="D24" s="129">
        <f>(INDEX('GBSG Carbon Prices'!$H$6:$H$96,MATCH('Carbon Prices'!$B24,'GBSG Carbon Prices'!$B$6:$B$96))/'Inflation &amp; Discounting'!$C$8)</f>
        <v>221.84874947048525</v>
      </c>
    </row>
    <row r="25" spans="2:4" x14ac:dyDescent="0.25">
      <c r="B25" s="127">
        <v>2039</v>
      </c>
      <c r="C25" s="128">
        <f>(INDEX('GBSG Carbon Prices'!$E$6:$E$96,MATCH('Carbon Prices'!$B25,'GBSG Carbon Prices'!$B$6:$B$96))/'Inflation &amp; Discounting'!$C$8)</f>
        <v>233.66855989309306</v>
      </c>
      <c r="D25" s="129">
        <f>(INDEX('GBSG Carbon Prices'!$H$6:$H$96,MATCH('Carbon Prices'!$B25,'GBSG Carbon Prices'!$B$6:$B$96))/'Inflation &amp; Discounting'!$C$8)</f>
        <v>233.66855989309306</v>
      </c>
    </row>
    <row r="26" spans="2:4" x14ac:dyDescent="0.25">
      <c r="B26" s="127">
        <v>2040</v>
      </c>
      <c r="C26" s="128">
        <f>(INDEX('GBSG Carbon Prices'!$E$6:$E$96,MATCH('Carbon Prices'!$B26,'GBSG Carbon Prices'!$B$6:$B$96))/'Inflation &amp; Discounting'!$C$8)</f>
        <v>245.48837031570091</v>
      </c>
      <c r="D26" s="129">
        <f>(INDEX('GBSG Carbon Prices'!$H$6:$H$96,MATCH('Carbon Prices'!$B26,'GBSG Carbon Prices'!$B$6:$B$96))/'Inflation &amp; Discounting'!$C$8)</f>
        <v>245.48837031570091</v>
      </c>
    </row>
    <row r="27" spans="2:4" x14ac:dyDescent="0.25">
      <c r="B27" s="127">
        <v>2041</v>
      </c>
      <c r="C27" s="128">
        <f>(INDEX('GBSG Carbon Prices'!$E$6:$E$96,MATCH('Carbon Prices'!$B27,'GBSG Carbon Prices'!$B$6:$B$96))/'Inflation &amp; Discounting'!$C$8)</f>
        <v>257.30818073830869</v>
      </c>
      <c r="D27" s="129">
        <f>(INDEX('GBSG Carbon Prices'!$H$6:$H$96,MATCH('Carbon Prices'!$B27,'GBSG Carbon Prices'!$B$6:$B$96))/'Inflation &amp; Discounting'!$C$8)</f>
        <v>257.30818073830869</v>
      </c>
    </row>
    <row r="28" spans="2:4" x14ac:dyDescent="0.25">
      <c r="B28" s="127">
        <v>2042</v>
      </c>
      <c r="C28" s="128">
        <f>(INDEX('GBSG Carbon Prices'!$E$6:$E$96,MATCH('Carbon Prices'!$B28,'GBSG Carbon Prices'!$B$6:$B$96))/'Inflation &amp; Discounting'!$C$8)</f>
        <v>269.12799116091657</v>
      </c>
      <c r="D28" s="129">
        <f>(INDEX('GBSG Carbon Prices'!$H$6:$H$96,MATCH('Carbon Prices'!$B28,'GBSG Carbon Prices'!$B$6:$B$96))/'Inflation &amp; Discounting'!$C$8)</f>
        <v>269.12799116091657</v>
      </c>
    </row>
    <row r="29" spans="2:4" x14ac:dyDescent="0.25">
      <c r="B29" s="127">
        <v>2043</v>
      </c>
      <c r="C29" s="128">
        <f>(INDEX('GBSG Carbon Prices'!$E$6:$E$96,MATCH('Carbon Prices'!$B29,'GBSG Carbon Prices'!$B$6:$B$96))/'Inflation &amp; Discounting'!$C$8)</f>
        <v>280.94780158352432</v>
      </c>
      <c r="D29" s="129">
        <f>(INDEX('GBSG Carbon Prices'!$H$6:$H$96,MATCH('Carbon Prices'!$B29,'GBSG Carbon Prices'!$B$6:$B$96))/'Inflation &amp; Discounting'!$C$8)</f>
        <v>280.94780158352432</v>
      </c>
    </row>
    <row r="30" spans="2:4" x14ac:dyDescent="0.25">
      <c r="B30" s="127">
        <v>2044</v>
      </c>
      <c r="C30" s="128">
        <f>(INDEX('GBSG Carbon Prices'!$E$6:$E$96,MATCH('Carbon Prices'!$B30,'GBSG Carbon Prices'!$B$6:$B$96))/'Inflation &amp; Discounting'!$C$8)</f>
        <v>292.7676120061322</v>
      </c>
      <c r="D30" s="129">
        <f>(INDEX('GBSG Carbon Prices'!$H$6:$H$96,MATCH('Carbon Prices'!$B30,'GBSG Carbon Prices'!$B$6:$B$96))/'Inflation &amp; Discounting'!$C$8)</f>
        <v>292.7676120061322</v>
      </c>
    </row>
    <row r="31" spans="2:4" x14ac:dyDescent="0.25">
      <c r="B31" s="127">
        <v>2045</v>
      </c>
      <c r="C31" s="128">
        <f>(INDEX('GBSG Carbon Prices'!$E$6:$E$96,MATCH('Carbon Prices'!$B31,'GBSG Carbon Prices'!$B$6:$B$96))/'Inflation &amp; Discounting'!$C$8)</f>
        <v>304.58742242873996</v>
      </c>
      <c r="D31" s="129">
        <f>(INDEX('GBSG Carbon Prices'!$H$6:$H$96,MATCH('Carbon Prices'!$B31,'GBSG Carbon Prices'!$B$6:$B$96))/'Inflation &amp; Discounting'!$C$8)</f>
        <v>304.58742242873996</v>
      </c>
    </row>
    <row r="32" spans="2:4" x14ac:dyDescent="0.25">
      <c r="B32" s="127">
        <v>2046</v>
      </c>
      <c r="C32" s="128">
        <f>(INDEX('GBSG Carbon Prices'!$E$6:$E$96,MATCH('Carbon Prices'!$B32,'GBSG Carbon Prices'!$B$6:$B$96))/'Inflation &amp; Discounting'!$C$8)</f>
        <v>316.40723285134783</v>
      </c>
      <c r="D32" s="129">
        <f>(INDEX('GBSG Carbon Prices'!$H$6:$H$96,MATCH('Carbon Prices'!$B32,'GBSG Carbon Prices'!$B$6:$B$96))/'Inflation &amp; Discounting'!$C$8)</f>
        <v>316.40723285134783</v>
      </c>
    </row>
    <row r="33" spans="2:4" x14ac:dyDescent="0.25">
      <c r="B33" s="127">
        <v>2047</v>
      </c>
      <c r="C33" s="128">
        <f>(INDEX('GBSG Carbon Prices'!$E$6:$E$96,MATCH('Carbon Prices'!$B33,'GBSG Carbon Prices'!$B$6:$B$96))/'Inflation &amp; Discounting'!$C$8)</f>
        <v>328.22704327395564</v>
      </c>
      <c r="D33" s="129">
        <f>(INDEX('GBSG Carbon Prices'!$H$6:$H$96,MATCH('Carbon Prices'!$B33,'GBSG Carbon Prices'!$B$6:$B$96))/'Inflation &amp; Discounting'!$C$8)</f>
        <v>328.22704327395564</v>
      </c>
    </row>
    <row r="34" spans="2:4" x14ac:dyDescent="0.25">
      <c r="B34" s="127">
        <v>2048</v>
      </c>
      <c r="C34" s="128">
        <f>(INDEX('GBSG Carbon Prices'!$E$6:$E$96,MATCH('Carbon Prices'!$B34,'GBSG Carbon Prices'!$B$6:$B$96))/'Inflation &amp; Discounting'!$C$8)</f>
        <v>340.0468536965634</v>
      </c>
      <c r="D34" s="129">
        <f>(INDEX('GBSG Carbon Prices'!$H$6:$H$96,MATCH('Carbon Prices'!$B34,'GBSG Carbon Prices'!$B$6:$B$96))/'Inflation &amp; Discounting'!$C$8)</f>
        <v>340.0468536965634</v>
      </c>
    </row>
    <row r="35" spans="2:4" x14ac:dyDescent="0.25">
      <c r="B35" s="127">
        <v>2049</v>
      </c>
      <c r="C35" s="128">
        <f>(INDEX('GBSG Carbon Prices'!$E$6:$E$96,MATCH('Carbon Prices'!$B35,'GBSG Carbon Prices'!$B$6:$B$96))/'Inflation &amp; Discounting'!$C$8)</f>
        <v>351.86666411917128</v>
      </c>
      <c r="D35" s="129">
        <f>(INDEX('GBSG Carbon Prices'!$H$6:$H$96,MATCH('Carbon Prices'!$B35,'GBSG Carbon Prices'!$B$6:$B$96))/'Inflation &amp; Discounting'!$C$8)</f>
        <v>351.86666411917128</v>
      </c>
    </row>
    <row r="36" spans="2:4" x14ac:dyDescent="0.25">
      <c r="B36" s="127">
        <v>2050</v>
      </c>
      <c r="C36" s="128">
        <f>(INDEX('GBSG Carbon Prices'!$E$6:$E$96,MATCH('Carbon Prices'!$B36,'GBSG Carbon Prices'!$B$6:$B$96))/'Inflation &amp; Discounting'!$C$8)</f>
        <v>363.68647454177903</v>
      </c>
      <c r="D36" s="129">
        <f>(INDEX('GBSG Carbon Prices'!$H$6:$H$96,MATCH('Carbon Prices'!$B36,'GBSG Carbon Prices'!$B$6:$B$96))/'Inflation &amp; Discounting'!$C$8)</f>
        <v>363.68647454177903</v>
      </c>
    </row>
    <row r="37" spans="2:4" x14ac:dyDescent="0.25">
      <c r="B37" s="127">
        <v>2051</v>
      </c>
      <c r="C37" s="128">
        <f>(INDEX('GBSG Carbon Prices'!$E$6:$E$96,MATCH('Carbon Prices'!$B37,'GBSG Carbon Prices'!$B$6:$B$96))/'Inflation &amp; Discounting'!$C$8)</f>
        <v>377.80303400288398</v>
      </c>
      <c r="D37" s="129">
        <f>(INDEX('GBSG Carbon Prices'!$H$6:$H$96,MATCH('Carbon Prices'!$B37,'GBSG Carbon Prices'!$B$6:$B$96))/'Inflation &amp; Discounting'!$C$8)</f>
        <v>377.80303400288398</v>
      </c>
    </row>
    <row r="38" spans="2:4" x14ac:dyDescent="0.25">
      <c r="B38" s="127">
        <v>2052</v>
      </c>
      <c r="C38" s="128">
        <f>(INDEX('GBSG Carbon Prices'!$E$6:$E$96,MATCH('Carbon Prices'!$B38,'GBSG Carbon Prices'!$B$6:$B$96))/'Inflation &amp; Discounting'!$C$8)</f>
        <v>391.60074767023218</v>
      </c>
      <c r="D38" s="129">
        <f>(INDEX('GBSG Carbon Prices'!$H$6:$H$96,MATCH('Carbon Prices'!$B38,'GBSG Carbon Prices'!$B$6:$B$96))/'Inflation &amp; Discounting'!$C$8)</f>
        <v>391.60074767023218</v>
      </c>
    </row>
    <row r="39" spans="2:4" x14ac:dyDescent="0.25">
      <c r="B39" s="127">
        <v>2053</v>
      </c>
      <c r="C39" s="128">
        <f>(INDEX('GBSG Carbon Prices'!$E$6:$E$96,MATCH('Carbon Prices'!$B39,'GBSG Carbon Prices'!$B$6:$B$96))/'Inflation &amp; Discounting'!$C$8)</f>
        <v>405.54273801435011</v>
      </c>
      <c r="D39" s="129">
        <f>(INDEX('GBSG Carbon Prices'!$H$6:$H$96,MATCH('Carbon Prices'!$B39,'GBSG Carbon Prices'!$B$6:$B$96))/'Inflation &amp; Discounting'!$C$8)</f>
        <v>405.54273801435011</v>
      </c>
    </row>
    <row r="40" spans="2:4" x14ac:dyDescent="0.25">
      <c r="B40" s="127">
        <v>2054</v>
      </c>
      <c r="C40" s="128">
        <f>(INDEX('GBSG Carbon Prices'!$E$6:$E$96,MATCH('Carbon Prices'!$B40,'GBSG Carbon Prices'!$B$6:$B$96))/'Inflation &amp; Discounting'!$C$8)</f>
        <v>419.57262658852284</v>
      </c>
      <c r="D40" s="129">
        <f>(INDEX('GBSG Carbon Prices'!$H$6:$H$96,MATCH('Carbon Prices'!$B40,'GBSG Carbon Prices'!$B$6:$B$96))/'Inflation &amp; Discounting'!$C$8)</f>
        <v>419.57262658852284</v>
      </c>
    </row>
    <row r="41" spans="2:4" x14ac:dyDescent="0.25">
      <c r="B41" s="127">
        <v>2055</v>
      </c>
      <c r="C41" s="128">
        <f>(INDEX('GBSG Carbon Prices'!$E$6:$E$96,MATCH('Carbon Prices'!$B41,'GBSG Carbon Prices'!$B$6:$B$96))/'Inflation &amp; Discounting'!$C$8)</f>
        <v>433.28013888801803</v>
      </c>
      <c r="D41" s="129">
        <f>(INDEX('GBSG Carbon Prices'!$H$6:$H$96,MATCH('Carbon Prices'!$B41,'GBSG Carbon Prices'!$B$6:$B$96))/'Inflation &amp; Discounting'!$C$8)</f>
        <v>433.28013888801803</v>
      </c>
    </row>
    <row r="42" spans="2:4" x14ac:dyDescent="0.25">
      <c r="B42" s="127">
        <v>2056</v>
      </c>
      <c r="C42" s="128">
        <f>(INDEX('GBSG Carbon Prices'!$E$6:$E$96,MATCH('Carbon Prices'!$B42,'GBSG Carbon Prices'!$B$6:$B$96))/'Inflation &amp; Discounting'!$C$8)</f>
        <v>447.14188047831198</v>
      </c>
      <c r="D42" s="129">
        <f>(INDEX('GBSG Carbon Prices'!$H$6:$H$96,MATCH('Carbon Prices'!$B42,'GBSG Carbon Prices'!$B$6:$B$96))/'Inflation &amp; Discounting'!$C$8)</f>
        <v>447.14188047831198</v>
      </c>
    </row>
    <row r="43" spans="2:4" x14ac:dyDescent="0.25">
      <c r="B43" s="127">
        <v>2057</v>
      </c>
      <c r="C43" s="128">
        <f>(INDEX('GBSG Carbon Prices'!$E$6:$E$96,MATCH('Carbon Prices'!$B43,'GBSG Carbon Prices'!$B$6:$B$96))/'Inflation &amp; Discounting'!$C$8)</f>
        <v>460.63059938029193</v>
      </c>
      <c r="D43" s="129">
        <f>(INDEX('GBSG Carbon Prices'!$H$6:$H$96,MATCH('Carbon Prices'!$B43,'GBSG Carbon Prices'!$B$6:$B$96))/'Inflation &amp; Discounting'!$C$8)</f>
        <v>460.63059938029193</v>
      </c>
    </row>
    <row r="44" spans="2:4" x14ac:dyDescent="0.25">
      <c r="B44" s="127">
        <v>2058</v>
      </c>
      <c r="C44" s="128">
        <f>(INDEX('GBSG Carbon Prices'!$E$6:$E$96,MATCH('Carbon Prices'!$B44,'GBSG Carbon Prices'!$B$6:$B$96))/'Inflation &amp; Discounting'!$C$8)</f>
        <v>473.91068678883909</v>
      </c>
      <c r="D44" s="129">
        <f>(INDEX('GBSG Carbon Prices'!$H$6:$H$96,MATCH('Carbon Prices'!$B44,'GBSG Carbon Prices'!$B$6:$B$96))/'Inflation &amp; Discounting'!$C$8)</f>
        <v>473.91068678883909</v>
      </c>
    </row>
    <row r="45" spans="2:4" x14ac:dyDescent="0.25">
      <c r="B45" s="127">
        <v>2059</v>
      </c>
      <c r="C45" s="128">
        <f>(INDEX('GBSG Carbon Prices'!$E$6:$E$96,MATCH('Carbon Prices'!$B45,'GBSG Carbon Prices'!$B$6:$B$96))/'Inflation &amp; Discounting'!$C$8)</f>
        <v>487.06896395341664</v>
      </c>
      <c r="D45" s="129">
        <f>(INDEX('GBSG Carbon Prices'!$H$6:$H$96,MATCH('Carbon Prices'!$B45,'GBSG Carbon Prices'!$B$6:$B$96))/'Inflation &amp; Discounting'!$C$8)</f>
        <v>487.06896395341664</v>
      </c>
    </row>
    <row r="46" spans="2:4" x14ac:dyDescent="0.25">
      <c r="B46" s="127">
        <v>2060</v>
      </c>
      <c r="C46" s="128">
        <f>(INDEX('GBSG Carbon Prices'!$E$6:$E$96,MATCH('Carbon Prices'!$B46,'GBSG Carbon Prices'!$B$6:$B$96))/'Inflation &amp; Discounting'!$C$8)</f>
        <v>500.00932974794017</v>
      </c>
      <c r="D46" s="129">
        <f>(INDEX('GBSG Carbon Prices'!$H$6:$H$96,MATCH('Carbon Prices'!$B46,'GBSG Carbon Prices'!$B$6:$B$96))/'Inflation &amp; Discounting'!$C$8)</f>
        <v>500.00932974794017</v>
      </c>
    </row>
    <row r="47" spans="2:4" x14ac:dyDescent="0.25">
      <c r="B47" s="127">
        <v>2061</v>
      </c>
      <c r="C47" s="128">
        <f>(INDEX('GBSG Carbon Prices'!$E$6:$E$96,MATCH('Carbon Prices'!$B47,'GBSG Carbon Prices'!$B$6:$B$96))/'Inflation &amp; Discounting'!$C$8)</f>
        <v>510.67092341738686</v>
      </c>
      <c r="D47" s="129">
        <f>(INDEX('GBSG Carbon Prices'!$H$6:$H$96,MATCH('Carbon Prices'!$B47,'GBSG Carbon Prices'!$B$6:$B$96))/'Inflation &amp; Discounting'!$C$8)</f>
        <v>510.67092341738686</v>
      </c>
    </row>
    <row r="48" spans="2:4" x14ac:dyDescent="0.25">
      <c r="B48" s="127">
        <v>2062</v>
      </c>
      <c r="C48" s="128">
        <f>(INDEX('GBSG Carbon Prices'!$E$6:$E$96,MATCH('Carbon Prices'!$B48,'GBSG Carbon Prices'!$B$6:$B$96))/'Inflation &amp; Discounting'!$C$8)</f>
        <v>521.3358881931556</v>
      </c>
      <c r="D48" s="129">
        <f>(INDEX('GBSG Carbon Prices'!$H$6:$H$96,MATCH('Carbon Prices'!$B48,'GBSG Carbon Prices'!$B$6:$B$96))/'Inflation &amp; Discounting'!$C$8)</f>
        <v>521.3358881931556</v>
      </c>
    </row>
    <row r="49" spans="2:4" x14ac:dyDescent="0.25">
      <c r="B49" s="127">
        <v>2063</v>
      </c>
      <c r="C49" s="128">
        <f>(INDEX('GBSG Carbon Prices'!$E$6:$E$96,MATCH('Carbon Prices'!$B49,'GBSG Carbon Prices'!$B$6:$B$96))/'Inflation &amp; Discounting'!$C$8)</f>
        <v>531.14172171019857</v>
      </c>
      <c r="D49" s="129">
        <f>(INDEX('GBSG Carbon Prices'!$H$6:$H$96,MATCH('Carbon Prices'!$B49,'GBSG Carbon Prices'!$B$6:$B$96))/'Inflation &amp; Discounting'!$C$8)</f>
        <v>531.14172171019857</v>
      </c>
    </row>
    <row r="50" spans="2:4" x14ac:dyDescent="0.25">
      <c r="B50" s="127">
        <v>2064</v>
      </c>
      <c r="C50" s="128">
        <f>(INDEX('GBSG Carbon Prices'!$E$6:$E$96,MATCH('Carbon Prices'!$B50,'GBSG Carbon Prices'!$B$6:$B$96))/'Inflation &amp; Discounting'!$C$8)</f>
        <v>540.56180866032275</v>
      </c>
      <c r="D50" s="129">
        <f>(INDEX('GBSG Carbon Prices'!$H$6:$H$96,MATCH('Carbon Prices'!$B50,'GBSG Carbon Prices'!$B$6:$B$96))/'Inflation &amp; Discounting'!$C$8)</f>
        <v>540.56180866032275</v>
      </c>
    </row>
    <row r="51" spans="2:4" x14ac:dyDescent="0.25">
      <c r="B51" s="127">
        <v>2065</v>
      </c>
      <c r="C51" s="128">
        <f>(INDEX('GBSG Carbon Prices'!$E$6:$E$96,MATCH('Carbon Prices'!$B51,'GBSG Carbon Prices'!$B$6:$B$96))/'Inflation &amp; Discounting'!$C$8)</f>
        <v>549.09749381895574</v>
      </c>
      <c r="D51" s="129">
        <f>(INDEX('GBSG Carbon Prices'!$H$6:$H$96,MATCH('Carbon Prices'!$B51,'GBSG Carbon Prices'!$B$6:$B$96))/'Inflation &amp; Discounting'!$C$8)</f>
        <v>549.09749381895574</v>
      </c>
    </row>
    <row r="52" spans="2:4" x14ac:dyDescent="0.25">
      <c r="B52" s="127">
        <v>2066</v>
      </c>
      <c r="C52" s="128">
        <f>(INDEX('GBSG Carbon Prices'!$E$6:$E$96,MATCH('Carbon Prices'!$B52,'GBSG Carbon Prices'!$B$6:$B$96))/'Inflation &amp; Discounting'!$C$8)</f>
        <v>557.58229813383707</v>
      </c>
      <c r="D52" s="129">
        <f>(INDEX('GBSG Carbon Prices'!$H$6:$H$96,MATCH('Carbon Prices'!$B52,'GBSG Carbon Prices'!$B$6:$B$96))/'Inflation &amp; Discounting'!$C$8)</f>
        <v>557.58229813383707</v>
      </c>
    </row>
    <row r="53" spans="2:4" x14ac:dyDescent="0.25">
      <c r="B53" s="127">
        <v>2067</v>
      </c>
      <c r="C53" s="128">
        <f>(INDEX('GBSG Carbon Prices'!$E$6:$E$96,MATCH('Carbon Prices'!$B53,'GBSG Carbon Prices'!$B$6:$B$96))/'Inflation &amp; Discounting'!$C$8)</f>
        <v>564.99325210207815</v>
      </c>
      <c r="D53" s="129">
        <f>(INDEX('GBSG Carbon Prices'!$H$6:$H$96,MATCH('Carbon Prices'!$B53,'GBSG Carbon Prices'!$B$6:$B$96))/'Inflation &amp; Discounting'!$C$8)</f>
        <v>564.99325210207815</v>
      </c>
    </row>
    <row r="54" spans="2:4" x14ac:dyDescent="0.25">
      <c r="B54" s="127">
        <v>2068</v>
      </c>
      <c r="C54" s="128">
        <f>(INDEX('GBSG Carbon Prices'!$E$6:$E$96,MATCH('Carbon Prices'!$B54,'GBSG Carbon Prices'!$B$6:$B$96))/'Inflation &amp; Discounting'!$C$8)</f>
        <v>571.95544588573648</v>
      </c>
      <c r="D54" s="129">
        <f>(INDEX('GBSG Carbon Prices'!$H$6:$H$96,MATCH('Carbon Prices'!$B54,'GBSG Carbon Prices'!$B$6:$B$96))/'Inflation &amp; Discounting'!$C$8)</f>
        <v>571.95544588573648</v>
      </c>
    </row>
    <row r="55" spans="2:4" x14ac:dyDescent="0.25">
      <c r="B55" s="127">
        <v>2069</v>
      </c>
      <c r="C55" s="128">
        <f>(INDEX('GBSG Carbon Prices'!$E$6:$E$96,MATCH('Carbon Prices'!$B55,'GBSG Carbon Prices'!$B$6:$B$96))/'Inflation &amp; Discounting'!$C$8)</f>
        <v>578.16159810096065</v>
      </c>
      <c r="D55" s="129">
        <f>(INDEX('GBSG Carbon Prices'!$H$6:$H$96,MATCH('Carbon Prices'!$B55,'GBSG Carbon Prices'!$B$6:$B$96))/'Inflation &amp; Discounting'!$C$8)</f>
        <v>578.16159810096065</v>
      </c>
    </row>
    <row r="56" spans="2:4" ht="15.75" thickBot="1" x14ac:dyDescent="0.3">
      <c r="B56" s="138">
        <v>2070</v>
      </c>
      <c r="C56" s="139">
        <f>(INDEX('GBSG Carbon Prices'!$E$6:$E$96,MATCH('Carbon Prices'!$B56,'GBSG Carbon Prices'!$B$6:$B$96))/'Inflation &amp; Discounting'!$C$8)</f>
        <v>583.78722631274013</v>
      </c>
      <c r="D56" s="140">
        <f>(INDEX('GBSG Carbon Prices'!$H$6:$H$96,MATCH('Carbon Prices'!$B56,'GBSG Carbon Prices'!$B$6:$B$96))/'Inflation &amp; Discounting'!$C$8)</f>
        <v>583.78722631274013</v>
      </c>
    </row>
    <row r="57" spans="2:4" x14ac:dyDescent="0.25"/>
    <row r="58" spans="2:4" x14ac:dyDescent="0.25">
      <c r="B58" s="69"/>
      <c r="C58" s="69"/>
      <c r="D58" s="69"/>
    </row>
  </sheetData>
  <sheetProtection algorithmName="SHA-512" hashValue="waldWqjenkLcHus/+O3+y/I9zY+mHIvB9jQ3YN1kby5uii8ncY/SfthwqdzmOs6FOnIS/eXi1dgMZgAUk/rOzQ==" saltValue="W1WqHZc2Qc1pHvZCgfzy0Q==" spinCount="100000" sheet="1" objects="1" scenarios="1" selectLockedCells="1"/>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B133-D361-482B-B1C1-D1D4107D05B7}">
  <sheetPr codeName="Sheet17">
    <tabColor theme="4" tint="0.59999389629810485"/>
  </sheetPr>
  <dimension ref="A1:H57"/>
  <sheetViews>
    <sheetView showGridLines="0" workbookViewId="0">
      <selection activeCell="B14" sqref="B14:M14"/>
    </sheetView>
  </sheetViews>
  <sheetFormatPr defaultColWidth="0" defaultRowHeight="15" zeroHeight="1" x14ac:dyDescent="0.25"/>
  <cols>
    <col min="1" max="1" width="3.7109375" style="30" customWidth="1"/>
    <col min="2" max="2" width="14.28515625" style="30" customWidth="1"/>
    <col min="3" max="3" width="26" style="30" bestFit="1" customWidth="1"/>
    <col min="4" max="4" width="13.5703125" style="30" bestFit="1" customWidth="1"/>
    <col min="5" max="6" width="8.85546875" style="30" customWidth="1"/>
    <col min="7" max="7" width="22.28515625" style="30" bestFit="1" customWidth="1"/>
    <col min="8" max="8" width="3.7109375" style="30" customWidth="1"/>
    <col min="9" max="16384" width="8.85546875" style="30" hidden="1"/>
  </cols>
  <sheetData>
    <row r="1" spans="2:7" x14ac:dyDescent="0.25">
      <c r="B1" s="69"/>
      <c r="C1" s="69"/>
      <c r="D1" s="69"/>
      <c r="E1" s="69"/>
      <c r="F1" s="69"/>
      <c r="G1" s="69"/>
    </row>
    <row r="2" spans="2:7" x14ac:dyDescent="0.25"/>
    <row r="3" spans="2:7" ht="21" x14ac:dyDescent="0.35">
      <c r="B3" s="70" t="s">
        <v>135</v>
      </c>
    </row>
    <row r="4" spans="2:7" ht="15.75" thickBot="1" x14ac:dyDescent="0.3"/>
    <row r="5" spans="2:7" ht="60" x14ac:dyDescent="0.25">
      <c r="B5" s="61" t="s">
        <v>136</v>
      </c>
      <c r="C5" s="141" t="s">
        <v>137</v>
      </c>
      <c r="D5" s="126" t="s">
        <v>138</v>
      </c>
      <c r="E5" s="1"/>
      <c r="F5" s="124" t="s">
        <v>78</v>
      </c>
      <c r="G5" s="126" t="s">
        <v>139</v>
      </c>
    </row>
    <row r="6" spans="2:7" x14ac:dyDescent="0.25">
      <c r="B6" s="142" t="s">
        <v>42</v>
      </c>
      <c r="C6" s="143" t="s">
        <v>140</v>
      </c>
      <c r="D6" s="144">
        <f>VLOOKUP($C6,'GBSG Emissions Factors'!$B$8:$H$26,7,FALSE)</f>
        <v>0.21448</v>
      </c>
      <c r="F6" s="127">
        <v>2021</v>
      </c>
      <c r="G6" s="144">
        <f>INDEX('GBSG Electricity Emissions'!$E$12:$E$102,MATCH('Emissions Factors'!$F6,'GBSG Electricity Emissions'!$B$12:$B$102))</f>
        <v>0.27245448272129996</v>
      </c>
    </row>
    <row r="7" spans="2:7" x14ac:dyDescent="0.25">
      <c r="B7" s="142" t="s">
        <v>42</v>
      </c>
      <c r="C7" s="143" t="s">
        <v>45</v>
      </c>
      <c r="D7" s="144">
        <f>VLOOKUP($C7,'GBSG Emissions Factors'!$B$8:$H$26,7,FALSE)</f>
        <v>0.18396000000000001</v>
      </c>
      <c r="F7" s="127">
        <v>2022</v>
      </c>
      <c r="G7" s="144">
        <f>INDEX('GBSG Electricity Emissions'!$E$12:$E$102,MATCH('Emissions Factors'!$F7,'GBSG Electricity Emissions'!$B$12:$B$102))</f>
        <v>0.25944155285333004</v>
      </c>
    </row>
    <row r="8" spans="2:7" x14ac:dyDescent="0.25">
      <c r="B8" s="142" t="s">
        <v>42</v>
      </c>
      <c r="C8" s="143" t="s">
        <v>141</v>
      </c>
      <c r="D8" s="144">
        <f>VLOOKUP($C8,'GBSG Emissions Factors'!$B$8:$H$26,7,FALSE)</f>
        <v>0.18404000000000001</v>
      </c>
      <c r="F8" s="127">
        <v>2023</v>
      </c>
      <c r="G8" s="144">
        <f>INDEX('GBSG Electricity Emissions'!$E$12:$E$102,MATCH('Emissions Factors'!$F8,'GBSG Electricity Emissions'!$B$12:$B$102))</f>
        <v>0.24569001006808294</v>
      </c>
    </row>
    <row r="9" spans="2:7" x14ac:dyDescent="0.25">
      <c r="B9" s="142" t="s">
        <v>43</v>
      </c>
      <c r="C9" s="143" t="s">
        <v>142</v>
      </c>
      <c r="D9" s="144">
        <f>VLOOKUP($C9,'GBSG Emissions Factors'!$B$8:$H$26,7,FALSE)</f>
        <v>0.24413000000000001</v>
      </c>
      <c r="F9" s="127">
        <v>2024</v>
      </c>
      <c r="G9" s="144">
        <f>INDEX('GBSG Electricity Emissions'!$E$12:$E$102,MATCH('Emissions Factors'!$F9,'GBSG Electricity Emissions'!$B$12:$B$102))</f>
        <v>0.23115793075211399</v>
      </c>
    </row>
    <row r="10" spans="2:7" x14ac:dyDescent="0.25">
      <c r="B10" s="142" t="s">
        <v>43</v>
      </c>
      <c r="C10" s="143" t="s">
        <v>143</v>
      </c>
      <c r="D10" s="144">
        <f>VLOOKUP($C10,'GBSG Emissions Factors'!$B$8:$H$26,7,FALSE)</f>
        <v>0.24768000000000001</v>
      </c>
      <c r="F10" s="127">
        <v>2025</v>
      </c>
      <c r="G10" s="144">
        <f>INDEX('GBSG Electricity Emissions'!$E$12:$E$102,MATCH('Emissions Factors'!$F10,'GBSG Electricity Emissions'!$B$12:$B$102))</f>
        <v>0.21580101171084301</v>
      </c>
    </row>
    <row r="11" spans="2:7" x14ac:dyDescent="0.25">
      <c r="B11" s="142" t="s">
        <v>43</v>
      </c>
      <c r="C11" s="143" t="s">
        <v>144</v>
      </c>
      <c r="D11" s="144">
        <f>VLOOKUP($C11,'GBSG Emissions Factors'!$B$8:$H$26,7,FALSE)</f>
        <v>0.24665000000000001</v>
      </c>
      <c r="F11" s="127">
        <v>2026</v>
      </c>
      <c r="G11" s="144">
        <f>INDEX('GBSG Electricity Emissions'!$E$12:$E$102,MATCH('Emissions Factors'!$F11,'GBSG Electricity Emissions'!$B$12:$B$102))</f>
        <v>0.19957243510370901</v>
      </c>
    </row>
    <row r="12" spans="2:7" x14ac:dyDescent="0.25">
      <c r="B12" s="142" t="s">
        <v>43</v>
      </c>
      <c r="C12" s="143" t="s">
        <v>46</v>
      </c>
      <c r="D12" s="144">
        <f>VLOOKUP($C12,'GBSG Emissions Factors'!$B$8:$H$26,7,FALSE)</f>
        <v>0.26830999999999999</v>
      </c>
      <c r="F12" s="127">
        <v>2027</v>
      </c>
      <c r="G12" s="144">
        <f>INDEX('GBSG Electricity Emissions'!$E$12:$E$102,MATCH('Emissions Factors'!$F12,'GBSG Electricity Emissions'!$B$12:$B$102))</f>
        <v>0.18242272571305371</v>
      </c>
    </row>
    <row r="13" spans="2:7" x14ac:dyDescent="0.25">
      <c r="B13" s="142" t="s">
        <v>43</v>
      </c>
      <c r="C13" s="143" t="s">
        <v>145</v>
      </c>
      <c r="D13" s="144">
        <f>VLOOKUP($C13,'GBSG Emissions Factors'!$B$8:$H$26,7,FALSE)</f>
        <v>0.26441999999999999</v>
      </c>
      <c r="F13" s="127">
        <v>2028</v>
      </c>
      <c r="G13" s="144">
        <f>INDEX('GBSG Electricity Emissions'!$E$12:$E$102,MATCH('Emissions Factors'!$F13,'GBSG Electricity Emissions'!$B$12:$B$102))</f>
        <v>0.16429960011159833</v>
      </c>
    </row>
    <row r="14" spans="2:7" x14ac:dyDescent="0.25">
      <c r="B14" s="142" t="s">
        <v>43</v>
      </c>
      <c r="C14" s="143" t="s">
        <v>146</v>
      </c>
      <c r="D14" s="144">
        <f>VLOOKUP($C14,'GBSG Emissions Factors'!$B$8:$H$26,7,FALSE)</f>
        <v>0.23637</v>
      </c>
      <c r="F14" s="127">
        <v>2029</v>
      </c>
      <c r="G14" s="144">
        <f>INDEX('GBSG Electricity Emissions'!$E$12:$E$102,MATCH('Emissions Factors'!$F14,'GBSG Electricity Emissions'!$B$12:$B$102))</f>
        <v>0.14514780726867726</v>
      </c>
    </row>
    <row r="15" spans="2:7" x14ac:dyDescent="0.25">
      <c r="B15" s="142" t="s">
        <v>43</v>
      </c>
      <c r="C15" s="143" t="s">
        <v>147</v>
      </c>
      <c r="D15" s="144">
        <f>VLOOKUP($C15,'GBSG Emissions Factors'!$B$8:$H$26,7,FALSE)</f>
        <v>0.24615000000000001</v>
      </c>
      <c r="F15" s="127">
        <v>2030</v>
      </c>
      <c r="G15" s="144">
        <f>INDEX('GBSG Electricity Emissions'!$E$12:$E$102,MATCH('Emissions Factors'!$F15,'GBSG Electricity Emissions'!$B$12:$B$102))</f>
        <v>0.12490896010929399</v>
      </c>
    </row>
    <row r="16" spans="2:7" x14ac:dyDescent="0.25">
      <c r="B16" s="142" t="s">
        <v>148</v>
      </c>
      <c r="C16" s="143" t="s">
        <v>149</v>
      </c>
      <c r="D16" s="144">
        <f>VLOOKUP($C16,'GBSG Emissions Factors'!$B$8:$H$26,7,FALSE)</f>
        <v>0.36771742304210275</v>
      </c>
      <c r="F16" s="127">
        <v>2031</v>
      </c>
      <c r="G16" s="144">
        <f>INDEX('GBSG Electricity Emissions'!$E$12:$E$102,MATCH('Emissions Factors'!$F16,'GBSG Electricity Emissions'!$B$12:$B$102))</f>
        <v>0.11129679835440053</v>
      </c>
    </row>
    <row r="17" spans="2:7" x14ac:dyDescent="0.25">
      <c r="B17" s="142" t="s">
        <v>148</v>
      </c>
      <c r="C17" s="143" t="s">
        <v>150</v>
      </c>
      <c r="D17" s="144">
        <f>VLOOKUP($C17,'GBSG Emissions Factors'!$B$8:$H$26,7,FALSE)</f>
        <v>0.40216669709509129</v>
      </c>
      <c r="F17" s="127">
        <v>2032</v>
      </c>
      <c r="G17" s="144">
        <f>INDEX('GBSG Electricity Emissions'!$E$12:$E$102,MATCH('Emissions Factors'!$F17,'GBSG Electricity Emissions'!$B$12:$B$102))</f>
        <v>9.9168044575037861E-2</v>
      </c>
    </row>
    <row r="18" spans="2:7" x14ac:dyDescent="0.25">
      <c r="B18" s="142" t="s">
        <v>148</v>
      </c>
      <c r="C18" s="143" t="s">
        <v>151</v>
      </c>
      <c r="D18" s="144">
        <f>VLOOKUP($C18,'GBSG Emissions Factors'!$B$8:$H$26,7,FALSE)</f>
        <v>0.34659000000000001</v>
      </c>
      <c r="F18" s="127">
        <v>2033</v>
      </c>
      <c r="G18" s="144">
        <f>INDEX('GBSG Electricity Emissions'!$E$12:$E$102,MATCH('Emissions Factors'!$F18,'GBSG Electricity Emissions'!$B$12:$B$102))</f>
        <v>8.8361041918937289E-2</v>
      </c>
    </row>
    <row r="19" spans="2:7" x14ac:dyDescent="0.25">
      <c r="B19" s="142" t="s">
        <v>148</v>
      </c>
      <c r="C19" s="143" t="s">
        <v>152</v>
      </c>
      <c r="D19" s="144">
        <f>VLOOKUP($C19,'GBSG Emissions Factors'!$B$8:$H$26,7,FALSE)</f>
        <v>0.34472999999999998</v>
      </c>
      <c r="F19" s="127">
        <v>2034</v>
      </c>
      <c r="G19" s="144">
        <f>INDEX('GBSG Electricity Emissions'!$E$12:$E$102,MATCH('Emissions Factors'!$F19,'GBSG Electricity Emissions'!$B$12:$B$102))</f>
        <v>7.8731750358275246E-2</v>
      </c>
    </row>
    <row r="20" spans="2:7" x14ac:dyDescent="0.25">
      <c r="B20" s="142" t="s">
        <v>148</v>
      </c>
      <c r="C20" s="143" t="s">
        <v>153</v>
      </c>
      <c r="D20" s="144">
        <f>VLOOKUP($C20,'GBSG Emissions Factors'!$B$8:$H$26,7,FALSE)</f>
        <v>0.38171291414963171</v>
      </c>
      <c r="F20" s="127">
        <v>2035</v>
      </c>
      <c r="G20" s="144">
        <f>INDEX('GBSG Electricity Emissions'!$E$12:$E$102,MATCH('Emissions Factors'!$F20,'GBSG Electricity Emissions'!$B$12:$B$102))</f>
        <v>7.0151826866918024E-2</v>
      </c>
    </row>
    <row r="21" spans="2:7" x14ac:dyDescent="0.25">
      <c r="B21" s="142" t="s">
        <v>148</v>
      </c>
      <c r="C21" s="143" t="s">
        <v>154</v>
      </c>
      <c r="D21" s="144">
        <f>VLOOKUP($C21,'GBSG Emissions Factors'!$B$8:$H$26,7,FALSE)</f>
        <v>0.32482</v>
      </c>
      <c r="F21" s="127">
        <v>2036</v>
      </c>
      <c r="G21" s="144">
        <f>INDEX('GBSG Electricity Emissions'!$E$12:$E$102,MATCH('Emissions Factors'!$F21,'GBSG Electricity Emissions'!$B$12:$B$102))</f>
        <v>6.2506914813545505E-2</v>
      </c>
    </row>
    <row r="22" spans="2:7" x14ac:dyDescent="0.25">
      <c r="B22" s="142" t="s">
        <v>148</v>
      </c>
      <c r="C22" s="143" t="s">
        <v>155</v>
      </c>
      <c r="D22" s="144">
        <f>VLOOKUP($C22,'GBSG Emissions Factors'!$B$8:$H$26,7,FALSE)</f>
        <v>0.34193000000000001</v>
      </c>
      <c r="F22" s="127">
        <v>2037</v>
      </c>
      <c r="G22" s="144">
        <f>INDEX('GBSG Electricity Emissions'!$E$12:$E$102,MATCH('Emissions Factors'!$F22,'GBSG Electricity Emissions'!$B$12:$B$102))</f>
        <v>5.56951197710054E-2</v>
      </c>
    </row>
    <row r="23" spans="2:7" x14ac:dyDescent="0.25">
      <c r="B23" s="142" t="s">
        <v>156</v>
      </c>
      <c r="C23" s="143" t="s">
        <v>157</v>
      </c>
      <c r="D23" s="144">
        <f>'Bioenergy Conversion Factors'!E38</f>
        <v>1.545E-2</v>
      </c>
      <c r="F23" s="127">
        <v>2038</v>
      </c>
      <c r="G23" s="144">
        <f>INDEX('GBSG Electricity Emissions'!$E$12:$E$102,MATCH('Emissions Factors'!$F23,'GBSG Electricity Emissions'!$B$12:$B$102))</f>
        <v>4.9625651426879136E-2</v>
      </c>
    </row>
    <row r="24" spans="2:7" x14ac:dyDescent="0.25">
      <c r="B24" s="142" t="s">
        <v>156</v>
      </c>
      <c r="C24" s="143" t="s">
        <v>158</v>
      </c>
      <c r="D24" s="144">
        <f>'Bioenergy Conversion Factors'!E40</f>
        <v>1.545E-2</v>
      </c>
      <c r="F24" s="127">
        <v>2039</v>
      </c>
      <c r="G24" s="144">
        <f>INDEX('GBSG Electricity Emissions'!$E$12:$E$102,MATCH('Emissions Factors'!$F24,'GBSG Electricity Emissions'!$B$12:$B$102))</f>
        <v>4.4217613494103365E-2</v>
      </c>
    </row>
    <row r="25" spans="2:7" x14ac:dyDescent="0.25">
      <c r="B25" s="142" t="s">
        <v>156</v>
      </c>
      <c r="C25" s="143" t="s">
        <v>159</v>
      </c>
      <c r="D25" s="144">
        <f>'Bioenergy Conversion Factors'!E42</f>
        <v>1.545E-2</v>
      </c>
      <c r="F25" s="127">
        <v>2040</v>
      </c>
      <c r="G25" s="144">
        <f>INDEX('GBSG Electricity Emissions'!$E$12:$E$102,MATCH('Emissions Factors'!$F25,'GBSG Electricity Emissions'!$B$12:$B$102))</f>
        <v>3.9398925493094962E-2</v>
      </c>
    </row>
    <row r="26" spans="2:7" x14ac:dyDescent="0.25">
      <c r="B26" s="142" t="s">
        <v>156</v>
      </c>
      <c r="C26" s="143" t="s">
        <v>160</v>
      </c>
      <c r="D26" s="144">
        <f>'Bioenergy Conversion Factors'!E44</f>
        <v>1.6289999999999999E-2</v>
      </c>
      <c r="F26" s="127">
        <v>2041</v>
      </c>
      <c r="G26" s="144">
        <f>INDEX('GBSG Electricity Emissions'!$E$12:$E$102,MATCH('Emissions Factors'!$F26,'GBSG Electricity Emissions'!$B$12:$B$102))</f>
        <v>3.8118067461377608E-2</v>
      </c>
    </row>
    <row r="27" spans="2:7" x14ac:dyDescent="0.25">
      <c r="B27" s="142" t="s">
        <v>161</v>
      </c>
      <c r="C27" s="143" t="s">
        <v>162</v>
      </c>
      <c r="D27" s="144">
        <f>'Bioenergy Conversion Factors'!E50</f>
        <v>2.1000000000000001E-4</v>
      </c>
      <c r="F27" s="127">
        <v>2042</v>
      </c>
      <c r="G27" s="144">
        <f>INDEX('GBSG Electricity Emissions'!$E$12:$E$102,MATCH('Emissions Factors'!$F27,'GBSG Electricity Emissions'!$B$12:$B$102))</f>
        <v>3.6837209429660255E-2</v>
      </c>
    </row>
    <row r="28" spans="2:7" ht="15.75" thickBot="1" x14ac:dyDescent="0.3">
      <c r="B28" s="145" t="s">
        <v>161</v>
      </c>
      <c r="C28" s="146" t="s">
        <v>163</v>
      </c>
      <c r="D28" s="147">
        <f>'Bioenergy Conversion Factors'!E52</f>
        <v>2.0000000000000001E-4</v>
      </c>
      <c r="F28" s="127">
        <v>2043</v>
      </c>
      <c r="G28" s="144">
        <f>INDEX('GBSG Electricity Emissions'!$E$12:$E$102,MATCH('Emissions Factors'!$F28,'GBSG Electricity Emissions'!$B$12:$B$102))</f>
        <v>3.5556351397942908E-2</v>
      </c>
    </row>
    <row r="29" spans="2:7" x14ac:dyDescent="0.25">
      <c r="F29" s="127">
        <v>2044</v>
      </c>
      <c r="G29" s="144">
        <f>INDEX('GBSG Electricity Emissions'!$E$12:$E$102,MATCH('Emissions Factors'!$F29,'GBSG Electricity Emissions'!$B$12:$B$102))</f>
        <v>3.4275493366225554E-2</v>
      </c>
    </row>
    <row r="30" spans="2:7" x14ac:dyDescent="0.25">
      <c r="F30" s="127">
        <v>2045</v>
      </c>
      <c r="G30" s="144">
        <f>INDEX('GBSG Electricity Emissions'!$E$12:$E$102,MATCH('Emissions Factors'!$F30,'GBSG Electricity Emissions'!$B$12:$B$102))</f>
        <v>3.29946353345082E-2</v>
      </c>
    </row>
    <row r="31" spans="2:7" x14ac:dyDescent="0.25">
      <c r="F31" s="127">
        <v>2046</v>
      </c>
      <c r="G31" s="144">
        <f>INDEX('GBSG Electricity Emissions'!$E$12:$E$102,MATCH('Emissions Factors'!$F31,'GBSG Electricity Emissions'!$B$12:$B$102))</f>
        <v>3.1713777302790847E-2</v>
      </c>
    </row>
    <row r="32" spans="2:7" x14ac:dyDescent="0.25">
      <c r="F32" s="127">
        <v>2047</v>
      </c>
      <c r="G32" s="144">
        <f>INDEX('GBSG Electricity Emissions'!$E$12:$E$102,MATCH('Emissions Factors'!$F32,'GBSG Electricity Emissions'!$B$12:$B$102))</f>
        <v>3.0432919271073496E-2</v>
      </c>
    </row>
    <row r="33" spans="6:7" x14ac:dyDescent="0.25">
      <c r="F33" s="127">
        <v>2048</v>
      </c>
      <c r="G33" s="144">
        <f>INDEX('GBSG Electricity Emissions'!$E$12:$E$102,MATCH('Emissions Factors'!$F33,'GBSG Electricity Emissions'!$B$12:$B$102))</f>
        <v>2.9152061239356142E-2</v>
      </c>
    </row>
    <row r="34" spans="6:7" x14ac:dyDescent="0.25">
      <c r="F34" s="127">
        <v>2049</v>
      </c>
      <c r="G34" s="144">
        <f>INDEX('GBSG Electricity Emissions'!$E$12:$E$102,MATCH('Emissions Factors'!$F34,'GBSG Electricity Emissions'!$B$12:$B$102))</f>
        <v>2.7871203207638792E-2</v>
      </c>
    </row>
    <row r="35" spans="6:7" x14ac:dyDescent="0.25">
      <c r="F35" s="127">
        <v>2050</v>
      </c>
      <c r="G35" s="144">
        <f>INDEX('GBSG Electricity Emissions'!$E$12:$E$102,MATCH('Emissions Factors'!$F35,'GBSG Electricity Emissions'!$B$12:$B$102))</f>
        <v>2.6590345175921452E-2</v>
      </c>
    </row>
    <row r="36" spans="6:7" x14ac:dyDescent="0.25">
      <c r="F36" s="127">
        <v>2051</v>
      </c>
      <c r="G36" s="144">
        <f>INDEX('GBSG Electricity Emissions'!$E$12:$E$102,MATCH('Emissions Factors'!$F36,'GBSG Electricity Emissions'!$B$12:$B$102))</f>
        <v>2.6590345175921452E-2</v>
      </c>
    </row>
    <row r="37" spans="6:7" x14ac:dyDescent="0.25">
      <c r="F37" s="127">
        <v>2052</v>
      </c>
      <c r="G37" s="144">
        <f>INDEX('GBSG Electricity Emissions'!$E$12:$E$102,MATCH('Emissions Factors'!$F37,'GBSG Electricity Emissions'!$B$12:$B$102))</f>
        <v>2.6590345175921452E-2</v>
      </c>
    </row>
    <row r="38" spans="6:7" x14ac:dyDescent="0.25">
      <c r="F38" s="127">
        <v>2053</v>
      </c>
      <c r="G38" s="144">
        <f>INDEX('GBSG Electricity Emissions'!$E$12:$E$102,MATCH('Emissions Factors'!$F38,'GBSG Electricity Emissions'!$B$12:$B$102))</f>
        <v>2.6590345175921452E-2</v>
      </c>
    </row>
    <row r="39" spans="6:7" x14ac:dyDescent="0.25">
      <c r="F39" s="127">
        <v>2054</v>
      </c>
      <c r="G39" s="144">
        <f>INDEX('GBSG Electricity Emissions'!$E$12:$E$102,MATCH('Emissions Factors'!$F39,'GBSG Electricity Emissions'!$B$12:$B$102))</f>
        <v>2.6590345175921452E-2</v>
      </c>
    </row>
    <row r="40" spans="6:7" x14ac:dyDescent="0.25">
      <c r="F40" s="127">
        <v>2055</v>
      </c>
      <c r="G40" s="144">
        <f>INDEX('GBSG Electricity Emissions'!$E$12:$E$102,MATCH('Emissions Factors'!$F40,'GBSG Electricity Emissions'!$B$12:$B$102))</f>
        <v>2.6590345175921452E-2</v>
      </c>
    </row>
    <row r="41" spans="6:7" x14ac:dyDescent="0.25">
      <c r="F41" s="127">
        <v>2056</v>
      </c>
      <c r="G41" s="144">
        <f>INDEX('GBSG Electricity Emissions'!$E$12:$E$102,MATCH('Emissions Factors'!$F41,'GBSG Electricity Emissions'!$B$12:$B$102))</f>
        <v>2.6590345175921452E-2</v>
      </c>
    </row>
    <row r="42" spans="6:7" x14ac:dyDescent="0.25">
      <c r="F42" s="127">
        <v>2057</v>
      </c>
      <c r="G42" s="144">
        <f>INDEX('GBSG Electricity Emissions'!$E$12:$E$102,MATCH('Emissions Factors'!$F42,'GBSG Electricity Emissions'!$B$12:$B$102))</f>
        <v>2.6590345175921452E-2</v>
      </c>
    </row>
    <row r="43" spans="6:7" x14ac:dyDescent="0.25">
      <c r="F43" s="127">
        <v>2058</v>
      </c>
      <c r="G43" s="144">
        <f>INDEX('GBSG Electricity Emissions'!$E$12:$E$102,MATCH('Emissions Factors'!$F43,'GBSG Electricity Emissions'!$B$12:$B$102))</f>
        <v>2.6590345175921452E-2</v>
      </c>
    </row>
    <row r="44" spans="6:7" x14ac:dyDescent="0.25">
      <c r="F44" s="127">
        <v>2059</v>
      </c>
      <c r="G44" s="144">
        <f>INDEX('GBSG Electricity Emissions'!$E$12:$E$102,MATCH('Emissions Factors'!$F44,'GBSG Electricity Emissions'!$B$12:$B$102))</f>
        <v>2.6590345175921452E-2</v>
      </c>
    </row>
    <row r="45" spans="6:7" x14ac:dyDescent="0.25">
      <c r="F45" s="127">
        <v>2060</v>
      </c>
      <c r="G45" s="144">
        <f>INDEX('GBSG Electricity Emissions'!$E$12:$E$102,MATCH('Emissions Factors'!$F45,'GBSG Electricity Emissions'!$B$12:$B$102))</f>
        <v>2.6590345175921452E-2</v>
      </c>
    </row>
    <row r="46" spans="6:7" x14ac:dyDescent="0.25">
      <c r="F46" s="127">
        <v>2061</v>
      </c>
      <c r="G46" s="144">
        <f>INDEX('GBSG Electricity Emissions'!$E$12:$E$102,MATCH('Emissions Factors'!$F46,'GBSG Electricity Emissions'!$B$12:$B$102))</f>
        <v>2.6590345175921452E-2</v>
      </c>
    </row>
    <row r="47" spans="6:7" x14ac:dyDescent="0.25">
      <c r="F47" s="127">
        <v>2062</v>
      </c>
      <c r="G47" s="144">
        <f>INDEX('GBSG Electricity Emissions'!$E$12:$E$102,MATCH('Emissions Factors'!$F47,'GBSG Electricity Emissions'!$B$12:$B$102))</f>
        <v>2.6590345175921452E-2</v>
      </c>
    </row>
    <row r="48" spans="6:7" x14ac:dyDescent="0.25">
      <c r="F48" s="127">
        <v>2063</v>
      </c>
      <c r="G48" s="144">
        <f>INDEX('GBSG Electricity Emissions'!$E$12:$E$102,MATCH('Emissions Factors'!$F48,'GBSG Electricity Emissions'!$B$12:$B$102))</f>
        <v>2.6590345175921452E-2</v>
      </c>
    </row>
    <row r="49" spans="2:7" x14ac:dyDescent="0.25">
      <c r="F49" s="127">
        <v>2064</v>
      </c>
      <c r="G49" s="144">
        <f>INDEX('GBSG Electricity Emissions'!$E$12:$E$102,MATCH('Emissions Factors'!$F49,'GBSG Electricity Emissions'!$B$12:$B$102))</f>
        <v>2.6590345175921452E-2</v>
      </c>
    </row>
    <row r="50" spans="2:7" x14ac:dyDescent="0.25">
      <c r="F50" s="127">
        <v>2065</v>
      </c>
      <c r="G50" s="144">
        <f>INDEX('GBSG Electricity Emissions'!$E$12:$E$102,MATCH('Emissions Factors'!$F50,'GBSG Electricity Emissions'!$B$12:$B$102))</f>
        <v>2.6590345175921452E-2</v>
      </c>
    </row>
    <row r="51" spans="2:7" x14ac:dyDescent="0.25">
      <c r="F51" s="127">
        <v>2066</v>
      </c>
      <c r="G51" s="144">
        <f>INDEX('GBSG Electricity Emissions'!$E$12:$E$102,MATCH('Emissions Factors'!$F51,'GBSG Electricity Emissions'!$B$12:$B$102))</f>
        <v>2.6590345175921452E-2</v>
      </c>
    </row>
    <row r="52" spans="2:7" x14ac:dyDescent="0.25">
      <c r="F52" s="127">
        <v>2067</v>
      </c>
      <c r="G52" s="144">
        <f>INDEX('GBSG Electricity Emissions'!$E$12:$E$102,MATCH('Emissions Factors'!$F52,'GBSG Electricity Emissions'!$B$12:$B$102))</f>
        <v>2.6590345175921452E-2</v>
      </c>
    </row>
    <row r="53" spans="2:7" x14ac:dyDescent="0.25">
      <c r="F53" s="127">
        <v>2068</v>
      </c>
      <c r="G53" s="144">
        <f>INDEX('GBSG Electricity Emissions'!$E$12:$E$102,MATCH('Emissions Factors'!$F53,'GBSG Electricity Emissions'!$B$12:$B$102))</f>
        <v>2.6590345175921452E-2</v>
      </c>
    </row>
    <row r="54" spans="2:7" x14ac:dyDescent="0.25">
      <c r="F54" s="127">
        <v>2069</v>
      </c>
      <c r="G54" s="144">
        <f>INDEX('GBSG Electricity Emissions'!$E$12:$E$102,MATCH('Emissions Factors'!$F54,'GBSG Electricity Emissions'!$B$12:$B$102))</f>
        <v>2.6590345175921452E-2</v>
      </c>
    </row>
    <row r="55" spans="2:7" ht="15.75" thickBot="1" x14ac:dyDescent="0.3">
      <c r="F55" s="138">
        <v>2070</v>
      </c>
      <c r="G55" s="147">
        <f>INDEX('GBSG Electricity Emissions'!$E$12:$E$102,MATCH('Emissions Factors'!$F55,'GBSG Electricity Emissions'!$B$12:$B$102))</f>
        <v>2.6590345175921452E-2</v>
      </c>
    </row>
    <row r="56" spans="2:7" x14ac:dyDescent="0.25"/>
    <row r="57" spans="2:7" x14ac:dyDescent="0.25">
      <c r="B57" s="69"/>
      <c r="C57" s="69"/>
      <c r="D57" s="69"/>
      <c r="E57" s="69"/>
      <c r="F57" s="69"/>
      <c r="G57" s="69"/>
    </row>
  </sheetData>
  <sheetProtection algorithmName="SHA-512" hashValue="ZpIzU/FzWlhulvlOmaB1jEtvwdvlPXF+1Jh7h/GW0RiueubZquFDCbVVruIMwFf4uQb2AWgcdB0WOEPcD7HE5g==" saltValue="YswYuU2bz81rGt/Vl63zMA==" spinCount="100000" sheet="1" objects="1" scenarios="1" selectLockedCells="1"/>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AF330-84E5-4B37-9F96-3123B88620D2}">
  <sheetPr codeName="Sheet18">
    <tabColor theme="5" tint="0.59999389629810485"/>
  </sheetPr>
  <dimension ref="A1:N62"/>
  <sheetViews>
    <sheetView showGridLines="0" workbookViewId="0">
      <selection activeCell="B14" sqref="B14:M14"/>
    </sheetView>
  </sheetViews>
  <sheetFormatPr defaultColWidth="0" defaultRowHeight="15" zeroHeight="1" x14ac:dyDescent="0.25"/>
  <cols>
    <col min="1" max="1" width="3.7109375" style="30" customWidth="1"/>
    <col min="2" max="2" width="14.28515625" style="30" customWidth="1"/>
    <col min="3" max="3" width="18.5703125" style="30" customWidth="1"/>
    <col min="4" max="4" width="10" style="30" customWidth="1"/>
    <col min="5" max="8" width="14.28515625" style="30" customWidth="1"/>
    <col min="9" max="9" width="10" style="30" customWidth="1"/>
    <col min="10" max="13" width="14.28515625" style="30" customWidth="1"/>
    <col min="14" max="14" width="3.7109375" style="30" customWidth="1"/>
    <col min="15" max="16384" width="9.140625" style="30" hidden="1"/>
  </cols>
  <sheetData>
    <row r="1" spans="2:13" x14ac:dyDescent="0.25">
      <c r="B1" s="69"/>
      <c r="C1" s="69"/>
      <c r="D1" s="69"/>
      <c r="E1" s="69"/>
      <c r="F1" s="69"/>
      <c r="G1" s="69"/>
      <c r="H1" s="69"/>
      <c r="I1" s="69"/>
      <c r="J1" s="69"/>
      <c r="K1" s="69"/>
      <c r="L1" s="69"/>
      <c r="M1" s="69"/>
    </row>
    <row r="2" spans="2:13" x14ac:dyDescent="0.25">
      <c r="B2" s="88"/>
      <c r="C2" s="88"/>
      <c r="D2" s="88"/>
      <c r="E2" s="88"/>
      <c r="F2" s="88"/>
      <c r="G2" s="88"/>
      <c r="H2" s="88"/>
    </row>
    <row r="3" spans="2:13" ht="21" customHeight="1" x14ac:dyDescent="0.25">
      <c r="B3" s="42" t="s">
        <v>164</v>
      </c>
      <c r="C3" s="42"/>
      <c r="D3" s="42"/>
      <c r="E3" s="88"/>
      <c r="F3" s="88"/>
      <c r="G3" s="88"/>
      <c r="H3" s="88"/>
    </row>
    <row r="4" spans="2:13" ht="15.75" thickBot="1" x14ac:dyDescent="0.3"/>
    <row r="5" spans="2:13" ht="30.75" thickBot="1" x14ac:dyDescent="0.3">
      <c r="B5" s="148" t="s">
        <v>165</v>
      </c>
      <c r="C5" s="1"/>
      <c r="D5" s="1"/>
      <c r="E5" s="148" t="s">
        <v>166</v>
      </c>
      <c r="F5" s="1"/>
      <c r="G5" s="1"/>
      <c r="H5" s="1"/>
      <c r="I5" s="1"/>
      <c r="J5" s="148" t="s">
        <v>167</v>
      </c>
      <c r="K5" s="1"/>
      <c r="L5" s="149" t="s">
        <v>168</v>
      </c>
      <c r="M5" s="150">
        <v>7.1999999999999995E-2</v>
      </c>
    </row>
    <row r="6" spans="2:13" ht="15.75" thickBot="1" x14ac:dyDescent="0.3"/>
    <row r="7" spans="2:13" ht="30" x14ac:dyDescent="0.25">
      <c r="B7" s="124" t="s">
        <v>78</v>
      </c>
      <c r="C7" s="74" t="s">
        <v>165</v>
      </c>
      <c r="D7" s="1"/>
      <c r="E7" s="124" t="s">
        <v>78</v>
      </c>
      <c r="F7" s="151" t="s">
        <v>166</v>
      </c>
      <c r="G7" s="73" t="s">
        <v>169</v>
      </c>
      <c r="H7" s="74" t="s">
        <v>170</v>
      </c>
      <c r="I7" s="1"/>
      <c r="J7" s="124" t="s">
        <v>78</v>
      </c>
      <c r="K7" s="151" t="s">
        <v>167</v>
      </c>
      <c r="L7" s="73" t="s">
        <v>169</v>
      </c>
      <c r="M7" s="74" t="s">
        <v>170</v>
      </c>
    </row>
    <row r="8" spans="2:13" x14ac:dyDescent="0.25">
      <c r="B8" s="127">
        <v>2018</v>
      </c>
      <c r="C8" s="129">
        <f>INDEX('GBSG GDP Deflator Index'!$C$6:$C$100,MATCH('Inflation &amp; Discounting'!B8,'GBSG GDP Deflator Index'!$B$6:$B$100))/INDEX('GBSG GDP Deflator Index'!$C$6:$C$100,MATCH(Deflator_Year,'GBSG GDP Deflator Index'!$B$6:$B$100))</f>
        <v>0.95245028214060856</v>
      </c>
      <c r="E8" s="127">
        <v>2018</v>
      </c>
      <c r="F8" s="128">
        <f t="shared" ref="F8:F9" si="0">1/((1+H8)^G8)</f>
        <v>1.1087178749999997</v>
      </c>
      <c r="G8" s="152">
        <f t="shared" ref="G8:G39" si="1">E8-Discount_Year</f>
        <v>-3</v>
      </c>
      <c r="H8" s="153">
        <f t="shared" ref="H8:H9" si="2">IF(G8&lt;30,0.035,0.03)</f>
        <v>3.5000000000000003E-2</v>
      </c>
      <c r="J8" s="127">
        <v>2018</v>
      </c>
      <c r="K8" s="128">
        <f t="shared" ref="K8:K9" si="3">1/((1+M8)^L8)</f>
        <v>1.2319252480000003</v>
      </c>
      <c r="L8" s="152">
        <f t="shared" ref="L8:L60" si="4">J8-Discount_Year</f>
        <v>-3</v>
      </c>
      <c r="M8" s="153">
        <f>$M$5</f>
        <v>7.1999999999999995E-2</v>
      </c>
    </row>
    <row r="9" spans="2:13" x14ac:dyDescent="0.25">
      <c r="B9" s="127">
        <v>2019</v>
      </c>
      <c r="C9" s="129">
        <f>INDEX('GBSG GDP Deflator Index'!$C$6:$C$100,MATCH('Inflation &amp; Discounting'!B9,'GBSG GDP Deflator Index'!$B$6:$B$100))/INDEX('GBSG GDP Deflator Index'!$C$6:$C$100,MATCH(Deflator_Year,'GBSG GDP Deflator Index'!$B$6:$B$100))</f>
        <v>0.9672638876114279</v>
      </c>
      <c r="E9" s="127">
        <v>2019</v>
      </c>
      <c r="F9" s="128">
        <f t="shared" si="0"/>
        <v>1.0712249999999999</v>
      </c>
      <c r="G9" s="152">
        <f t="shared" si="1"/>
        <v>-2</v>
      </c>
      <c r="H9" s="153">
        <f t="shared" si="2"/>
        <v>3.5000000000000003E-2</v>
      </c>
      <c r="J9" s="127">
        <v>2019</v>
      </c>
      <c r="K9" s="128">
        <f t="shared" si="3"/>
        <v>1.1491840000000002</v>
      </c>
      <c r="L9" s="152">
        <f t="shared" si="4"/>
        <v>-2</v>
      </c>
      <c r="M9" s="153">
        <f t="shared" ref="M9:M60" si="5">$M$5</f>
        <v>7.1999999999999995E-2</v>
      </c>
    </row>
    <row r="10" spans="2:13" x14ac:dyDescent="0.25">
      <c r="B10" s="127">
        <v>2020</v>
      </c>
      <c r="C10" s="129">
        <f>INDEX('GBSG GDP Deflator Index'!$C$6:$C$100,MATCH('Inflation &amp; Discounting'!B10,'GBSG GDP Deflator Index'!$B$6:$B$100))/INDEX('GBSG GDP Deflator Index'!$C$6:$C$100,MATCH(Deflator_Year,'GBSG GDP Deflator Index'!$B$6:$B$100))</f>
        <v>0.98318734264657148</v>
      </c>
      <c r="D10" s="154"/>
      <c r="E10" s="127">
        <v>2020</v>
      </c>
      <c r="F10" s="128">
        <f>1/((1+H10)^G10)</f>
        <v>1.0349999999999999</v>
      </c>
      <c r="G10" s="152">
        <f t="shared" si="1"/>
        <v>-1</v>
      </c>
      <c r="H10" s="153">
        <f>IF(G10&lt;30,0.035,0.03)</f>
        <v>3.5000000000000003E-2</v>
      </c>
      <c r="J10" s="127">
        <v>2020</v>
      </c>
      <c r="K10" s="128">
        <f>1/((1+M10)^L10)</f>
        <v>1.0720000000000001</v>
      </c>
      <c r="L10" s="152">
        <f t="shared" si="4"/>
        <v>-1</v>
      </c>
      <c r="M10" s="153">
        <f t="shared" si="5"/>
        <v>7.1999999999999995E-2</v>
      </c>
    </row>
    <row r="11" spans="2:13" x14ac:dyDescent="0.25">
      <c r="B11" s="127">
        <v>2021</v>
      </c>
      <c r="C11" s="129">
        <f>INDEX('GBSG GDP Deflator Index'!$C$6:$C$100,MATCH('Inflation &amp; Discounting'!B11,'GBSG GDP Deflator Index'!$B$6:$B$100))/INDEX('GBSG GDP Deflator Index'!$C$6:$C$100,MATCH(Deflator_Year,'GBSG GDP Deflator Index'!$B$6:$B$100))</f>
        <v>1</v>
      </c>
      <c r="D11" s="154"/>
      <c r="E11" s="127">
        <v>2021</v>
      </c>
      <c r="F11" s="128">
        <f t="shared" ref="F11:F60" si="6">1/((1+H11)^G11)</f>
        <v>1</v>
      </c>
      <c r="G11" s="152">
        <f t="shared" si="1"/>
        <v>0</v>
      </c>
      <c r="H11" s="153">
        <f t="shared" ref="H11:H60" si="7">IF(G11&lt;30,0.035,0.03)</f>
        <v>3.5000000000000003E-2</v>
      </c>
      <c r="J11" s="127">
        <v>2021</v>
      </c>
      <c r="K11" s="128">
        <f t="shared" ref="K11:K60" si="8">1/((1+M11)^L11)</f>
        <v>1</v>
      </c>
      <c r="L11" s="152">
        <f t="shared" si="4"/>
        <v>0</v>
      </c>
      <c r="M11" s="153">
        <f t="shared" si="5"/>
        <v>7.1999999999999995E-2</v>
      </c>
    </row>
    <row r="12" spans="2:13" x14ac:dyDescent="0.25">
      <c r="B12" s="127">
        <v>2022</v>
      </c>
      <c r="C12" s="129">
        <f>INDEX('GBSG GDP Deflator Index'!$C$6:$C$100,MATCH('Inflation &amp; Discounting'!B12,'GBSG GDP Deflator Index'!$B$6:$B$100))/INDEX('GBSG GDP Deflator Index'!$C$6:$C$100,MATCH(Deflator_Year,'GBSG GDP Deflator Index'!$B$6:$B$100))</f>
        <v>1.0182113962614576</v>
      </c>
      <c r="D12" s="154"/>
      <c r="E12" s="127">
        <v>2022</v>
      </c>
      <c r="F12" s="128">
        <f t="shared" si="6"/>
        <v>0.96618357487922713</v>
      </c>
      <c r="G12" s="152">
        <f t="shared" si="1"/>
        <v>1</v>
      </c>
      <c r="H12" s="153">
        <f t="shared" si="7"/>
        <v>3.5000000000000003E-2</v>
      </c>
      <c r="J12" s="127">
        <v>2022</v>
      </c>
      <c r="K12" s="128">
        <f t="shared" si="8"/>
        <v>0.93283582089552231</v>
      </c>
      <c r="L12" s="152">
        <f t="shared" si="4"/>
        <v>1</v>
      </c>
      <c r="M12" s="153">
        <f t="shared" si="5"/>
        <v>7.1999999999999995E-2</v>
      </c>
    </row>
    <row r="13" spans="2:13" x14ac:dyDescent="0.25">
      <c r="B13" s="127">
        <v>2023</v>
      </c>
      <c r="C13" s="129">
        <f>INDEX('GBSG GDP Deflator Index'!$C$6:$C$100,MATCH('Inflation &amp; Discounting'!B13,'GBSG GDP Deflator Index'!$B$6:$B$100))/INDEX('GBSG GDP Deflator Index'!$C$6:$C$100,MATCH(Deflator_Year,'GBSG GDP Deflator Index'!$B$6:$B$100))</f>
        <v>1.0416302583754713</v>
      </c>
      <c r="D13" s="154"/>
      <c r="E13" s="127">
        <v>2023</v>
      </c>
      <c r="F13" s="128">
        <f t="shared" si="6"/>
        <v>0.93351070036640305</v>
      </c>
      <c r="G13" s="152">
        <f t="shared" si="1"/>
        <v>2</v>
      </c>
      <c r="H13" s="153">
        <f t="shared" si="7"/>
        <v>3.5000000000000003E-2</v>
      </c>
      <c r="J13" s="127">
        <v>2023</v>
      </c>
      <c r="K13" s="128">
        <f t="shared" si="8"/>
        <v>0.87018266874582295</v>
      </c>
      <c r="L13" s="152">
        <f t="shared" si="4"/>
        <v>2</v>
      </c>
      <c r="M13" s="153">
        <f t="shared" si="5"/>
        <v>7.1999999999999995E-2</v>
      </c>
    </row>
    <row r="14" spans="2:13" x14ac:dyDescent="0.25">
      <c r="B14" s="127">
        <v>2024</v>
      </c>
      <c r="C14" s="129">
        <f>INDEX('GBSG GDP Deflator Index'!$C$6:$C$100,MATCH('Inflation &amp; Discounting'!B14,'GBSG GDP Deflator Index'!$B$6:$B$100))/INDEX('GBSG GDP Deflator Index'!$C$6:$C$100,MATCH(Deflator_Year,'GBSG GDP Deflator Index'!$B$6:$B$100))</f>
        <v>1.0655877543181071</v>
      </c>
      <c r="D14" s="154"/>
      <c r="E14" s="127">
        <v>2024</v>
      </c>
      <c r="F14" s="128">
        <f t="shared" si="6"/>
        <v>0.90194270566802237</v>
      </c>
      <c r="G14" s="152">
        <f t="shared" si="1"/>
        <v>3</v>
      </c>
      <c r="H14" s="153">
        <f t="shared" si="7"/>
        <v>3.5000000000000003E-2</v>
      </c>
      <c r="J14" s="127">
        <v>2024</v>
      </c>
      <c r="K14" s="128">
        <f t="shared" si="8"/>
        <v>0.81173756412856624</v>
      </c>
      <c r="L14" s="152">
        <f t="shared" si="4"/>
        <v>3</v>
      </c>
      <c r="M14" s="153">
        <f t="shared" si="5"/>
        <v>7.1999999999999995E-2</v>
      </c>
    </row>
    <row r="15" spans="2:13" x14ac:dyDescent="0.25">
      <c r="B15" s="127">
        <v>2025</v>
      </c>
      <c r="C15" s="129">
        <f>INDEX('GBSG GDP Deflator Index'!$C$6:$C$100,MATCH('Inflation &amp; Discounting'!B15,'GBSG GDP Deflator Index'!$B$6:$B$100))/INDEX('GBSG GDP Deflator Index'!$C$6:$C$100,MATCH(Deflator_Year,'GBSG GDP Deflator Index'!$B$6:$B$100))</f>
        <v>1.0900962726674235</v>
      </c>
      <c r="D15" s="154"/>
      <c r="E15" s="127">
        <v>2025</v>
      </c>
      <c r="F15" s="128">
        <f t="shared" si="6"/>
        <v>0.87144222769857238</v>
      </c>
      <c r="G15" s="152">
        <f t="shared" si="1"/>
        <v>4</v>
      </c>
      <c r="H15" s="153">
        <f t="shared" si="7"/>
        <v>3.5000000000000003E-2</v>
      </c>
      <c r="J15" s="127">
        <v>2025</v>
      </c>
      <c r="K15" s="128">
        <f t="shared" si="8"/>
        <v>0.75721787698560261</v>
      </c>
      <c r="L15" s="152">
        <f t="shared" si="4"/>
        <v>4</v>
      </c>
      <c r="M15" s="153">
        <f t="shared" si="5"/>
        <v>7.1999999999999995E-2</v>
      </c>
    </row>
    <row r="16" spans="2:13" x14ac:dyDescent="0.25">
      <c r="B16" s="127">
        <v>2026</v>
      </c>
      <c r="C16" s="129">
        <f>INDEX('GBSG GDP Deflator Index'!$C$6:$C$100,MATCH('Inflation &amp; Discounting'!B16,'GBSG GDP Deflator Index'!$B$6:$B$100))/INDEX('GBSG GDP Deflator Index'!$C$6:$C$100,MATCH(Deflator_Year,'GBSG GDP Deflator Index'!$B$6:$B$100))</f>
        <v>1.1151684869387739</v>
      </c>
      <c r="D16" s="154"/>
      <c r="E16" s="127">
        <v>2026</v>
      </c>
      <c r="F16" s="128">
        <f t="shared" si="6"/>
        <v>0.84197316685852419</v>
      </c>
      <c r="G16" s="152">
        <f t="shared" si="1"/>
        <v>5</v>
      </c>
      <c r="H16" s="153">
        <f t="shared" si="7"/>
        <v>3.5000000000000003E-2</v>
      </c>
      <c r="J16" s="127">
        <v>2026</v>
      </c>
      <c r="K16" s="128">
        <f t="shared" si="8"/>
        <v>0.7063599598746293</v>
      </c>
      <c r="L16" s="152">
        <f t="shared" si="4"/>
        <v>5</v>
      </c>
      <c r="M16" s="153">
        <f t="shared" si="5"/>
        <v>7.1999999999999995E-2</v>
      </c>
    </row>
    <row r="17" spans="2:13" x14ac:dyDescent="0.25">
      <c r="B17" s="127">
        <v>2027</v>
      </c>
      <c r="C17" s="129">
        <f>INDEX('GBSG GDP Deflator Index'!$C$6:$C$100,MATCH('Inflation &amp; Discounting'!B17,'GBSG GDP Deflator Index'!$B$6:$B$100))/INDEX('GBSG GDP Deflator Index'!$C$6:$C$100,MATCH(Deflator_Year,'GBSG GDP Deflator Index'!$B$6:$B$100))</f>
        <v>1.1408173621383655</v>
      </c>
      <c r="D17" s="154"/>
      <c r="E17" s="127">
        <v>2027</v>
      </c>
      <c r="F17" s="128">
        <f t="shared" si="6"/>
        <v>0.81350064430775282</v>
      </c>
      <c r="G17" s="152">
        <f t="shared" si="1"/>
        <v>6</v>
      </c>
      <c r="H17" s="153">
        <f t="shared" si="7"/>
        <v>3.5000000000000003E-2</v>
      </c>
      <c r="J17" s="127">
        <v>2027</v>
      </c>
      <c r="K17" s="128">
        <f t="shared" si="8"/>
        <v>0.65891787301737803</v>
      </c>
      <c r="L17" s="152">
        <f t="shared" si="4"/>
        <v>6</v>
      </c>
      <c r="M17" s="153">
        <f t="shared" si="5"/>
        <v>7.1999999999999995E-2</v>
      </c>
    </row>
    <row r="18" spans="2:13" x14ac:dyDescent="0.25">
      <c r="B18" s="127">
        <v>2028</v>
      </c>
      <c r="C18" s="129">
        <f>INDEX('GBSG GDP Deflator Index'!$C$6:$C$100,MATCH('Inflation &amp; Discounting'!B18,'GBSG GDP Deflator Index'!$B$6:$B$100))/INDEX('GBSG GDP Deflator Index'!$C$6:$C$100,MATCH(Deflator_Year,'GBSG GDP Deflator Index'!$B$6:$B$100))</f>
        <v>1.1670561614675481</v>
      </c>
      <c r="D18" s="154"/>
      <c r="E18" s="127">
        <v>2028</v>
      </c>
      <c r="F18" s="128">
        <f t="shared" si="6"/>
        <v>0.78599096068381913</v>
      </c>
      <c r="G18" s="152">
        <f t="shared" si="1"/>
        <v>7</v>
      </c>
      <c r="H18" s="153">
        <f t="shared" si="7"/>
        <v>3.5000000000000003E-2</v>
      </c>
      <c r="J18" s="127">
        <v>2028</v>
      </c>
      <c r="K18" s="128">
        <f t="shared" si="8"/>
        <v>0.6146621949788974</v>
      </c>
      <c r="L18" s="152">
        <f t="shared" si="4"/>
        <v>7</v>
      </c>
      <c r="M18" s="153">
        <f t="shared" si="5"/>
        <v>7.1999999999999995E-2</v>
      </c>
    </row>
    <row r="19" spans="2:13" x14ac:dyDescent="0.25">
      <c r="B19" s="127">
        <v>2029</v>
      </c>
      <c r="C19" s="129">
        <f>INDEX('GBSG GDP Deflator Index'!$C$6:$C$100,MATCH('Inflation &amp; Discounting'!B19,'GBSG GDP Deflator Index'!$B$6:$B$100))/INDEX('GBSG GDP Deflator Index'!$C$6:$C$100,MATCH(Deflator_Year,'GBSG GDP Deflator Index'!$B$6:$B$100))</f>
        <v>1.1938984531813013</v>
      </c>
      <c r="D19" s="154"/>
      <c r="E19" s="127">
        <v>2029</v>
      </c>
      <c r="F19" s="128">
        <f t="shared" si="6"/>
        <v>0.75941155621625056</v>
      </c>
      <c r="G19" s="152">
        <f t="shared" si="1"/>
        <v>8</v>
      </c>
      <c r="H19" s="153">
        <f t="shared" si="7"/>
        <v>3.5000000000000003E-2</v>
      </c>
      <c r="J19" s="127">
        <v>2029</v>
      </c>
      <c r="K19" s="128">
        <f t="shared" si="8"/>
        <v>0.57337891322658319</v>
      </c>
      <c r="L19" s="152">
        <f t="shared" si="4"/>
        <v>8</v>
      </c>
      <c r="M19" s="153">
        <f t="shared" si="5"/>
        <v>7.1999999999999995E-2</v>
      </c>
    </row>
    <row r="20" spans="2:13" x14ac:dyDescent="0.25">
      <c r="B20" s="127">
        <v>2030</v>
      </c>
      <c r="C20" s="129">
        <f>INDEX('GBSG GDP Deflator Index'!$C$6:$C$100,MATCH('Inflation &amp; Discounting'!B20,'GBSG GDP Deflator Index'!$B$6:$B$100))/INDEX('GBSG GDP Deflator Index'!$C$6:$C$100,MATCH(Deflator_Year,'GBSG GDP Deflator Index'!$B$6:$B$100))</f>
        <v>1.2213581176044712</v>
      </c>
      <c r="D20" s="154"/>
      <c r="E20" s="127">
        <v>2030</v>
      </c>
      <c r="F20" s="128">
        <f t="shared" si="6"/>
        <v>0.73373097218961414</v>
      </c>
      <c r="G20" s="152">
        <f t="shared" si="1"/>
        <v>9</v>
      </c>
      <c r="H20" s="153">
        <f t="shared" si="7"/>
        <v>3.5000000000000003E-2</v>
      </c>
      <c r="J20" s="127">
        <v>2030</v>
      </c>
      <c r="K20" s="128">
        <f t="shared" si="8"/>
        <v>0.53486838920390223</v>
      </c>
      <c r="L20" s="152">
        <f t="shared" si="4"/>
        <v>9</v>
      </c>
      <c r="M20" s="153">
        <f t="shared" si="5"/>
        <v>7.1999999999999995E-2</v>
      </c>
    </row>
    <row r="21" spans="2:13" x14ac:dyDescent="0.25">
      <c r="B21" s="127">
        <v>2031</v>
      </c>
      <c r="C21" s="129">
        <f>INDEX('GBSG GDP Deflator Index'!$C$6:$C$100,MATCH('Inflation &amp; Discounting'!B21,'GBSG GDP Deflator Index'!$B$6:$B$100))/INDEX('GBSG GDP Deflator Index'!$C$6:$C$100,MATCH(Deflator_Year,'GBSG GDP Deflator Index'!$B$6:$B$100))</f>
        <v>1.2494493543093739</v>
      </c>
      <c r="D21" s="154"/>
      <c r="E21" s="127">
        <v>2031</v>
      </c>
      <c r="F21" s="128">
        <f t="shared" si="6"/>
        <v>0.70891881370977217</v>
      </c>
      <c r="G21" s="152">
        <f t="shared" si="1"/>
        <v>10</v>
      </c>
      <c r="H21" s="153">
        <f t="shared" si="7"/>
        <v>3.5000000000000003E-2</v>
      </c>
      <c r="J21" s="127">
        <v>2031</v>
      </c>
      <c r="K21" s="128">
        <f t="shared" si="8"/>
        <v>0.49894439291408776</v>
      </c>
      <c r="L21" s="152">
        <f t="shared" si="4"/>
        <v>10</v>
      </c>
      <c r="M21" s="153">
        <f t="shared" si="5"/>
        <v>7.1999999999999995E-2</v>
      </c>
    </row>
    <row r="22" spans="2:13" x14ac:dyDescent="0.25">
      <c r="B22" s="127">
        <v>2032</v>
      </c>
      <c r="C22" s="129">
        <f>INDEX('GBSG GDP Deflator Index'!$C$6:$C$100,MATCH('Inflation &amp; Discounting'!B22,'GBSG GDP Deflator Index'!$B$6:$B$100))/INDEX('GBSG GDP Deflator Index'!$C$6:$C$100,MATCH(Deflator_Year,'GBSG GDP Deflator Index'!$B$6:$B$100))</f>
        <v>1.2781866894584897</v>
      </c>
      <c r="D22" s="154"/>
      <c r="E22" s="127">
        <v>2032</v>
      </c>
      <c r="F22" s="128">
        <f t="shared" si="6"/>
        <v>0.68494571372924851</v>
      </c>
      <c r="G22" s="152">
        <f t="shared" si="1"/>
        <v>11</v>
      </c>
      <c r="H22" s="153">
        <f t="shared" si="7"/>
        <v>3.5000000000000003E-2</v>
      </c>
      <c r="J22" s="127">
        <v>2032</v>
      </c>
      <c r="K22" s="128">
        <f t="shared" si="8"/>
        <v>0.46543320234523111</v>
      </c>
      <c r="L22" s="152">
        <f t="shared" si="4"/>
        <v>11</v>
      </c>
      <c r="M22" s="153">
        <f t="shared" si="5"/>
        <v>7.1999999999999995E-2</v>
      </c>
    </row>
    <row r="23" spans="2:13" x14ac:dyDescent="0.25">
      <c r="B23" s="127">
        <v>2033</v>
      </c>
      <c r="C23" s="129">
        <f>INDEX('GBSG GDP Deflator Index'!$C$6:$C$100,MATCH('Inflation &amp; Discounting'!B23,'GBSG GDP Deflator Index'!$B$6:$B$100))/INDEX('GBSG GDP Deflator Index'!$C$6:$C$100,MATCH(Deflator_Year,'GBSG GDP Deflator Index'!$B$6:$B$100))</f>
        <v>1.3075849833160347</v>
      </c>
      <c r="D23" s="154"/>
      <c r="E23" s="127">
        <v>2033</v>
      </c>
      <c r="F23" s="128">
        <f t="shared" si="6"/>
        <v>0.66178329828912896</v>
      </c>
      <c r="G23" s="152">
        <f t="shared" si="1"/>
        <v>12</v>
      </c>
      <c r="H23" s="153">
        <f t="shared" si="7"/>
        <v>3.5000000000000003E-2</v>
      </c>
      <c r="J23" s="127">
        <v>2033</v>
      </c>
      <c r="K23" s="128">
        <f t="shared" si="8"/>
        <v>0.43417276338174543</v>
      </c>
      <c r="L23" s="152">
        <f t="shared" si="4"/>
        <v>12</v>
      </c>
      <c r="M23" s="153">
        <f t="shared" si="5"/>
        <v>7.1999999999999995E-2</v>
      </c>
    </row>
    <row r="24" spans="2:13" x14ac:dyDescent="0.25">
      <c r="B24" s="127">
        <v>2034</v>
      </c>
      <c r="C24" s="129">
        <f>INDEX('GBSG GDP Deflator Index'!$C$6:$C$100,MATCH('Inflation &amp; Discounting'!B24,'GBSG GDP Deflator Index'!$B$6:$B$100))/INDEX('GBSG GDP Deflator Index'!$C$6:$C$100,MATCH(Deflator_Year,'GBSG GDP Deflator Index'!$B$6:$B$100))</f>
        <v>1.3376594379323035</v>
      </c>
      <c r="D24" s="154"/>
      <c r="E24" s="127">
        <v>2034</v>
      </c>
      <c r="F24" s="128">
        <f t="shared" si="6"/>
        <v>0.63940415293635666</v>
      </c>
      <c r="G24" s="152">
        <f t="shared" si="1"/>
        <v>13</v>
      </c>
      <c r="H24" s="153">
        <f t="shared" si="7"/>
        <v>3.5000000000000003E-2</v>
      </c>
      <c r="J24" s="127">
        <v>2034</v>
      </c>
      <c r="K24" s="128">
        <f t="shared" si="8"/>
        <v>0.40501190613968785</v>
      </c>
      <c r="L24" s="152">
        <f t="shared" si="4"/>
        <v>13</v>
      </c>
      <c r="M24" s="153">
        <f t="shared" si="5"/>
        <v>7.1999999999999995E-2</v>
      </c>
    </row>
    <row r="25" spans="2:13" x14ac:dyDescent="0.25">
      <c r="B25" s="127">
        <v>2035</v>
      </c>
      <c r="C25" s="129">
        <f>INDEX('GBSG GDP Deflator Index'!$C$6:$C$100,MATCH('Inflation &amp; Discounting'!B25,'GBSG GDP Deflator Index'!$B$6:$B$100))/INDEX('GBSG GDP Deflator Index'!$C$6:$C$100,MATCH(Deflator_Year,'GBSG GDP Deflator Index'!$B$6:$B$100))</f>
        <v>1.3684256050047463</v>
      </c>
      <c r="D25" s="154"/>
      <c r="E25" s="127">
        <v>2035</v>
      </c>
      <c r="F25" s="128">
        <f t="shared" si="6"/>
        <v>0.61778179027667302</v>
      </c>
      <c r="G25" s="152">
        <f t="shared" si="1"/>
        <v>14</v>
      </c>
      <c r="H25" s="153">
        <f t="shared" si="7"/>
        <v>3.5000000000000003E-2</v>
      </c>
      <c r="J25" s="127">
        <v>2035</v>
      </c>
      <c r="K25" s="128">
        <f t="shared" si="8"/>
        <v>0.37780961393627593</v>
      </c>
      <c r="L25" s="152">
        <f t="shared" si="4"/>
        <v>14</v>
      </c>
      <c r="M25" s="153">
        <f t="shared" si="5"/>
        <v>7.1999999999999995E-2</v>
      </c>
    </row>
    <row r="26" spans="2:13" x14ac:dyDescent="0.25">
      <c r="B26" s="127">
        <v>2036</v>
      </c>
      <c r="C26" s="129">
        <f>INDEX('GBSG GDP Deflator Index'!$C$6:$C$100,MATCH('Inflation &amp; Discounting'!B26,'GBSG GDP Deflator Index'!$B$6:$B$100))/INDEX('GBSG GDP Deflator Index'!$C$6:$C$100,MATCH(Deflator_Year,'GBSG GDP Deflator Index'!$B$6:$B$100))</f>
        <v>1.3998993939198554</v>
      </c>
      <c r="D26" s="154"/>
      <c r="E26" s="127">
        <v>2036</v>
      </c>
      <c r="F26" s="128">
        <f t="shared" si="6"/>
        <v>0.59689061862480497</v>
      </c>
      <c r="G26" s="152">
        <f t="shared" si="1"/>
        <v>15</v>
      </c>
      <c r="H26" s="153">
        <f t="shared" si="7"/>
        <v>3.5000000000000003E-2</v>
      </c>
      <c r="J26" s="127">
        <v>2036</v>
      </c>
      <c r="K26" s="128">
        <f t="shared" si="8"/>
        <v>0.35243434135846635</v>
      </c>
      <c r="L26" s="152">
        <f t="shared" si="4"/>
        <v>15</v>
      </c>
      <c r="M26" s="153">
        <f t="shared" si="5"/>
        <v>7.1999999999999995E-2</v>
      </c>
    </row>
    <row r="27" spans="2:13" x14ac:dyDescent="0.25">
      <c r="B27" s="127">
        <v>2037</v>
      </c>
      <c r="C27" s="129">
        <f>INDEX('GBSG GDP Deflator Index'!$C$6:$C$100,MATCH('Inflation &amp; Discounting'!B27,'GBSG GDP Deflator Index'!$B$6:$B$100))/INDEX('GBSG GDP Deflator Index'!$C$6:$C$100,MATCH(Deflator_Year,'GBSG GDP Deflator Index'!$B$6:$B$100))</f>
        <v>1.4320970799800121</v>
      </c>
      <c r="D27" s="154"/>
      <c r="E27" s="127">
        <v>2037</v>
      </c>
      <c r="F27" s="128">
        <f t="shared" si="6"/>
        <v>0.57670591171478747</v>
      </c>
      <c r="G27" s="152">
        <f t="shared" si="1"/>
        <v>16</v>
      </c>
      <c r="H27" s="153">
        <f t="shared" si="7"/>
        <v>3.5000000000000003E-2</v>
      </c>
      <c r="J27" s="127">
        <v>2037</v>
      </c>
      <c r="K27" s="128">
        <f t="shared" si="8"/>
        <v>0.32876337813289758</v>
      </c>
      <c r="L27" s="152">
        <f t="shared" si="4"/>
        <v>16</v>
      </c>
      <c r="M27" s="153">
        <f t="shared" si="5"/>
        <v>7.1999999999999995E-2</v>
      </c>
    </row>
    <row r="28" spans="2:13" x14ac:dyDescent="0.25">
      <c r="B28" s="127">
        <v>2038</v>
      </c>
      <c r="C28" s="129">
        <f>INDEX('GBSG GDP Deflator Index'!$C$6:$C$100,MATCH('Inflation &amp; Discounting'!B28,'GBSG GDP Deflator Index'!$B$6:$B$100))/INDEX('GBSG GDP Deflator Index'!$C$6:$C$100,MATCH(Deflator_Year,'GBSG GDP Deflator Index'!$B$6:$B$100))</f>
        <v>1.4650353128195521</v>
      </c>
      <c r="D28" s="154"/>
      <c r="E28" s="127">
        <v>2038</v>
      </c>
      <c r="F28" s="128">
        <f t="shared" si="6"/>
        <v>0.55720377943457733</v>
      </c>
      <c r="G28" s="152">
        <f t="shared" si="1"/>
        <v>17</v>
      </c>
      <c r="H28" s="153">
        <f t="shared" si="7"/>
        <v>3.5000000000000003E-2</v>
      </c>
      <c r="J28" s="127">
        <v>2038</v>
      </c>
      <c r="K28" s="128">
        <f t="shared" si="8"/>
        <v>0.30668225572098651</v>
      </c>
      <c r="L28" s="152">
        <f t="shared" si="4"/>
        <v>17</v>
      </c>
      <c r="M28" s="153">
        <f t="shared" si="5"/>
        <v>7.1999999999999995E-2</v>
      </c>
    </row>
    <row r="29" spans="2:13" x14ac:dyDescent="0.25">
      <c r="B29" s="127">
        <v>2039</v>
      </c>
      <c r="C29" s="129">
        <f>INDEX('GBSG GDP Deflator Index'!$C$6:$C$100,MATCH('Inflation &amp; Discounting'!B29,'GBSG GDP Deflator Index'!$B$6:$B$100))/INDEX('GBSG GDP Deflator Index'!$C$6:$C$100,MATCH(Deflator_Year,'GBSG GDP Deflator Index'!$B$6:$B$100))</f>
        <v>1.4987311250144018</v>
      </c>
      <c r="D29" s="154"/>
      <c r="E29" s="127">
        <v>2039</v>
      </c>
      <c r="F29" s="128">
        <f t="shared" si="6"/>
        <v>0.53836113955031628</v>
      </c>
      <c r="G29" s="152">
        <f t="shared" si="1"/>
        <v>18</v>
      </c>
      <c r="H29" s="153">
        <f t="shared" si="7"/>
        <v>3.5000000000000003E-2</v>
      </c>
      <c r="J29" s="127">
        <v>2039</v>
      </c>
      <c r="K29" s="128">
        <f t="shared" si="8"/>
        <v>0.286084193769577</v>
      </c>
      <c r="L29" s="152">
        <f t="shared" si="4"/>
        <v>18</v>
      </c>
      <c r="M29" s="153">
        <f t="shared" si="5"/>
        <v>7.1999999999999995E-2</v>
      </c>
    </row>
    <row r="30" spans="2:13" x14ac:dyDescent="0.25">
      <c r="B30" s="127">
        <v>2040</v>
      </c>
      <c r="C30" s="129">
        <f>INDEX('GBSG GDP Deflator Index'!$C$6:$C$100,MATCH('Inflation &amp; Discounting'!B30,'GBSG GDP Deflator Index'!$B$6:$B$100))/INDEX('GBSG GDP Deflator Index'!$C$6:$C$100,MATCH(Deflator_Year,'GBSG GDP Deflator Index'!$B$6:$B$100))</f>
        <v>1.5332019408897328</v>
      </c>
      <c r="D30" s="154"/>
      <c r="E30" s="127">
        <v>2040</v>
      </c>
      <c r="F30" s="128">
        <f t="shared" si="6"/>
        <v>0.52015569038677911</v>
      </c>
      <c r="G30" s="152">
        <f t="shared" si="1"/>
        <v>19</v>
      </c>
      <c r="H30" s="153">
        <f t="shared" si="7"/>
        <v>3.5000000000000003E-2</v>
      </c>
      <c r="J30" s="127">
        <v>2040</v>
      </c>
      <c r="K30" s="128">
        <f t="shared" si="8"/>
        <v>0.26686958374027703</v>
      </c>
      <c r="L30" s="152">
        <f t="shared" si="4"/>
        <v>19</v>
      </c>
      <c r="M30" s="153">
        <f t="shared" si="5"/>
        <v>7.1999999999999995E-2</v>
      </c>
    </row>
    <row r="31" spans="2:13" x14ac:dyDescent="0.25">
      <c r="B31" s="127">
        <v>2041</v>
      </c>
      <c r="C31" s="129">
        <f>INDEX('GBSG GDP Deflator Index'!$C$6:$C$100,MATCH('Inflation &amp; Discounting'!B31,'GBSG GDP Deflator Index'!$B$6:$B$100))/INDEX('GBSG GDP Deflator Index'!$C$6:$C$100,MATCH(Deflator_Year,'GBSG GDP Deflator Index'!$B$6:$B$100))</f>
        <v>1.5684655855301965</v>
      </c>
      <c r="D31" s="154"/>
      <c r="E31" s="127">
        <v>2041</v>
      </c>
      <c r="F31" s="128">
        <f t="shared" si="6"/>
        <v>0.50256588443167061</v>
      </c>
      <c r="G31" s="152">
        <f t="shared" si="1"/>
        <v>20</v>
      </c>
      <c r="H31" s="153">
        <f t="shared" si="7"/>
        <v>3.5000000000000003E-2</v>
      </c>
      <c r="J31" s="127">
        <v>2041</v>
      </c>
      <c r="K31" s="128">
        <f t="shared" si="8"/>
        <v>0.24894550722040762</v>
      </c>
      <c r="L31" s="152">
        <f t="shared" si="4"/>
        <v>20</v>
      </c>
      <c r="M31" s="153">
        <f t="shared" si="5"/>
        <v>7.1999999999999995E-2</v>
      </c>
    </row>
    <row r="32" spans="2:13" x14ac:dyDescent="0.25">
      <c r="B32" s="127">
        <v>2042</v>
      </c>
      <c r="C32" s="129">
        <f>INDEX('GBSG GDP Deflator Index'!$C$6:$C$100,MATCH('Inflation &amp; Discounting'!B32,'GBSG GDP Deflator Index'!$B$6:$B$100))/INDEX('GBSG GDP Deflator Index'!$C$6:$C$100,MATCH(Deflator_Year,'GBSG GDP Deflator Index'!$B$6:$B$100))</f>
        <v>1.604540293997391</v>
      </c>
      <c r="D32" s="154"/>
      <c r="E32" s="127">
        <v>2042</v>
      </c>
      <c r="F32" s="128">
        <f t="shared" si="6"/>
        <v>0.48557090283253213</v>
      </c>
      <c r="G32" s="152">
        <f t="shared" si="1"/>
        <v>21</v>
      </c>
      <c r="H32" s="153">
        <f t="shared" si="7"/>
        <v>3.5000000000000003E-2</v>
      </c>
      <c r="J32" s="127">
        <v>2042</v>
      </c>
      <c r="K32" s="128">
        <f t="shared" si="8"/>
        <v>0.23222528658620112</v>
      </c>
      <c r="L32" s="152">
        <f t="shared" si="4"/>
        <v>21</v>
      </c>
      <c r="M32" s="153">
        <f t="shared" si="5"/>
        <v>7.1999999999999995E-2</v>
      </c>
    </row>
    <row r="33" spans="2:13" x14ac:dyDescent="0.25">
      <c r="B33" s="127">
        <v>2043</v>
      </c>
      <c r="C33" s="129">
        <f>INDEX('GBSG GDP Deflator Index'!$C$6:$C$100,MATCH('Inflation &amp; Discounting'!B33,'GBSG GDP Deflator Index'!$B$6:$B$100))/INDEX('GBSG GDP Deflator Index'!$C$6:$C$100,MATCH(Deflator_Year,'GBSG GDP Deflator Index'!$B$6:$B$100))</f>
        <v>1.641444720759331</v>
      </c>
      <c r="D33" s="154"/>
      <c r="E33" s="127">
        <v>2043</v>
      </c>
      <c r="F33" s="128">
        <f t="shared" si="6"/>
        <v>0.46915063075606966</v>
      </c>
      <c r="G33" s="152">
        <f t="shared" si="1"/>
        <v>22</v>
      </c>
      <c r="H33" s="153">
        <f t="shared" si="7"/>
        <v>3.5000000000000003E-2</v>
      </c>
      <c r="J33" s="127">
        <v>2043</v>
      </c>
      <c r="K33" s="128">
        <f t="shared" si="8"/>
        <v>0.21662806584533684</v>
      </c>
      <c r="L33" s="152">
        <f t="shared" si="4"/>
        <v>22</v>
      </c>
      <c r="M33" s="153">
        <f t="shared" si="5"/>
        <v>7.1999999999999995E-2</v>
      </c>
    </row>
    <row r="34" spans="2:13" x14ac:dyDescent="0.25">
      <c r="B34" s="127">
        <v>2044</v>
      </c>
      <c r="C34" s="129">
        <f>INDEX('GBSG GDP Deflator Index'!$C$6:$C$100,MATCH('Inflation &amp; Discounting'!B34,'GBSG GDP Deflator Index'!$B$6:$B$100))/INDEX('GBSG GDP Deflator Index'!$C$6:$C$100,MATCH(Deflator_Year,'GBSG GDP Deflator Index'!$B$6:$B$100))</f>
        <v>1.6791979493367959</v>
      </c>
      <c r="D34" s="154"/>
      <c r="E34" s="127">
        <v>2044</v>
      </c>
      <c r="F34" s="128">
        <f t="shared" si="6"/>
        <v>0.45328563358074364</v>
      </c>
      <c r="G34" s="152">
        <f t="shared" si="1"/>
        <v>23</v>
      </c>
      <c r="H34" s="153">
        <f t="shared" si="7"/>
        <v>3.5000000000000003E-2</v>
      </c>
      <c r="J34" s="127">
        <v>2044</v>
      </c>
      <c r="K34" s="128">
        <f t="shared" si="8"/>
        <v>0.20207841963184406</v>
      </c>
      <c r="L34" s="152">
        <f t="shared" si="4"/>
        <v>23</v>
      </c>
      <c r="M34" s="153">
        <f t="shared" si="5"/>
        <v>7.1999999999999995E-2</v>
      </c>
    </row>
    <row r="35" spans="2:13" x14ac:dyDescent="0.25">
      <c r="B35" s="127">
        <v>2045</v>
      </c>
      <c r="C35" s="129">
        <f>INDEX('GBSG GDP Deflator Index'!$C$6:$C$100,MATCH('Inflation &amp; Discounting'!B35,'GBSG GDP Deflator Index'!$B$6:$B$100))/INDEX('GBSG GDP Deflator Index'!$C$6:$C$100,MATCH(Deflator_Year,'GBSG GDP Deflator Index'!$B$6:$B$100))</f>
        <v>1.7178195021715417</v>
      </c>
      <c r="D35" s="154"/>
      <c r="E35" s="127">
        <v>2045</v>
      </c>
      <c r="F35" s="128">
        <f t="shared" si="6"/>
        <v>0.43795713389443841</v>
      </c>
      <c r="G35" s="152">
        <f t="shared" si="1"/>
        <v>24</v>
      </c>
      <c r="H35" s="153">
        <f t="shared" si="7"/>
        <v>3.5000000000000003E-2</v>
      </c>
      <c r="J35" s="127">
        <v>2045</v>
      </c>
      <c r="K35" s="128">
        <f t="shared" si="8"/>
        <v>0.18850598846254105</v>
      </c>
      <c r="L35" s="152">
        <f t="shared" si="4"/>
        <v>24</v>
      </c>
      <c r="M35" s="153">
        <f t="shared" si="5"/>
        <v>7.1999999999999995E-2</v>
      </c>
    </row>
    <row r="36" spans="2:13" x14ac:dyDescent="0.25">
      <c r="B36" s="127">
        <v>2046</v>
      </c>
      <c r="C36" s="129">
        <f>INDEX('GBSG GDP Deflator Index'!$C$6:$C$100,MATCH('Inflation &amp; Discounting'!B36,'GBSG GDP Deflator Index'!$B$6:$B$100))/INDEX('GBSG GDP Deflator Index'!$C$6:$C$100,MATCH(Deflator_Year,'GBSG GDP Deflator Index'!$B$6:$B$100))</f>
        <v>1.7573293507214871</v>
      </c>
      <c r="D36" s="154"/>
      <c r="E36" s="127">
        <v>2046</v>
      </c>
      <c r="F36" s="128">
        <f t="shared" si="6"/>
        <v>0.42314698926998884</v>
      </c>
      <c r="G36" s="152">
        <f t="shared" si="1"/>
        <v>25</v>
      </c>
      <c r="H36" s="153">
        <f t="shared" si="7"/>
        <v>3.5000000000000003E-2</v>
      </c>
      <c r="J36" s="127">
        <v>2046</v>
      </c>
      <c r="K36" s="128">
        <f t="shared" si="8"/>
        <v>0.17584513849117636</v>
      </c>
      <c r="L36" s="152">
        <f t="shared" si="4"/>
        <v>25</v>
      </c>
      <c r="M36" s="153">
        <f t="shared" si="5"/>
        <v>7.1999999999999995E-2</v>
      </c>
    </row>
    <row r="37" spans="2:13" x14ac:dyDescent="0.25">
      <c r="B37" s="127">
        <v>2047</v>
      </c>
      <c r="C37" s="129">
        <f>INDEX('GBSG GDP Deflator Index'!$C$6:$C$100,MATCH('Inflation &amp; Discounting'!B37,'GBSG GDP Deflator Index'!$B$6:$B$100))/INDEX('GBSG GDP Deflator Index'!$C$6:$C$100,MATCH(Deflator_Year,'GBSG GDP Deflator Index'!$B$6:$B$100))</f>
        <v>1.7977479257880813</v>
      </c>
      <c r="D37" s="154"/>
      <c r="E37" s="127">
        <v>2047</v>
      </c>
      <c r="F37" s="128">
        <f t="shared" si="6"/>
        <v>0.40883767079225974</v>
      </c>
      <c r="G37" s="152">
        <f t="shared" si="1"/>
        <v>26</v>
      </c>
      <c r="H37" s="153">
        <f t="shared" si="7"/>
        <v>3.5000000000000003E-2</v>
      </c>
      <c r="J37" s="127">
        <v>2047</v>
      </c>
      <c r="K37" s="128">
        <f t="shared" si="8"/>
        <v>0.16403464411490326</v>
      </c>
      <c r="L37" s="152">
        <f t="shared" si="4"/>
        <v>26</v>
      </c>
      <c r="M37" s="153">
        <f t="shared" si="5"/>
        <v>7.1999999999999995E-2</v>
      </c>
    </row>
    <row r="38" spans="2:13" x14ac:dyDescent="0.25">
      <c r="B38" s="127">
        <v>2048</v>
      </c>
      <c r="C38" s="129">
        <f>INDEX('GBSG GDP Deflator Index'!$C$6:$C$100,MATCH('Inflation &amp; Discounting'!B38,'GBSG GDP Deflator Index'!$B$6:$B$100))/INDEX('GBSG GDP Deflator Index'!$C$6:$C$100,MATCH(Deflator_Year,'GBSG GDP Deflator Index'!$B$6:$B$100))</f>
        <v>1.8390961280812064</v>
      </c>
      <c r="D38" s="154"/>
      <c r="E38" s="127">
        <v>2048</v>
      </c>
      <c r="F38" s="128">
        <f t="shared" si="6"/>
        <v>0.39501224231136206</v>
      </c>
      <c r="G38" s="152">
        <f t="shared" si="1"/>
        <v>27</v>
      </c>
      <c r="H38" s="153">
        <f t="shared" si="7"/>
        <v>3.5000000000000003E-2</v>
      </c>
      <c r="J38" s="127">
        <v>2048</v>
      </c>
      <c r="K38" s="128">
        <f t="shared" si="8"/>
        <v>0.15301739189823066</v>
      </c>
      <c r="L38" s="152">
        <f t="shared" si="4"/>
        <v>27</v>
      </c>
      <c r="M38" s="153">
        <f t="shared" si="5"/>
        <v>7.1999999999999995E-2</v>
      </c>
    </row>
    <row r="39" spans="2:13" x14ac:dyDescent="0.25">
      <c r="B39" s="127">
        <v>2049</v>
      </c>
      <c r="C39" s="129">
        <f>INDEX('GBSG GDP Deflator Index'!$C$6:$C$100,MATCH('Inflation &amp; Discounting'!B39,'GBSG GDP Deflator Index'!$B$6:$B$100))/INDEX('GBSG GDP Deflator Index'!$C$6:$C$100,MATCH(Deflator_Year,'GBSG GDP Deflator Index'!$B$6:$B$100))</f>
        <v>1.8813953390270743</v>
      </c>
      <c r="D39" s="154"/>
      <c r="E39" s="127">
        <v>2049</v>
      </c>
      <c r="F39" s="128">
        <f t="shared" si="6"/>
        <v>0.38165434039745127</v>
      </c>
      <c r="G39" s="152">
        <f t="shared" si="1"/>
        <v>28</v>
      </c>
      <c r="H39" s="153">
        <f t="shared" si="7"/>
        <v>3.5000000000000003E-2</v>
      </c>
      <c r="J39" s="127">
        <v>2049</v>
      </c>
      <c r="K39" s="128">
        <f t="shared" si="8"/>
        <v>0.14274010438267784</v>
      </c>
      <c r="L39" s="152">
        <f t="shared" si="4"/>
        <v>28</v>
      </c>
      <c r="M39" s="153">
        <f t="shared" si="5"/>
        <v>7.1999999999999995E-2</v>
      </c>
    </row>
    <row r="40" spans="2:13" x14ac:dyDescent="0.25">
      <c r="B40" s="127">
        <v>2050</v>
      </c>
      <c r="C40" s="129">
        <f>INDEX('GBSG GDP Deflator Index'!$C$6:$C$100,MATCH('Inflation &amp; Discounting'!B40,'GBSG GDP Deflator Index'!$B$6:$B$100))/INDEX('GBSG GDP Deflator Index'!$C$6:$C$100,MATCH(Deflator_Year,'GBSG GDP Deflator Index'!$B$6:$B$100))</f>
        <v>1.9246674318246961</v>
      </c>
      <c r="D40" s="154"/>
      <c r="E40" s="127">
        <v>2050</v>
      </c>
      <c r="F40" s="128">
        <f t="shared" si="6"/>
        <v>0.36874815497338298</v>
      </c>
      <c r="G40" s="152">
        <f t="shared" ref="G40:G60" si="9">E40-Discount_Year</f>
        <v>29</v>
      </c>
      <c r="H40" s="153">
        <f t="shared" si="7"/>
        <v>3.5000000000000003E-2</v>
      </c>
      <c r="J40" s="127">
        <v>2050</v>
      </c>
      <c r="K40" s="128">
        <f t="shared" si="8"/>
        <v>0.13315308244652782</v>
      </c>
      <c r="L40" s="152">
        <f t="shared" si="4"/>
        <v>29</v>
      </c>
      <c r="M40" s="153">
        <f t="shared" si="5"/>
        <v>7.1999999999999995E-2</v>
      </c>
    </row>
    <row r="41" spans="2:13" x14ac:dyDescent="0.25">
      <c r="B41" s="127">
        <v>2051</v>
      </c>
      <c r="C41" s="129">
        <f>INDEX('GBSG GDP Deflator Index'!$C$6:$C$100,MATCH('Inflation &amp; Discounting'!B41,'GBSG GDP Deflator Index'!$B$6:$B$100))/INDEX('GBSG GDP Deflator Index'!$C$6:$C$100,MATCH(Deflator_Year,'GBSG GDP Deflator Index'!$B$6:$B$100))</f>
        <v>1.9689347827566643</v>
      </c>
      <c r="D41" s="154"/>
      <c r="E41" s="127">
        <v>2051</v>
      </c>
      <c r="F41" s="128">
        <f t="shared" si="6"/>
        <v>0.41198675951590691</v>
      </c>
      <c r="G41" s="152">
        <f t="shared" si="9"/>
        <v>30</v>
      </c>
      <c r="H41" s="153">
        <f t="shared" si="7"/>
        <v>0.03</v>
      </c>
      <c r="J41" s="127">
        <v>2051</v>
      </c>
      <c r="K41" s="128">
        <f t="shared" si="8"/>
        <v>0.12420996496877595</v>
      </c>
      <c r="L41" s="152">
        <f t="shared" si="4"/>
        <v>30</v>
      </c>
      <c r="M41" s="153">
        <f t="shared" si="5"/>
        <v>7.1999999999999995E-2</v>
      </c>
    </row>
    <row r="42" spans="2:13" x14ac:dyDescent="0.25">
      <c r="B42" s="127">
        <v>2052</v>
      </c>
      <c r="C42" s="129">
        <f>INDEX('GBSG GDP Deflator Index'!$C$6:$C$100,MATCH('Inflation &amp; Discounting'!B42,'GBSG GDP Deflator Index'!$B$6:$B$100))/INDEX('GBSG GDP Deflator Index'!$C$6:$C$100,MATCH(Deflator_Year,'GBSG GDP Deflator Index'!$B$6:$B$100))</f>
        <v>2.0142202827600673</v>
      </c>
      <c r="D42" s="154"/>
      <c r="E42" s="127">
        <v>2052</v>
      </c>
      <c r="F42" s="128">
        <f t="shared" si="6"/>
        <v>0.39998714516107459</v>
      </c>
      <c r="G42" s="152">
        <f t="shared" si="9"/>
        <v>31</v>
      </c>
      <c r="H42" s="153">
        <f t="shared" si="7"/>
        <v>0.03</v>
      </c>
      <c r="J42" s="127">
        <v>2052</v>
      </c>
      <c r="K42" s="128">
        <f t="shared" si="8"/>
        <v>0.11586750463505217</v>
      </c>
      <c r="L42" s="152">
        <f t="shared" si="4"/>
        <v>31</v>
      </c>
      <c r="M42" s="153">
        <f t="shared" si="5"/>
        <v>7.1999999999999995E-2</v>
      </c>
    </row>
    <row r="43" spans="2:13" x14ac:dyDescent="0.25">
      <c r="B43" s="127">
        <v>2053</v>
      </c>
      <c r="C43" s="129">
        <f>INDEX('GBSG GDP Deflator Index'!$C$6:$C$100,MATCH('Inflation &amp; Discounting'!B43,'GBSG GDP Deflator Index'!$B$6:$B$100))/INDEX('GBSG GDP Deflator Index'!$C$6:$C$100,MATCH(Deflator_Year,'GBSG GDP Deflator Index'!$B$6:$B$100))</f>
        <v>2.0605473492635484</v>
      </c>
      <c r="D43" s="154"/>
      <c r="E43" s="127">
        <v>2053</v>
      </c>
      <c r="F43" s="128">
        <f t="shared" si="6"/>
        <v>0.38833703413696569</v>
      </c>
      <c r="G43" s="152">
        <f t="shared" si="9"/>
        <v>32</v>
      </c>
      <c r="H43" s="153">
        <f t="shared" si="7"/>
        <v>0.03</v>
      </c>
      <c r="J43" s="127">
        <v>2053</v>
      </c>
      <c r="K43" s="128">
        <f t="shared" si="8"/>
        <v>0.1080853588013546</v>
      </c>
      <c r="L43" s="152">
        <f t="shared" si="4"/>
        <v>32</v>
      </c>
      <c r="M43" s="153">
        <f t="shared" si="5"/>
        <v>7.1999999999999995E-2</v>
      </c>
    </row>
    <row r="44" spans="2:13" x14ac:dyDescent="0.25">
      <c r="B44" s="127">
        <v>2054</v>
      </c>
      <c r="C44" s="129">
        <f>INDEX('GBSG GDP Deflator Index'!$C$6:$C$100,MATCH('Inflation &amp; Discounting'!B44,'GBSG GDP Deflator Index'!$B$6:$B$100))/INDEX('GBSG GDP Deflator Index'!$C$6:$C$100,MATCH(Deflator_Year,'GBSG GDP Deflator Index'!$B$6:$B$100))</f>
        <v>2.1079399382966102</v>
      </c>
      <c r="D44" s="154"/>
      <c r="E44" s="127">
        <v>2054</v>
      </c>
      <c r="F44" s="128">
        <f t="shared" si="6"/>
        <v>0.37702624673491814</v>
      </c>
      <c r="G44" s="152">
        <f t="shared" si="9"/>
        <v>33</v>
      </c>
      <c r="H44" s="153">
        <f t="shared" si="7"/>
        <v>0.03</v>
      </c>
      <c r="J44" s="127">
        <v>2054</v>
      </c>
      <c r="K44" s="128">
        <f t="shared" si="8"/>
        <v>0.10082589440424869</v>
      </c>
      <c r="L44" s="152">
        <f t="shared" si="4"/>
        <v>33</v>
      </c>
      <c r="M44" s="153">
        <f t="shared" si="5"/>
        <v>7.1999999999999995E-2</v>
      </c>
    </row>
    <row r="45" spans="2:13" x14ac:dyDescent="0.25">
      <c r="B45" s="127">
        <v>2055</v>
      </c>
      <c r="C45" s="129">
        <f>INDEX('GBSG GDP Deflator Index'!$C$6:$C$100,MATCH('Inflation &amp; Discounting'!B45,'GBSG GDP Deflator Index'!$B$6:$B$100))/INDEX('GBSG GDP Deflator Index'!$C$6:$C$100,MATCH(Deflator_Year,'GBSG GDP Deflator Index'!$B$6:$B$100))</f>
        <v>2.1564225568774322</v>
      </c>
      <c r="D45" s="154"/>
      <c r="E45" s="127">
        <v>2055</v>
      </c>
      <c r="F45" s="128">
        <f t="shared" si="6"/>
        <v>0.36604489974263904</v>
      </c>
      <c r="G45" s="152">
        <f t="shared" si="9"/>
        <v>34</v>
      </c>
      <c r="H45" s="153">
        <f t="shared" si="7"/>
        <v>0.03</v>
      </c>
      <c r="J45" s="127">
        <v>2055</v>
      </c>
      <c r="K45" s="128">
        <f t="shared" si="8"/>
        <v>9.4054005974112578E-2</v>
      </c>
      <c r="L45" s="152">
        <f t="shared" si="4"/>
        <v>34</v>
      </c>
      <c r="M45" s="153">
        <f t="shared" si="5"/>
        <v>7.1999999999999995E-2</v>
      </c>
    </row>
    <row r="46" spans="2:13" x14ac:dyDescent="0.25">
      <c r="B46" s="127">
        <v>2056</v>
      </c>
      <c r="C46" s="129">
        <f>INDEX('GBSG GDP Deflator Index'!$C$6:$C$100,MATCH('Inflation &amp; Discounting'!B46,'GBSG GDP Deflator Index'!$B$6:$B$100))/INDEX('GBSG GDP Deflator Index'!$C$6:$C$100,MATCH(Deflator_Year,'GBSG GDP Deflator Index'!$B$6:$B$100))</f>
        <v>2.2060202756856127</v>
      </c>
      <c r="D46" s="154"/>
      <c r="E46" s="127">
        <v>2056</v>
      </c>
      <c r="F46" s="128">
        <f t="shared" si="6"/>
        <v>0.35538339780838735</v>
      </c>
      <c r="G46" s="152">
        <f t="shared" si="9"/>
        <v>35</v>
      </c>
      <c r="H46" s="153">
        <f t="shared" si="7"/>
        <v>0.03</v>
      </c>
      <c r="J46" s="127">
        <v>2056</v>
      </c>
      <c r="K46" s="128">
        <f t="shared" si="8"/>
        <v>8.7736945871373678E-2</v>
      </c>
      <c r="L46" s="152">
        <f t="shared" si="4"/>
        <v>35</v>
      </c>
      <c r="M46" s="153">
        <f t="shared" si="5"/>
        <v>7.1999999999999995E-2</v>
      </c>
    </row>
    <row r="47" spans="2:13" x14ac:dyDescent="0.25">
      <c r="B47" s="127">
        <v>2057</v>
      </c>
      <c r="C47" s="129">
        <f>INDEX('GBSG GDP Deflator Index'!$C$6:$C$100,MATCH('Inflation &amp; Discounting'!B47,'GBSG GDP Deflator Index'!$B$6:$B$100))/INDEX('GBSG GDP Deflator Index'!$C$6:$C$100,MATCH(Deflator_Year,'GBSG GDP Deflator Index'!$B$6:$B$100))</f>
        <v>2.2567587420263813</v>
      </c>
      <c r="D47" s="154"/>
      <c r="E47" s="127">
        <v>2057</v>
      </c>
      <c r="F47" s="128">
        <f t="shared" si="6"/>
        <v>0.34503242505668674</v>
      </c>
      <c r="G47" s="152">
        <f t="shared" si="9"/>
        <v>36</v>
      </c>
      <c r="H47" s="153">
        <f t="shared" si="7"/>
        <v>0.03</v>
      </c>
      <c r="J47" s="127">
        <v>2057</v>
      </c>
      <c r="K47" s="128">
        <f t="shared" si="8"/>
        <v>8.1844165924788853E-2</v>
      </c>
      <c r="L47" s="152">
        <f t="shared" si="4"/>
        <v>36</v>
      </c>
      <c r="M47" s="153">
        <f t="shared" si="5"/>
        <v>7.1999999999999995E-2</v>
      </c>
    </row>
    <row r="48" spans="2:13" x14ac:dyDescent="0.25">
      <c r="B48" s="127">
        <v>2058</v>
      </c>
      <c r="C48" s="129">
        <f>INDEX('GBSG GDP Deflator Index'!$C$6:$C$100,MATCH('Inflation &amp; Discounting'!B48,'GBSG GDP Deflator Index'!$B$6:$B$100))/INDEX('GBSG GDP Deflator Index'!$C$6:$C$100,MATCH(Deflator_Year,'GBSG GDP Deflator Index'!$B$6:$B$100))</f>
        <v>2.3086641930929876</v>
      </c>
      <c r="D48" s="154"/>
      <c r="E48" s="127">
        <v>2058</v>
      </c>
      <c r="F48" s="128">
        <f t="shared" si="6"/>
        <v>0.33498293694823961</v>
      </c>
      <c r="G48" s="152">
        <f t="shared" si="9"/>
        <v>37</v>
      </c>
      <c r="H48" s="153">
        <f t="shared" si="7"/>
        <v>0.03</v>
      </c>
      <c r="J48" s="127">
        <v>2058</v>
      </c>
      <c r="K48" s="128">
        <f t="shared" si="8"/>
        <v>7.6347169705959742E-2</v>
      </c>
      <c r="L48" s="152">
        <f t="shared" si="4"/>
        <v>37</v>
      </c>
      <c r="M48" s="153">
        <f t="shared" si="5"/>
        <v>7.1999999999999995E-2</v>
      </c>
    </row>
    <row r="49" spans="2:13" x14ac:dyDescent="0.25">
      <c r="B49" s="127">
        <v>2059</v>
      </c>
      <c r="C49" s="129">
        <f>INDEX('GBSG GDP Deflator Index'!$C$6:$C$100,MATCH('Inflation &amp; Discounting'!B49,'GBSG GDP Deflator Index'!$B$6:$B$100))/INDEX('GBSG GDP Deflator Index'!$C$6:$C$100,MATCH(Deflator_Year,'GBSG GDP Deflator Index'!$B$6:$B$100))</f>
        <v>2.3617634695341265</v>
      </c>
      <c r="D49" s="154"/>
      <c r="E49" s="127">
        <v>2059</v>
      </c>
      <c r="F49" s="128">
        <f t="shared" si="6"/>
        <v>0.3252261523769317</v>
      </c>
      <c r="G49" s="152">
        <f t="shared" si="9"/>
        <v>38</v>
      </c>
      <c r="H49" s="153">
        <f t="shared" si="7"/>
        <v>0.03</v>
      </c>
      <c r="J49" s="127">
        <v>2059</v>
      </c>
      <c r="K49" s="128">
        <f t="shared" si="8"/>
        <v>7.1219374725708717E-2</v>
      </c>
      <c r="L49" s="152">
        <f t="shared" si="4"/>
        <v>38</v>
      </c>
      <c r="M49" s="153">
        <f t="shared" si="5"/>
        <v>7.1999999999999995E-2</v>
      </c>
    </row>
    <row r="50" spans="2:13" x14ac:dyDescent="0.25">
      <c r="B50" s="127">
        <v>2060</v>
      </c>
      <c r="C50" s="129">
        <f>INDEX('GBSG GDP Deflator Index'!$C$6:$C$100,MATCH('Inflation &amp; Discounting'!B50,'GBSG GDP Deflator Index'!$B$6:$B$100))/INDEX('GBSG GDP Deflator Index'!$C$6:$C$100,MATCH(Deflator_Year,'GBSG GDP Deflator Index'!$B$6:$B$100))</f>
        <v>2.4160840293334114</v>
      </c>
      <c r="D50" s="154"/>
      <c r="E50" s="127">
        <v>2060</v>
      </c>
      <c r="F50" s="128">
        <f t="shared" si="6"/>
        <v>0.31575354599702099</v>
      </c>
      <c r="G50" s="152">
        <f t="shared" si="9"/>
        <v>39</v>
      </c>
      <c r="H50" s="153">
        <f t="shared" si="7"/>
        <v>0.03</v>
      </c>
      <c r="J50" s="127">
        <v>2060</v>
      </c>
      <c r="K50" s="128">
        <f t="shared" si="8"/>
        <v>6.6435983885922298E-2</v>
      </c>
      <c r="L50" s="152">
        <f t="shared" si="4"/>
        <v>39</v>
      </c>
      <c r="M50" s="153">
        <f t="shared" si="5"/>
        <v>7.1999999999999995E-2</v>
      </c>
    </row>
    <row r="51" spans="2:13" x14ac:dyDescent="0.25">
      <c r="B51" s="127">
        <v>2061</v>
      </c>
      <c r="C51" s="129">
        <f>INDEX('GBSG GDP Deflator Index'!$C$6:$C$100,MATCH('Inflation &amp; Discounting'!B51,'GBSG GDP Deflator Index'!$B$6:$B$100))/INDEX('GBSG GDP Deflator Index'!$C$6:$C$100,MATCH(Deflator_Year,'GBSG GDP Deflator Index'!$B$6:$B$100))</f>
        <v>2.4716539620080797</v>
      </c>
      <c r="D51" s="154"/>
      <c r="E51" s="127">
        <v>2061</v>
      </c>
      <c r="F51" s="128">
        <f t="shared" si="6"/>
        <v>0.30655684077380685</v>
      </c>
      <c r="G51" s="152">
        <f t="shared" si="9"/>
        <v>40</v>
      </c>
      <c r="H51" s="153">
        <f t="shared" si="7"/>
        <v>0.03</v>
      </c>
      <c r="J51" s="127">
        <v>2061</v>
      </c>
      <c r="K51" s="128">
        <f t="shared" si="8"/>
        <v>6.1973865565226008E-2</v>
      </c>
      <c r="L51" s="152">
        <f t="shared" si="4"/>
        <v>40</v>
      </c>
      <c r="M51" s="153">
        <f t="shared" si="5"/>
        <v>7.1999999999999995E-2</v>
      </c>
    </row>
    <row r="52" spans="2:13" x14ac:dyDescent="0.25">
      <c r="B52" s="127">
        <v>2062</v>
      </c>
      <c r="C52" s="129">
        <f>INDEX('GBSG GDP Deflator Index'!$C$6:$C$100,MATCH('Inflation &amp; Discounting'!B52,'GBSG GDP Deflator Index'!$B$6:$B$100))/INDEX('GBSG GDP Deflator Index'!$C$6:$C$100,MATCH(Deflator_Year,'GBSG GDP Deflator Index'!$B$6:$B$100))</f>
        <v>2.5285020031342653</v>
      </c>
      <c r="D52" s="154"/>
      <c r="E52" s="127">
        <v>2062</v>
      </c>
      <c r="F52" s="128">
        <f t="shared" si="6"/>
        <v>0.29762800075126877</v>
      </c>
      <c r="G52" s="152">
        <f t="shared" si="9"/>
        <v>41</v>
      </c>
      <c r="H52" s="153">
        <f t="shared" si="7"/>
        <v>0.03</v>
      </c>
      <c r="J52" s="127">
        <v>2062</v>
      </c>
      <c r="K52" s="128">
        <f t="shared" si="8"/>
        <v>5.7811441758606349E-2</v>
      </c>
      <c r="L52" s="152">
        <f t="shared" si="4"/>
        <v>41</v>
      </c>
      <c r="M52" s="153">
        <f t="shared" si="5"/>
        <v>7.1999999999999995E-2</v>
      </c>
    </row>
    <row r="53" spans="2:13" x14ac:dyDescent="0.25">
      <c r="B53" s="127">
        <v>2063</v>
      </c>
      <c r="C53" s="129">
        <f>INDEX('GBSG GDP Deflator Index'!$C$6:$C$100,MATCH('Inflation &amp; Discounting'!B53,'GBSG GDP Deflator Index'!$B$6:$B$100))/INDEX('GBSG GDP Deflator Index'!$C$6:$C$100,MATCH(Deflator_Year,'GBSG GDP Deflator Index'!$B$6:$B$100))</f>
        <v>2.5866575492063535</v>
      </c>
      <c r="D53" s="154"/>
      <c r="E53" s="127">
        <v>2063</v>
      </c>
      <c r="F53" s="128">
        <f t="shared" si="6"/>
        <v>0.28895922403035801</v>
      </c>
      <c r="G53" s="152">
        <f t="shared" si="9"/>
        <v>42</v>
      </c>
      <c r="H53" s="153">
        <f t="shared" si="7"/>
        <v>0.03</v>
      </c>
      <c r="J53" s="127">
        <v>2063</v>
      </c>
      <c r="K53" s="128">
        <f t="shared" si="8"/>
        <v>5.3928583730043229E-2</v>
      </c>
      <c r="L53" s="152">
        <f t="shared" si="4"/>
        <v>42</v>
      </c>
      <c r="M53" s="153">
        <f t="shared" si="5"/>
        <v>7.1999999999999995E-2</v>
      </c>
    </row>
    <row r="54" spans="2:13" x14ac:dyDescent="0.25">
      <c r="B54" s="127">
        <v>2064</v>
      </c>
      <c r="C54" s="129">
        <f>INDEX('GBSG GDP Deflator Index'!$C$6:$C$100,MATCH('Inflation &amp; Discounting'!B54,'GBSG GDP Deflator Index'!$B$6:$B$100))/INDEX('GBSG GDP Deflator Index'!$C$6:$C$100,MATCH(Deflator_Year,'GBSG GDP Deflator Index'!$B$6:$B$100))</f>
        <v>2.646150672838099</v>
      </c>
      <c r="D54" s="154"/>
      <c r="E54" s="127">
        <v>2064</v>
      </c>
      <c r="F54" s="128">
        <f t="shared" si="6"/>
        <v>0.28054293595180391</v>
      </c>
      <c r="G54" s="152">
        <f t="shared" si="9"/>
        <v>43</v>
      </c>
      <c r="H54" s="153">
        <f t="shared" si="7"/>
        <v>0.03</v>
      </c>
      <c r="J54" s="127">
        <v>2064</v>
      </c>
      <c r="K54" s="128">
        <f t="shared" si="8"/>
        <v>5.0306514673547791E-2</v>
      </c>
      <c r="L54" s="152">
        <f t="shared" si="4"/>
        <v>43</v>
      </c>
      <c r="M54" s="153">
        <f t="shared" si="5"/>
        <v>7.1999999999999995E-2</v>
      </c>
    </row>
    <row r="55" spans="2:13" x14ac:dyDescent="0.25">
      <c r="B55" s="127">
        <v>2065</v>
      </c>
      <c r="C55" s="129">
        <f>INDEX('GBSG GDP Deflator Index'!$C$6:$C$100,MATCH('Inflation &amp; Discounting'!B55,'GBSG GDP Deflator Index'!$B$6:$B$100))/INDEX('GBSG GDP Deflator Index'!$C$6:$C$100,MATCH(Deflator_Year,'GBSG GDP Deflator Index'!$B$6:$B$100))</f>
        <v>2.7070121383133747</v>
      </c>
      <c r="D55" s="154"/>
      <c r="E55" s="127">
        <v>2065</v>
      </c>
      <c r="F55" s="128">
        <f t="shared" si="6"/>
        <v>0.27237178247747956</v>
      </c>
      <c r="G55" s="152">
        <f t="shared" si="9"/>
        <v>44</v>
      </c>
      <c r="H55" s="153">
        <f t="shared" si="7"/>
        <v>0.03</v>
      </c>
      <c r="J55" s="127">
        <v>2065</v>
      </c>
      <c r="K55" s="128">
        <f t="shared" si="8"/>
        <v>4.6927718911891583E-2</v>
      </c>
      <c r="L55" s="152">
        <f t="shared" si="4"/>
        <v>44</v>
      </c>
      <c r="M55" s="153">
        <f t="shared" si="5"/>
        <v>7.1999999999999995E-2</v>
      </c>
    </row>
    <row r="56" spans="2:13" x14ac:dyDescent="0.25">
      <c r="B56" s="127">
        <v>2066</v>
      </c>
      <c r="C56" s="129">
        <f>INDEX('GBSG GDP Deflator Index'!$C$6:$C$100,MATCH('Inflation &amp; Discounting'!B56,'GBSG GDP Deflator Index'!$B$6:$B$100))/INDEX('GBSG GDP Deflator Index'!$C$6:$C$100,MATCH(Deflator_Year,'GBSG GDP Deflator Index'!$B$6:$B$100))</f>
        <v>2.769273417494583</v>
      </c>
      <c r="D56" s="154"/>
      <c r="E56" s="127">
        <v>2066</v>
      </c>
      <c r="F56" s="128">
        <f t="shared" si="6"/>
        <v>0.26443862376454325</v>
      </c>
      <c r="G56" s="152">
        <f t="shared" si="9"/>
        <v>45</v>
      </c>
      <c r="H56" s="153">
        <f t="shared" si="7"/>
        <v>0.03</v>
      </c>
      <c r="J56" s="127">
        <v>2066</v>
      </c>
      <c r="K56" s="128">
        <f t="shared" si="8"/>
        <v>4.3775857193928715E-2</v>
      </c>
      <c r="L56" s="152">
        <f t="shared" si="4"/>
        <v>45</v>
      </c>
      <c r="M56" s="153">
        <f t="shared" si="5"/>
        <v>7.1999999999999995E-2</v>
      </c>
    </row>
    <row r="57" spans="2:13" x14ac:dyDescent="0.25">
      <c r="B57" s="127">
        <v>2067</v>
      </c>
      <c r="C57" s="129">
        <f>INDEX('GBSG GDP Deflator Index'!$C$6:$C$100,MATCH('Inflation &amp; Discounting'!B57,'GBSG GDP Deflator Index'!$B$6:$B$100))/INDEX('GBSG GDP Deflator Index'!$C$6:$C$100,MATCH(Deflator_Year,'GBSG GDP Deflator Index'!$B$6:$B$100))</f>
        <v>2.8329667060969577</v>
      </c>
      <c r="D57" s="154"/>
      <c r="E57" s="127">
        <v>2067</v>
      </c>
      <c r="F57" s="128">
        <f t="shared" si="6"/>
        <v>0.25673652792674101</v>
      </c>
      <c r="G57" s="152">
        <f t="shared" si="9"/>
        <v>46</v>
      </c>
      <c r="H57" s="153">
        <f t="shared" si="7"/>
        <v>0.03</v>
      </c>
      <c r="J57" s="127">
        <v>2067</v>
      </c>
      <c r="K57" s="128">
        <f t="shared" si="8"/>
        <v>4.0835687680903648E-2</v>
      </c>
      <c r="L57" s="152">
        <f t="shared" si="4"/>
        <v>46</v>
      </c>
      <c r="M57" s="153">
        <f t="shared" si="5"/>
        <v>7.1999999999999995E-2</v>
      </c>
    </row>
    <row r="58" spans="2:13" x14ac:dyDescent="0.25">
      <c r="B58" s="127">
        <v>2068</v>
      </c>
      <c r="C58" s="129">
        <f>INDEX('GBSG GDP Deflator Index'!$C$6:$C$100,MATCH('Inflation &amp; Discounting'!B58,'GBSG GDP Deflator Index'!$B$6:$B$100))/INDEX('GBSG GDP Deflator Index'!$C$6:$C$100,MATCH(Deflator_Year,'GBSG GDP Deflator Index'!$B$6:$B$100))</f>
        <v>2.8981249403371878</v>
      </c>
      <c r="D58" s="154"/>
      <c r="E58" s="127">
        <v>2068</v>
      </c>
      <c r="F58" s="128">
        <f t="shared" si="6"/>
        <v>0.24925876497741845</v>
      </c>
      <c r="G58" s="152">
        <f t="shared" si="9"/>
        <v>47</v>
      </c>
      <c r="H58" s="153">
        <f t="shared" si="7"/>
        <v>0.03</v>
      </c>
      <c r="J58" s="127">
        <v>2068</v>
      </c>
      <c r="K58" s="128">
        <f t="shared" si="8"/>
        <v>3.8092992239648925E-2</v>
      </c>
      <c r="L58" s="152">
        <f t="shared" si="4"/>
        <v>47</v>
      </c>
      <c r="M58" s="153">
        <f t="shared" si="5"/>
        <v>7.1999999999999995E-2</v>
      </c>
    </row>
    <row r="59" spans="2:13" x14ac:dyDescent="0.25">
      <c r="B59" s="127">
        <v>2069</v>
      </c>
      <c r="C59" s="129">
        <f>INDEX('GBSG GDP Deflator Index'!$C$6:$C$100,MATCH('Inflation &amp; Discounting'!B59,'GBSG GDP Deflator Index'!$B$6:$B$100))/INDEX('GBSG GDP Deflator Index'!$C$6:$C$100,MATCH(Deflator_Year,'GBSG GDP Deflator Index'!$B$6:$B$100))</f>
        <v>2.9647818139649429</v>
      </c>
      <c r="D59" s="154"/>
      <c r="E59" s="127">
        <v>2069</v>
      </c>
      <c r="F59" s="128">
        <f t="shared" si="6"/>
        <v>0.24199880094894996</v>
      </c>
      <c r="G59" s="152">
        <f t="shared" si="9"/>
        <v>48</v>
      </c>
      <c r="H59" s="153">
        <f t="shared" si="7"/>
        <v>0.03</v>
      </c>
      <c r="J59" s="127">
        <v>2069</v>
      </c>
      <c r="K59" s="128">
        <f t="shared" si="8"/>
        <v>3.5534507686239655E-2</v>
      </c>
      <c r="L59" s="152">
        <f t="shared" si="4"/>
        <v>48</v>
      </c>
      <c r="M59" s="153">
        <f t="shared" si="5"/>
        <v>7.1999999999999995E-2</v>
      </c>
    </row>
    <row r="60" spans="2:13" ht="15.75" thickBot="1" x14ac:dyDescent="0.3">
      <c r="B60" s="138">
        <v>2070</v>
      </c>
      <c r="C60" s="140">
        <f>INDEX('GBSG GDP Deflator Index'!$C$6:$C$100,MATCH('Inflation &amp; Discounting'!B60,'GBSG GDP Deflator Index'!$B$6:$B$100))/INDEX('GBSG GDP Deflator Index'!$C$6:$C$100,MATCH(Deflator_Year,'GBSG GDP Deflator Index'!$B$6:$B$100))</f>
        <v>3.0329717956861355</v>
      </c>
      <c r="D60" s="154"/>
      <c r="E60" s="138">
        <v>2070</v>
      </c>
      <c r="F60" s="139">
        <f t="shared" si="6"/>
        <v>0.2349502921834466</v>
      </c>
      <c r="G60" s="155">
        <f t="shared" si="9"/>
        <v>49</v>
      </c>
      <c r="H60" s="156">
        <f t="shared" si="7"/>
        <v>0.03</v>
      </c>
      <c r="J60" s="138">
        <v>2070</v>
      </c>
      <c r="K60" s="139">
        <f t="shared" si="8"/>
        <v>3.3147861647611611E-2</v>
      </c>
      <c r="L60" s="155">
        <f t="shared" si="4"/>
        <v>49</v>
      </c>
      <c r="M60" s="156">
        <f t="shared" si="5"/>
        <v>7.1999999999999995E-2</v>
      </c>
    </row>
    <row r="61" spans="2:13" x14ac:dyDescent="0.25"/>
    <row r="62" spans="2:13" x14ac:dyDescent="0.25">
      <c r="B62" s="69"/>
      <c r="C62" s="69"/>
      <c r="D62" s="69"/>
      <c r="E62" s="69"/>
      <c r="F62" s="69"/>
      <c r="G62" s="69"/>
      <c r="H62" s="69"/>
      <c r="I62" s="69"/>
      <c r="J62" s="69"/>
      <c r="K62" s="69"/>
      <c r="L62" s="69"/>
      <c r="M62" s="69"/>
    </row>
  </sheetData>
  <sheetProtection algorithmName="SHA-512" hashValue="Cy5N4hchifLJXheoLsPwSGjWEy0n22FrS3jUOqBeT6xkzkLvgKxOa3TAPQ8m4mS1BVDJPOFJLx5L6WzGYelSjA==" saltValue="uIGZYSkTwRWEKwWTL6wxjw==" spinCount="100000" sheet="1" objects="1" scenarios="1" selectLockedCell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9AED6-4388-4DB7-B3CC-5536E2C79F02}">
  <sheetPr>
    <tabColor theme="4" tint="-0.499984740745262"/>
  </sheetPr>
  <dimension ref="A1:E9"/>
  <sheetViews>
    <sheetView showGridLines="0" workbookViewId="0">
      <selection activeCell="B14" sqref="B14:M14"/>
    </sheetView>
  </sheetViews>
  <sheetFormatPr defaultColWidth="0" defaultRowHeight="15" zeroHeight="1" x14ac:dyDescent="0.25"/>
  <cols>
    <col min="1" max="1" width="3.7109375" style="30" customWidth="1"/>
    <col min="2" max="2" width="9.140625" style="30" customWidth="1"/>
    <col min="3" max="4" width="17.140625" style="30" customWidth="1"/>
    <col min="5" max="5" width="3.7109375" style="30" customWidth="1"/>
    <col min="6" max="16384" width="9.140625" hidden="1"/>
  </cols>
  <sheetData>
    <row r="1" spans="2:4" x14ac:dyDescent="0.25">
      <c r="B1" s="69"/>
      <c r="C1" s="69"/>
      <c r="D1" s="69"/>
    </row>
    <row r="2" spans="2:4" x14ac:dyDescent="0.25"/>
    <row r="3" spans="2:4" ht="21" x14ac:dyDescent="0.35">
      <c r="B3" s="70" t="s">
        <v>349</v>
      </c>
    </row>
    <row r="4" spans="2:4" ht="15.75" thickBot="1" x14ac:dyDescent="0.3"/>
    <row r="5" spans="2:4" x14ac:dyDescent="0.25">
      <c r="B5" s="83" t="s">
        <v>10</v>
      </c>
      <c r="C5" s="428" t="s">
        <v>347</v>
      </c>
      <c r="D5" s="429" t="s">
        <v>348</v>
      </c>
    </row>
    <row r="6" spans="2:4" x14ac:dyDescent="0.25">
      <c r="B6" s="430">
        <v>1</v>
      </c>
      <c r="C6" s="431">
        <v>44009</v>
      </c>
      <c r="D6" s="432">
        <v>44225</v>
      </c>
    </row>
    <row r="7" spans="2:4" ht="15.75" thickBot="1" x14ac:dyDescent="0.3">
      <c r="B7" s="433">
        <v>2</v>
      </c>
      <c r="C7" s="434">
        <v>44225</v>
      </c>
      <c r="D7" s="435"/>
    </row>
    <row r="8" spans="2:4" x14ac:dyDescent="0.25"/>
    <row r="9" spans="2:4" x14ac:dyDescent="0.25">
      <c r="B9" s="69"/>
      <c r="C9" s="69"/>
      <c r="D9" s="69"/>
    </row>
  </sheetData>
  <sheetProtection algorithmName="SHA-512" hashValue="XAX10NuDraV30/j9UiHfPMrdce9brHXbcQGwb2ntV93XVyePXcq9opOTnEfG2IAzAPVFRlLVSSLaPs3XkC7jcg==" saltValue="Qs46TuKFvTEl3dQ6Ws8JVg==" spinCount="100000" sheet="1" objects="1" scenarios="1" selectLockedCell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AEECF-DEE6-479A-BFCC-5879FE4E6773}">
  <sheetPr codeName="Sheet19">
    <tabColor theme="5" tint="0.59999389629810485"/>
  </sheetPr>
  <dimension ref="A1:N42"/>
  <sheetViews>
    <sheetView showGridLines="0" topLeftCell="B1" zoomScaleNormal="100" workbookViewId="0">
      <selection activeCell="B14" sqref="B14:M14"/>
    </sheetView>
  </sheetViews>
  <sheetFormatPr defaultColWidth="0" defaultRowHeight="15" zeroHeight="1" x14ac:dyDescent="0.25"/>
  <cols>
    <col min="1" max="1" width="3.7109375" style="30" customWidth="1"/>
    <col min="2" max="2" width="28.28515625" style="30" bestFit="1" customWidth="1"/>
    <col min="3" max="3" width="15.28515625" style="30" bestFit="1" customWidth="1"/>
    <col min="4" max="4" width="8.7109375" style="30" customWidth="1"/>
    <col min="5" max="5" width="13.28515625" style="30" bestFit="1" customWidth="1"/>
    <col min="6" max="6" width="11.5703125" style="30" bestFit="1" customWidth="1"/>
    <col min="7" max="7" width="9.7109375" style="30" bestFit="1" customWidth="1"/>
    <col min="8" max="8" width="21.7109375" style="30" bestFit="1" customWidth="1"/>
    <col min="9" max="9" width="22.140625" style="30" bestFit="1" customWidth="1"/>
    <col min="10" max="10" width="28.28515625" style="30" bestFit="1" customWidth="1"/>
    <col min="11" max="11" width="25.7109375" style="30" customWidth="1"/>
    <col min="12" max="12" width="8.7109375" style="30" customWidth="1"/>
    <col min="13" max="13" width="19.7109375" style="30" bestFit="1" customWidth="1"/>
    <col min="14" max="14" width="3.7109375" style="30" customWidth="1"/>
    <col min="15" max="16384" width="8.7109375" style="30" hidden="1"/>
  </cols>
  <sheetData>
    <row r="1" spans="2:13" x14ac:dyDescent="0.25"/>
    <row r="2" spans="2:13" x14ac:dyDescent="0.25">
      <c r="B2" s="23" t="s">
        <v>171</v>
      </c>
      <c r="C2" s="33" t="s">
        <v>172</v>
      </c>
      <c r="E2" s="29" t="s">
        <v>156</v>
      </c>
      <c r="F2" s="29" t="s">
        <v>161</v>
      </c>
      <c r="G2" s="29" t="s">
        <v>173</v>
      </c>
      <c r="H2" s="29" t="s">
        <v>42</v>
      </c>
      <c r="I2" s="29" t="s">
        <v>43</v>
      </c>
      <c r="J2" s="29" t="s">
        <v>148</v>
      </c>
      <c r="K2" s="29" t="s">
        <v>174</v>
      </c>
      <c r="M2" s="37" t="s">
        <v>175</v>
      </c>
    </row>
    <row r="3" spans="2:13" x14ac:dyDescent="0.25">
      <c r="B3" s="28" t="s">
        <v>156</v>
      </c>
      <c r="C3" s="28" t="s">
        <v>176</v>
      </c>
      <c r="E3" s="28" t="s">
        <v>157</v>
      </c>
      <c r="F3" s="28" t="s">
        <v>162</v>
      </c>
      <c r="G3" s="32" t="s">
        <v>173</v>
      </c>
      <c r="H3" s="28" t="s">
        <v>140</v>
      </c>
      <c r="I3" s="28" t="s">
        <v>142</v>
      </c>
      <c r="J3" s="28" t="s">
        <v>149</v>
      </c>
      <c r="K3" s="28" t="str">
        <f>IF(Inputs!B34="","",Inputs!B34)</f>
        <v/>
      </c>
      <c r="M3" s="36">
        <v>5</v>
      </c>
    </row>
    <row r="4" spans="2:13" x14ac:dyDescent="0.25">
      <c r="B4" s="28" t="s">
        <v>161</v>
      </c>
      <c r="C4" s="28" t="s">
        <v>177</v>
      </c>
      <c r="E4" s="28" t="s">
        <v>158</v>
      </c>
      <c r="F4" s="28" t="s">
        <v>163</v>
      </c>
      <c r="H4" s="28" t="s">
        <v>45</v>
      </c>
      <c r="I4" s="28" t="s">
        <v>143</v>
      </c>
      <c r="J4" s="28" t="s">
        <v>150</v>
      </c>
      <c r="K4" s="28" t="str">
        <f>IF(Inputs!B35="","",Inputs!B35)</f>
        <v/>
      </c>
      <c r="M4" s="36">
        <v>6</v>
      </c>
    </row>
    <row r="5" spans="2:13" x14ac:dyDescent="0.25">
      <c r="B5" s="28" t="s">
        <v>173</v>
      </c>
      <c r="C5" s="28" t="s">
        <v>178</v>
      </c>
      <c r="E5" s="28" t="s">
        <v>159</v>
      </c>
      <c r="H5" s="28" t="s">
        <v>141</v>
      </c>
      <c r="I5" s="28" t="s">
        <v>144</v>
      </c>
      <c r="J5" s="28" t="s">
        <v>151</v>
      </c>
      <c r="K5" s="28" t="str">
        <f>IF(Inputs!B36="","",Inputs!B36)</f>
        <v/>
      </c>
      <c r="M5" s="36">
        <v>7</v>
      </c>
    </row>
    <row r="6" spans="2:13" x14ac:dyDescent="0.25">
      <c r="B6" s="28" t="s">
        <v>42</v>
      </c>
      <c r="C6" s="28" t="s">
        <v>179</v>
      </c>
      <c r="E6" s="28" t="s">
        <v>160</v>
      </c>
      <c r="I6" s="28" t="s">
        <v>46</v>
      </c>
      <c r="J6" s="28" t="s">
        <v>152</v>
      </c>
      <c r="K6" s="28" t="str">
        <f>IF(Inputs!B37="","",Inputs!B37)</f>
        <v/>
      </c>
      <c r="M6" s="36">
        <v>8</v>
      </c>
    </row>
    <row r="7" spans="2:13" x14ac:dyDescent="0.25">
      <c r="B7" s="28" t="s">
        <v>43</v>
      </c>
      <c r="C7" s="28" t="s">
        <v>180</v>
      </c>
      <c r="I7" s="28" t="s">
        <v>145</v>
      </c>
      <c r="J7" s="28" t="s">
        <v>153</v>
      </c>
      <c r="K7" s="28" t="str">
        <f>IF(Inputs!B38="","",Inputs!B38)</f>
        <v/>
      </c>
      <c r="M7" s="36">
        <v>9</v>
      </c>
    </row>
    <row r="8" spans="2:13" x14ac:dyDescent="0.25">
      <c r="B8" s="28" t="s">
        <v>148</v>
      </c>
      <c r="C8" s="28" t="s">
        <v>181</v>
      </c>
      <c r="E8" s="35" t="s">
        <v>182</v>
      </c>
      <c r="I8" s="28" t="s">
        <v>146</v>
      </c>
      <c r="J8" s="28" t="s">
        <v>154</v>
      </c>
      <c r="K8" s="157"/>
      <c r="M8" s="36">
        <v>10</v>
      </c>
    </row>
    <row r="9" spans="2:13" x14ac:dyDescent="0.25">
      <c r="B9" s="28" t="s">
        <v>183</v>
      </c>
      <c r="C9" s="28" t="s">
        <v>184</v>
      </c>
      <c r="E9" s="36" t="s">
        <v>26</v>
      </c>
      <c r="I9" s="28" t="s">
        <v>147</v>
      </c>
      <c r="J9" s="28" t="s">
        <v>155</v>
      </c>
      <c r="K9" s="157"/>
      <c r="M9" s="36">
        <v>11</v>
      </c>
    </row>
    <row r="10" spans="2:13" x14ac:dyDescent="0.25">
      <c r="E10" s="36" t="s">
        <v>185</v>
      </c>
      <c r="M10" s="36">
        <v>12</v>
      </c>
    </row>
    <row r="11" spans="2:13" x14ac:dyDescent="0.25">
      <c r="M11" s="36">
        <v>13</v>
      </c>
    </row>
    <row r="12" spans="2:13" x14ac:dyDescent="0.25">
      <c r="B12" s="33" t="s">
        <v>186</v>
      </c>
      <c r="C12" s="33" t="s">
        <v>136</v>
      </c>
      <c r="M12" s="36">
        <v>14</v>
      </c>
    </row>
    <row r="13" spans="2:13" x14ac:dyDescent="0.25">
      <c r="B13" s="34" t="s">
        <v>157</v>
      </c>
      <c r="C13" s="34" t="s">
        <v>156</v>
      </c>
      <c r="M13" s="36">
        <v>15</v>
      </c>
    </row>
    <row r="14" spans="2:13" x14ac:dyDescent="0.25">
      <c r="B14" s="34" t="s">
        <v>158</v>
      </c>
      <c r="C14" s="34" t="s">
        <v>156</v>
      </c>
      <c r="M14" s="36">
        <v>16</v>
      </c>
    </row>
    <row r="15" spans="2:13" x14ac:dyDescent="0.25">
      <c r="B15" s="34" t="s">
        <v>159</v>
      </c>
      <c r="C15" s="34" t="s">
        <v>156</v>
      </c>
      <c r="M15" s="36">
        <v>17</v>
      </c>
    </row>
    <row r="16" spans="2:13" x14ac:dyDescent="0.25">
      <c r="B16" s="34" t="s">
        <v>160</v>
      </c>
      <c r="C16" s="34" t="s">
        <v>156</v>
      </c>
      <c r="M16" s="36">
        <v>18</v>
      </c>
    </row>
    <row r="17" spans="2:13" x14ac:dyDescent="0.25">
      <c r="B17" s="34" t="s">
        <v>162</v>
      </c>
      <c r="C17" s="34" t="s">
        <v>161</v>
      </c>
      <c r="M17" s="36">
        <v>19</v>
      </c>
    </row>
    <row r="18" spans="2:13" x14ac:dyDescent="0.25">
      <c r="B18" s="34" t="s">
        <v>163</v>
      </c>
      <c r="C18" s="34" t="s">
        <v>161</v>
      </c>
      <c r="M18" s="36">
        <v>20</v>
      </c>
    </row>
    <row r="19" spans="2:13" x14ac:dyDescent="0.25">
      <c r="B19" s="34" t="s">
        <v>173</v>
      </c>
      <c r="C19" s="34" t="s">
        <v>173</v>
      </c>
      <c r="M19" s="36">
        <v>21</v>
      </c>
    </row>
    <row r="20" spans="2:13" x14ac:dyDescent="0.25">
      <c r="B20" s="34" t="s">
        <v>140</v>
      </c>
      <c r="C20" s="34" t="s">
        <v>42</v>
      </c>
      <c r="M20" s="36">
        <v>22</v>
      </c>
    </row>
    <row r="21" spans="2:13" x14ac:dyDescent="0.25">
      <c r="B21" s="34" t="s">
        <v>45</v>
      </c>
      <c r="C21" s="34" t="s">
        <v>42</v>
      </c>
      <c r="M21" s="36">
        <v>23</v>
      </c>
    </row>
    <row r="22" spans="2:13" x14ac:dyDescent="0.25">
      <c r="B22" s="34" t="s">
        <v>141</v>
      </c>
      <c r="C22" s="34" t="s">
        <v>42</v>
      </c>
      <c r="M22" s="36">
        <v>24</v>
      </c>
    </row>
    <row r="23" spans="2:13" x14ac:dyDescent="0.25">
      <c r="B23" s="34" t="s">
        <v>142</v>
      </c>
      <c r="C23" s="34" t="s">
        <v>43</v>
      </c>
      <c r="M23" s="36">
        <v>25</v>
      </c>
    </row>
    <row r="24" spans="2:13" x14ac:dyDescent="0.25">
      <c r="B24" s="34" t="s">
        <v>143</v>
      </c>
      <c r="C24" s="34" t="s">
        <v>43</v>
      </c>
      <c r="M24" s="36">
        <v>26</v>
      </c>
    </row>
    <row r="25" spans="2:13" x14ac:dyDescent="0.25">
      <c r="B25" s="34" t="s">
        <v>144</v>
      </c>
      <c r="C25" s="34" t="s">
        <v>43</v>
      </c>
      <c r="M25" s="36">
        <v>27</v>
      </c>
    </row>
    <row r="26" spans="2:13" x14ac:dyDescent="0.25">
      <c r="B26" s="34" t="s">
        <v>46</v>
      </c>
      <c r="C26" s="34" t="s">
        <v>43</v>
      </c>
      <c r="M26" s="36">
        <v>28</v>
      </c>
    </row>
    <row r="27" spans="2:13" x14ac:dyDescent="0.25">
      <c r="B27" s="34" t="s">
        <v>145</v>
      </c>
      <c r="C27" s="34" t="s">
        <v>43</v>
      </c>
      <c r="M27" s="36">
        <v>29</v>
      </c>
    </row>
    <row r="28" spans="2:13" x14ac:dyDescent="0.25">
      <c r="B28" s="34" t="s">
        <v>146</v>
      </c>
      <c r="C28" s="34" t="s">
        <v>43</v>
      </c>
      <c r="M28" s="36">
        <v>30</v>
      </c>
    </row>
    <row r="29" spans="2:13" x14ac:dyDescent="0.25">
      <c r="B29" s="34" t="s">
        <v>147</v>
      </c>
      <c r="C29" s="34" t="s">
        <v>43</v>
      </c>
      <c r="M29" s="36">
        <v>31</v>
      </c>
    </row>
    <row r="30" spans="2:13" x14ac:dyDescent="0.25">
      <c r="B30" s="34" t="s">
        <v>149</v>
      </c>
      <c r="C30" s="34" t="s">
        <v>148</v>
      </c>
      <c r="M30" s="36">
        <v>32</v>
      </c>
    </row>
    <row r="31" spans="2:13" x14ac:dyDescent="0.25">
      <c r="B31" s="34" t="s">
        <v>150</v>
      </c>
      <c r="C31" s="34" t="s">
        <v>148</v>
      </c>
      <c r="M31" s="36">
        <v>33</v>
      </c>
    </row>
    <row r="32" spans="2:13" x14ac:dyDescent="0.25">
      <c r="B32" s="34" t="s">
        <v>151</v>
      </c>
      <c r="C32" s="34" t="s">
        <v>148</v>
      </c>
      <c r="M32" s="36">
        <v>34</v>
      </c>
    </row>
    <row r="33" spans="2:13" x14ac:dyDescent="0.25">
      <c r="B33" s="34" t="s">
        <v>152</v>
      </c>
      <c r="C33" s="34" t="s">
        <v>148</v>
      </c>
      <c r="M33" s="36">
        <v>35</v>
      </c>
    </row>
    <row r="34" spans="2:13" x14ac:dyDescent="0.25">
      <c r="B34" s="34" t="s">
        <v>153</v>
      </c>
      <c r="C34" s="34" t="s">
        <v>148</v>
      </c>
      <c r="M34" s="36">
        <v>36</v>
      </c>
    </row>
    <row r="35" spans="2:13" x14ac:dyDescent="0.25">
      <c r="B35" s="34" t="s">
        <v>154</v>
      </c>
      <c r="C35" s="34" t="s">
        <v>148</v>
      </c>
      <c r="M35" s="36">
        <v>37</v>
      </c>
    </row>
    <row r="36" spans="2:13" x14ac:dyDescent="0.25">
      <c r="B36" s="34" t="s">
        <v>155</v>
      </c>
      <c r="C36" s="34" t="s">
        <v>148</v>
      </c>
      <c r="M36" s="36">
        <v>38</v>
      </c>
    </row>
    <row r="37" spans="2:13" x14ac:dyDescent="0.25">
      <c r="B37" s="34">
        <f>Inputs!B34</f>
        <v>0</v>
      </c>
      <c r="C37" s="34" t="s">
        <v>183</v>
      </c>
      <c r="M37" s="36">
        <v>39</v>
      </c>
    </row>
    <row r="38" spans="2:13" x14ac:dyDescent="0.25">
      <c r="B38" s="34">
        <f>Inputs!B35</f>
        <v>0</v>
      </c>
      <c r="C38" s="34" t="s">
        <v>183</v>
      </c>
      <c r="M38" s="36">
        <v>40</v>
      </c>
    </row>
    <row r="39" spans="2:13" x14ac:dyDescent="0.25">
      <c r="B39" s="34">
        <f>Inputs!B36</f>
        <v>0</v>
      </c>
      <c r="C39" s="34" t="s">
        <v>183</v>
      </c>
    </row>
    <row r="40" spans="2:13" x14ac:dyDescent="0.25">
      <c r="B40" s="34">
        <f>Inputs!B37</f>
        <v>0</v>
      </c>
      <c r="C40" s="34" t="s">
        <v>183</v>
      </c>
    </row>
    <row r="41" spans="2:13" x14ac:dyDescent="0.25">
      <c r="B41" s="34">
        <f>Inputs!B38</f>
        <v>0</v>
      </c>
      <c r="C41" s="34" t="s">
        <v>183</v>
      </c>
    </row>
    <row r="42" spans="2:13" x14ac:dyDescent="0.25"/>
  </sheetData>
  <sheetProtection algorithmName="SHA-512" hashValue="i2jcJw2K78LJNMEAFERf4/SecqG7Vy+7z6u2y9NgXvuAv5lXG8UcI+LZv1JlBTnnS/q1w4g259EBp1fxg0Uvxw==" saltValue="U6pr/Db+hBlBnTh4SKotCQ==" spinCount="100000" sheet="1" objects="1" scenarios="1" selectLockedCells="1"/>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39BE1-F79B-4719-8186-2D6EF59FAB2D}">
  <sheetPr codeName="Sheet20">
    <tabColor theme="5" tint="0.59999389629810485"/>
  </sheetPr>
  <dimension ref="A1:O40"/>
  <sheetViews>
    <sheetView showGridLines="0" workbookViewId="0">
      <selection activeCell="B14" sqref="B14:M14"/>
    </sheetView>
  </sheetViews>
  <sheetFormatPr defaultColWidth="0" defaultRowHeight="15" zeroHeight="1" x14ac:dyDescent="0.25"/>
  <cols>
    <col min="1" max="1" width="3.7109375" style="30" customWidth="1"/>
    <col min="2" max="2" width="10.5703125" style="30" customWidth="1"/>
    <col min="3" max="14" width="21.42578125" style="30" customWidth="1"/>
    <col min="15" max="15" width="3.7109375" style="30" customWidth="1"/>
    <col min="16" max="16384" width="8.85546875" style="30" hidden="1"/>
  </cols>
  <sheetData>
    <row r="1" spans="2:14" x14ac:dyDescent="0.25">
      <c r="B1" s="69"/>
      <c r="C1" s="69"/>
      <c r="D1" s="69"/>
      <c r="E1" s="69"/>
      <c r="F1" s="69"/>
      <c r="G1" s="69"/>
      <c r="H1" s="69"/>
      <c r="I1" s="69"/>
      <c r="J1" s="69"/>
      <c r="K1" s="69"/>
      <c r="L1" s="69"/>
      <c r="M1" s="69"/>
      <c r="N1" s="69"/>
    </row>
    <row r="2" spans="2:14" x14ac:dyDescent="0.25"/>
    <row r="3" spans="2:14" ht="21" x14ac:dyDescent="0.35">
      <c r="B3" s="70" t="s">
        <v>187</v>
      </c>
    </row>
    <row r="4" spans="2:14" ht="15.75" thickBot="1" x14ac:dyDescent="0.3"/>
    <row r="5" spans="2:14" ht="15.75" thickBot="1" x14ac:dyDescent="0.3">
      <c r="B5" s="467" t="s">
        <v>188</v>
      </c>
      <c r="C5" s="468"/>
      <c r="D5" s="158">
        <f>AVERAGE(E38,H38,K38,N38)</f>
        <v>0.71236395672573138</v>
      </c>
    </row>
    <row r="6" spans="2:14" ht="15.75" thickBot="1" x14ac:dyDescent="0.3"/>
    <row r="7" spans="2:14" ht="30.75" thickBot="1" x14ac:dyDescent="0.3">
      <c r="B7" s="159" t="s">
        <v>78</v>
      </c>
      <c r="C7" s="160" t="s">
        <v>189</v>
      </c>
      <c r="D7" s="160" t="s">
        <v>190</v>
      </c>
      <c r="E7" s="160" t="s">
        <v>191</v>
      </c>
      <c r="F7" s="160" t="s">
        <v>192</v>
      </c>
      <c r="G7" s="160" t="s">
        <v>193</v>
      </c>
      <c r="H7" s="160" t="s">
        <v>194</v>
      </c>
      <c r="I7" s="160" t="s">
        <v>195</v>
      </c>
      <c r="J7" s="160" t="s">
        <v>196</v>
      </c>
      <c r="K7" s="160" t="s">
        <v>197</v>
      </c>
      <c r="L7" s="160" t="s">
        <v>198</v>
      </c>
      <c r="M7" s="160" t="s">
        <v>199</v>
      </c>
      <c r="N7" s="161" t="s">
        <v>200</v>
      </c>
    </row>
    <row r="8" spans="2:14" ht="15.75" thickTop="1" x14ac:dyDescent="0.25">
      <c r="B8" s="162">
        <v>2021</v>
      </c>
      <c r="C8" s="163">
        <f>'GBSG LRVCs'!H18</f>
        <v>8.3684410944819412</v>
      </c>
      <c r="D8" s="163">
        <f>'GBSG Retail Fuel Prices'!H18</f>
        <v>12.363043820354237</v>
      </c>
      <c r="E8" s="163">
        <f>C8/D8</f>
        <v>0.67689164708001182</v>
      </c>
      <c r="F8" s="163">
        <f>'GBSG LRVCs'!R18</f>
        <v>1.7548802817722113</v>
      </c>
      <c r="G8" s="163">
        <f>'GBSG Retail Fuel Prices'!R18</f>
        <v>2.2513895825658969</v>
      </c>
      <c r="H8" s="163">
        <f>F8/G8</f>
        <v>0.77946540010733434</v>
      </c>
      <c r="I8" s="163">
        <f>'GBSG LRVCs'!AB18</f>
        <v>1.0077452284056865</v>
      </c>
      <c r="J8" s="163">
        <f>'GBSG Retail Fuel Prices'!AB18</f>
        <v>1.3024624337239004</v>
      </c>
      <c r="K8" s="163">
        <f>I8/J8</f>
        <v>0.77372306664109991</v>
      </c>
      <c r="L8" s="163">
        <f>'GBSG LRVCs'!AL18</f>
        <v>39.017567280956087</v>
      </c>
      <c r="M8" s="163">
        <f>'GBSG Retail Fuel Prices'!AL18</f>
        <v>52.874415389572206</v>
      </c>
      <c r="N8" s="164">
        <f>L8/M8</f>
        <v>0.73792905308700696</v>
      </c>
    </row>
    <row r="9" spans="2:14" x14ac:dyDescent="0.25">
      <c r="B9" s="162">
        <v>2022</v>
      </c>
      <c r="C9" s="163">
        <f>'GBSG LRVCs'!H19</f>
        <v>8.4132135106113353</v>
      </c>
      <c r="D9" s="163">
        <f>'GBSG Retail Fuel Prices'!H19</f>
        <v>12.42965790526838</v>
      </c>
      <c r="E9" s="163">
        <f t="shared" ref="E9:E37" si="0">C9/D9</f>
        <v>0.67686605494149177</v>
      </c>
      <c r="F9" s="163">
        <f>'GBSG LRVCs'!R19</f>
        <v>1.8245902016980802</v>
      </c>
      <c r="G9" s="163">
        <f>'GBSG Retail Fuel Prices'!R19</f>
        <v>2.375562324204489</v>
      </c>
      <c r="H9" s="163">
        <f t="shared" ref="H9:H37" si="1">F9/G9</f>
        <v>0.76806665230687465</v>
      </c>
      <c r="I9" s="163">
        <f>'GBSG LRVCs'!AB19</f>
        <v>0.99475836719498478</v>
      </c>
      <c r="J9" s="163">
        <f>'GBSG Retail Fuel Prices'!AB19</f>
        <v>1.3207662798504902</v>
      </c>
      <c r="K9" s="163">
        <f t="shared" ref="K9:K37" si="2">I9/J9</f>
        <v>0.75316759851530335</v>
      </c>
      <c r="L9" s="163">
        <f>'GBSG LRVCs'!AL19</f>
        <v>39.531650390814477</v>
      </c>
      <c r="M9" s="163">
        <f>'GBSG Retail Fuel Prices'!AL19</f>
        <v>53.513393000122491</v>
      </c>
      <c r="N9" s="164">
        <f t="shared" ref="N9:N37" si="3">L9/M9</f>
        <v>0.7387244234489857</v>
      </c>
    </row>
    <row r="10" spans="2:14" x14ac:dyDescent="0.25">
      <c r="B10" s="162">
        <v>2023</v>
      </c>
      <c r="C10" s="163">
        <f>'GBSG LRVCs'!H20</f>
        <v>8.4497038775939934</v>
      </c>
      <c r="D10" s="163">
        <f>'GBSG Retail Fuel Prices'!H20</f>
        <v>12.533077642125221</v>
      </c>
      <c r="E10" s="163">
        <f t="shared" si="0"/>
        <v>0.67419225499676916</v>
      </c>
      <c r="F10" s="163">
        <f>'GBSG LRVCs'!R20</f>
        <v>1.8590930355856266</v>
      </c>
      <c r="G10" s="163">
        <f>'GBSG Retail Fuel Prices'!R20</f>
        <v>2.4556299566925999</v>
      </c>
      <c r="H10" s="163">
        <f t="shared" si="1"/>
        <v>0.75707377266629072</v>
      </c>
      <c r="I10" s="163">
        <f>'GBSG LRVCs'!AB20</f>
        <v>0.98335178265776102</v>
      </c>
      <c r="J10" s="163">
        <f>'GBSG Retail Fuel Prices'!AB20</f>
        <v>1.3403620760605632</v>
      </c>
      <c r="K10" s="163">
        <f t="shared" si="2"/>
        <v>0.73364637825916001</v>
      </c>
      <c r="L10" s="163">
        <f>'GBSG LRVCs'!AL20</f>
        <v>40.052602290448007</v>
      </c>
      <c r="M10" s="163">
        <f>'GBSG Retail Fuel Prices'!AL20</f>
        <v>54.109499175068137</v>
      </c>
      <c r="N10" s="164">
        <f t="shared" si="3"/>
        <v>0.74021387928319471</v>
      </c>
    </row>
    <row r="11" spans="2:14" x14ac:dyDescent="0.25">
      <c r="B11" s="162">
        <v>2024</v>
      </c>
      <c r="C11" s="163">
        <f>'GBSG LRVCs'!H21</f>
        <v>8.5774675137685659</v>
      </c>
      <c r="D11" s="163">
        <f>'GBSG Retail Fuel Prices'!H21</f>
        <v>12.617497933600486</v>
      </c>
      <c r="E11" s="163">
        <f t="shared" si="0"/>
        <v>0.67980732463024296</v>
      </c>
      <c r="F11" s="163">
        <f>'GBSG LRVCs'!R21</f>
        <v>1.9278890518048382</v>
      </c>
      <c r="G11" s="163">
        <f>'GBSG Retail Fuel Prices'!R21</f>
        <v>2.5750280646399384</v>
      </c>
      <c r="H11" s="163">
        <f t="shared" si="1"/>
        <v>0.74868661754737476</v>
      </c>
      <c r="I11" s="163">
        <f>'GBSG LRVCs'!AB21</f>
        <v>0.98335178265776102</v>
      </c>
      <c r="J11" s="163">
        <f>'GBSG Retail Fuel Prices'!AB21</f>
        <v>1.3718262083982251</v>
      </c>
      <c r="K11" s="163">
        <f t="shared" si="2"/>
        <v>0.71681950427667107</v>
      </c>
      <c r="L11" s="163">
        <f>'GBSG LRVCs'!AL21</f>
        <v>40.573554190081566</v>
      </c>
      <c r="M11" s="163">
        <f>'GBSG Retail Fuel Prices'!AL21</f>
        <v>54.709922804418724</v>
      </c>
      <c r="N11" s="164">
        <f t="shared" si="3"/>
        <v>0.74161234581022994</v>
      </c>
    </row>
    <row r="12" spans="2:14" x14ac:dyDescent="0.25">
      <c r="B12" s="162">
        <v>2025</v>
      </c>
      <c r="C12" s="163">
        <f>'GBSG LRVCs'!H22</f>
        <v>8.7990739104346325</v>
      </c>
      <c r="D12" s="163">
        <f>'GBSG Retail Fuel Prices'!H22</f>
        <v>12.828664099084312</v>
      </c>
      <c r="E12" s="163">
        <f t="shared" si="0"/>
        <v>0.68589167527293005</v>
      </c>
      <c r="F12" s="163">
        <f>'GBSG LRVCs'!R22</f>
        <v>1.9966757851431034</v>
      </c>
      <c r="G12" s="163">
        <f>'GBSG Retail Fuel Prices'!R22</f>
        <v>2.6948916844715223</v>
      </c>
      <c r="H12" s="163">
        <f t="shared" si="1"/>
        <v>0.74091133111149832</v>
      </c>
      <c r="I12" s="163">
        <f>'GBSG LRVCs'!AB22</f>
        <v>0.98335178265776102</v>
      </c>
      <c r="J12" s="163">
        <f>'GBSG Retail Fuel Prices'!AB22</f>
        <v>1.4037103681041601</v>
      </c>
      <c r="K12" s="163">
        <f t="shared" si="2"/>
        <v>0.70053752184353246</v>
      </c>
      <c r="L12" s="163">
        <f>'GBSG LRVCs'!AL22</f>
        <v>41.094506089715111</v>
      </c>
      <c r="M12" s="163">
        <f>'GBSG Retail Fuel Prices'!AL22</f>
        <v>55.311802915509006</v>
      </c>
      <c r="N12" s="164">
        <f t="shared" si="3"/>
        <v>0.7429608858074761</v>
      </c>
    </row>
    <row r="13" spans="2:14" x14ac:dyDescent="0.25">
      <c r="B13" s="162">
        <v>2026</v>
      </c>
      <c r="C13" s="163">
        <f>'GBSG LRVCs'!H23</f>
        <v>8.8919057363889618</v>
      </c>
      <c r="D13" s="163">
        <f>'GBSG Retail Fuel Prices'!H23</f>
        <v>13.099584597257415</v>
      </c>
      <c r="E13" s="163">
        <f t="shared" si="0"/>
        <v>0.67879295487359259</v>
      </c>
      <c r="F13" s="163">
        <f>'GBSG LRVCs'!R23</f>
        <v>2.0312069093700247</v>
      </c>
      <c r="G13" s="163">
        <f>'GBSG Retail Fuel Prices'!R23</f>
        <v>2.7371299325836498</v>
      </c>
      <c r="H13" s="163">
        <f t="shared" si="1"/>
        <v>0.74209371107666577</v>
      </c>
      <c r="I13" s="163">
        <f>'GBSG LRVCs'!AB23</f>
        <v>0.98335178265776102</v>
      </c>
      <c r="J13" s="163">
        <f>'GBSG Retail Fuel Prices'!AB23</f>
        <v>1.4132707835711857</v>
      </c>
      <c r="K13" s="163">
        <f t="shared" si="2"/>
        <v>0.69579856464090706</v>
      </c>
      <c r="L13" s="163">
        <f>'GBSG LRVCs'!AL23</f>
        <v>42.136409888982215</v>
      </c>
      <c r="M13" s="163">
        <f>'GBSG Retail Fuel Prices'!AL23</f>
        <v>56.435188687210569</v>
      </c>
      <c r="N13" s="164">
        <f t="shared" si="3"/>
        <v>0.74663363176689856</v>
      </c>
    </row>
    <row r="14" spans="2:14" x14ac:dyDescent="0.25">
      <c r="B14" s="162">
        <v>2027</v>
      </c>
      <c r="C14" s="163">
        <f>'GBSG LRVCs'!H24</f>
        <v>8.7277096209362224</v>
      </c>
      <c r="D14" s="163">
        <f>'GBSG Retail Fuel Prices'!H24</f>
        <v>12.581200685554835</v>
      </c>
      <c r="E14" s="163">
        <f t="shared" si="0"/>
        <v>0.69371038894220827</v>
      </c>
      <c r="F14" s="163">
        <f>'GBSG LRVCs'!R24</f>
        <v>2.1000790395434401</v>
      </c>
      <c r="G14" s="163">
        <f>'GBSG Retail Fuel Prices'!R24</f>
        <v>2.8184681854292815</v>
      </c>
      <c r="H14" s="163">
        <f t="shared" si="1"/>
        <v>0.74511362249901592</v>
      </c>
      <c r="I14" s="163">
        <f>'GBSG LRVCs'!AB24</f>
        <v>0.99290811508592336</v>
      </c>
      <c r="J14" s="163">
        <f>'GBSG Retail Fuel Prices'!AB24</f>
        <v>1.4248702675586371</v>
      </c>
      <c r="K14" s="163">
        <f t="shared" si="2"/>
        <v>0.69684106524811218</v>
      </c>
      <c r="L14" s="163">
        <f>'GBSG LRVCs'!AL24</f>
        <v>42.657361788615759</v>
      </c>
      <c r="M14" s="163">
        <f>'GBSG Retail Fuel Prices'!AL24</f>
        <v>57.038180109432091</v>
      </c>
      <c r="N14" s="164">
        <f t="shared" si="3"/>
        <v>0.74787382253035362</v>
      </c>
    </row>
    <row r="15" spans="2:14" x14ac:dyDescent="0.25">
      <c r="B15" s="162">
        <v>2028</v>
      </c>
      <c r="C15" s="163">
        <f>'GBSG LRVCs'!H25</f>
        <v>8.3630132300211759</v>
      </c>
      <c r="D15" s="163">
        <f>'GBSG Retail Fuel Prices'!H25</f>
        <v>12.389011027545926</v>
      </c>
      <c r="E15" s="163">
        <f t="shared" si="0"/>
        <v>0.67503477165584225</v>
      </c>
      <c r="F15" s="163">
        <f>'GBSG LRVCs'!R25</f>
        <v>2.1346736986893791</v>
      </c>
      <c r="G15" s="163">
        <f>'GBSG Retail Fuel Prices'!R25</f>
        <v>2.8609550679972253</v>
      </c>
      <c r="H15" s="163">
        <f t="shared" si="1"/>
        <v>0.74614023916975736</v>
      </c>
      <c r="I15" s="163">
        <f>'GBSG LRVCs'!AB25</f>
        <v>0.99290811508592336</v>
      </c>
      <c r="J15" s="163">
        <f>'GBSG Retail Fuel Prices'!AB25</f>
        <v>1.4269273996271294</v>
      </c>
      <c r="K15" s="163">
        <f t="shared" si="2"/>
        <v>0.69583646326041559</v>
      </c>
      <c r="L15" s="163">
        <f>'GBSG LRVCs'!AL25</f>
        <v>43.178313688249304</v>
      </c>
      <c r="M15" s="163">
        <f>'GBSG Retail Fuel Prices'!AL25</f>
        <v>57.64173289691081</v>
      </c>
      <c r="N15" s="164">
        <f t="shared" si="3"/>
        <v>0.7490807704458059</v>
      </c>
    </row>
    <row r="16" spans="2:14" x14ac:dyDescent="0.25">
      <c r="B16" s="162">
        <v>2029</v>
      </c>
      <c r="C16" s="163">
        <f>'GBSG LRVCs'!H26</f>
        <v>8.3339895552554957</v>
      </c>
      <c r="D16" s="163">
        <f>'GBSG Retail Fuel Prices'!H26</f>
        <v>12.695811303822548</v>
      </c>
      <c r="E16" s="163">
        <f t="shared" si="0"/>
        <v>0.65643615487150764</v>
      </c>
      <c r="F16" s="163">
        <f>'GBSG LRVCs'!R26</f>
        <v>2.2035245928995875</v>
      </c>
      <c r="G16" s="163">
        <f>'GBSG Retail Fuel Prices'!R26</f>
        <v>2.9422565289673406</v>
      </c>
      <c r="H16" s="163">
        <f t="shared" si="1"/>
        <v>0.74892334206935052</v>
      </c>
      <c r="I16" s="163">
        <f>'GBSG LRVCs'!AB26</f>
        <v>0.99290811508592336</v>
      </c>
      <c r="J16" s="163">
        <f>'GBSG Retail Fuel Prices'!AB26</f>
        <v>1.4289986078681336</v>
      </c>
      <c r="K16" s="163">
        <f t="shared" si="2"/>
        <v>0.69482790929181071</v>
      </c>
      <c r="L16" s="163">
        <f>'GBSG LRVCs'!AL26</f>
        <v>44.220217487516408</v>
      </c>
      <c r="M16" s="163">
        <f>'GBSG Retail Fuel Prices'!AL26</f>
        <v>58.766802790489265</v>
      </c>
      <c r="N16" s="164">
        <f t="shared" si="3"/>
        <v>0.75246934302631385</v>
      </c>
    </row>
    <row r="17" spans="2:14" x14ac:dyDescent="0.25">
      <c r="B17" s="162">
        <v>2030</v>
      </c>
      <c r="C17" s="163">
        <f>'GBSG LRVCs'!H27</f>
        <v>8.2837677999061885</v>
      </c>
      <c r="D17" s="163">
        <f>'GBSG Retail Fuel Prices'!H27</f>
        <v>12.645348793157575</v>
      </c>
      <c r="E17" s="163">
        <f t="shared" si="0"/>
        <v>0.65508416852752627</v>
      </c>
      <c r="F17" s="163">
        <f>'GBSG LRVCs'!R27</f>
        <v>2.2380413860420538</v>
      </c>
      <c r="G17" s="163">
        <f>'GBSG Retail Fuel Prices'!R27</f>
        <v>2.984516024522224</v>
      </c>
      <c r="H17" s="163">
        <f t="shared" si="1"/>
        <v>0.74988419149142638</v>
      </c>
      <c r="I17" s="163">
        <f>'GBSG LRVCs'!AB27</f>
        <v>0.99290811508592336</v>
      </c>
      <c r="J17" s="163">
        <f>'GBSG Retail Fuel Prices'!AB27</f>
        <v>1.4310839885995457</v>
      </c>
      <c r="K17" s="163">
        <f t="shared" si="2"/>
        <v>0.69381540356522342</v>
      </c>
      <c r="L17" s="163">
        <f>'GBSG LRVCs'!AL27</f>
        <v>44.741169387149952</v>
      </c>
      <c r="M17" s="163">
        <f>'GBSG Retail Fuel Prices'!AL27</f>
        <v>59.371489858393289</v>
      </c>
      <c r="N17" s="164">
        <f t="shared" si="3"/>
        <v>0.75358003469109403</v>
      </c>
    </row>
    <row r="18" spans="2:14" x14ac:dyDescent="0.25">
      <c r="B18" s="162">
        <v>2031</v>
      </c>
      <c r="C18" s="163">
        <f>'GBSG LRVCs'!H28</f>
        <v>8.2837677999061885</v>
      </c>
      <c r="D18" s="163">
        <f>'GBSG Retail Fuel Prices'!H28</f>
        <v>12.645348793157575</v>
      </c>
      <c r="E18" s="163">
        <f t="shared" si="0"/>
        <v>0.65508416852752627</v>
      </c>
      <c r="F18" s="163">
        <f>'GBSG LRVCs'!R28</f>
        <v>2.2380413860420538</v>
      </c>
      <c r="G18" s="163">
        <f>'GBSG Retail Fuel Prices'!R28</f>
        <v>2.984516024522224</v>
      </c>
      <c r="H18" s="163">
        <f t="shared" si="1"/>
        <v>0.74988419149142638</v>
      </c>
      <c r="I18" s="163">
        <f>'GBSG LRVCs'!AB28</f>
        <v>0.99290811508592336</v>
      </c>
      <c r="J18" s="163">
        <f>'GBSG Retail Fuel Prices'!AB28</f>
        <v>1.4331836387983277</v>
      </c>
      <c r="K18" s="163">
        <f t="shared" si="2"/>
        <v>0.69279894648981666</v>
      </c>
      <c r="L18" s="163">
        <f>'GBSG LRVCs'!AL28</f>
        <v>44.741169387149952</v>
      </c>
      <c r="M18" s="163">
        <f>'GBSG Retail Fuel Prices'!AL28</f>
        <v>59.455797994579598</v>
      </c>
      <c r="N18" s="164">
        <f t="shared" si="3"/>
        <v>0.75251146055139762</v>
      </c>
    </row>
    <row r="19" spans="2:14" x14ac:dyDescent="0.25">
      <c r="B19" s="162">
        <v>2032</v>
      </c>
      <c r="C19" s="163">
        <f>'GBSG LRVCs'!H29</f>
        <v>8.2837677999061885</v>
      </c>
      <c r="D19" s="163">
        <f>'GBSG Retail Fuel Prices'!H29</f>
        <v>12.645348793157575</v>
      </c>
      <c r="E19" s="163">
        <f t="shared" si="0"/>
        <v>0.65508416852752627</v>
      </c>
      <c r="F19" s="163">
        <f>'GBSG LRVCs'!R29</f>
        <v>2.2380413860420538</v>
      </c>
      <c r="G19" s="163">
        <f>'GBSG Retail Fuel Prices'!R29</f>
        <v>2.984516024522224</v>
      </c>
      <c r="H19" s="163">
        <f t="shared" si="1"/>
        <v>0.74988419149142638</v>
      </c>
      <c r="I19" s="163">
        <f>'GBSG LRVCs'!AB29</f>
        <v>0.99290811508592314</v>
      </c>
      <c r="J19" s="163">
        <f>'GBSG Retail Fuel Prices'!AB29</f>
        <v>1.4352976561050195</v>
      </c>
      <c r="K19" s="163">
        <f t="shared" si="2"/>
        <v>0.69177853866241734</v>
      </c>
      <c r="L19" s="163">
        <f>'GBSG LRVCs'!AL29</f>
        <v>44.741169387149952</v>
      </c>
      <c r="M19" s="163">
        <f>'GBSG Retail Fuel Prices'!AL29</f>
        <v>59.540683019283307</v>
      </c>
      <c r="N19" s="164">
        <f t="shared" si="3"/>
        <v>0.75143863184538429</v>
      </c>
    </row>
    <row r="20" spans="2:14" x14ac:dyDescent="0.25">
      <c r="B20" s="162">
        <v>2033</v>
      </c>
      <c r="C20" s="163">
        <f>'GBSG LRVCs'!H30</f>
        <v>8.2837677999061885</v>
      </c>
      <c r="D20" s="163">
        <f>'GBSG Retail Fuel Prices'!H30</f>
        <v>12.645348793157575</v>
      </c>
      <c r="E20" s="163">
        <f t="shared" si="0"/>
        <v>0.65508416852752627</v>
      </c>
      <c r="F20" s="163">
        <f>'GBSG LRVCs'!R30</f>
        <v>2.2380413860420538</v>
      </c>
      <c r="G20" s="163">
        <f>'GBSG Retail Fuel Prices'!R30</f>
        <v>2.984516024522224</v>
      </c>
      <c r="H20" s="163">
        <f t="shared" si="1"/>
        <v>0.74988419149142638</v>
      </c>
      <c r="I20" s="163">
        <f>'GBSG LRVCs'!AB30</f>
        <v>0.99290811508592314</v>
      </c>
      <c r="J20" s="163">
        <f>'GBSG Retail Fuel Prices'!AB30</f>
        <v>1.4374261388282767</v>
      </c>
      <c r="K20" s="163">
        <f t="shared" si="2"/>
        <v>0.69075418086893559</v>
      </c>
      <c r="L20" s="163">
        <f>'GBSG LRVCs'!AL30</f>
        <v>44.741169387149952</v>
      </c>
      <c r="M20" s="163">
        <f>'GBSG Retail Fuel Prices'!AL30</f>
        <v>59.626148879933197</v>
      </c>
      <c r="N20" s="164">
        <f t="shared" si="3"/>
        <v>0.75036154820670142</v>
      </c>
    </row>
    <row r="21" spans="2:14" x14ac:dyDescent="0.25">
      <c r="B21" s="162">
        <v>2034</v>
      </c>
      <c r="C21" s="163">
        <f>'GBSG LRVCs'!H31</f>
        <v>8.2837677999061885</v>
      </c>
      <c r="D21" s="163">
        <f>'GBSG Retail Fuel Prices'!H31</f>
        <v>12.645348793157575</v>
      </c>
      <c r="E21" s="163">
        <f t="shared" si="0"/>
        <v>0.65508416852752627</v>
      </c>
      <c r="F21" s="163">
        <f>'GBSG LRVCs'!R31</f>
        <v>2.2380413860420538</v>
      </c>
      <c r="G21" s="163">
        <f>'GBSG Retail Fuel Prices'!R31</f>
        <v>2.984516024522224</v>
      </c>
      <c r="H21" s="163">
        <f t="shared" si="1"/>
        <v>0.74988419149142638</v>
      </c>
      <c r="I21" s="163">
        <f>'GBSG LRVCs'!AB31</f>
        <v>0.99290811508592336</v>
      </c>
      <c r="J21" s="163">
        <f>'GBSG Retail Fuel Prices'!AB31</f>
        <v>1.4395691859494455</v>
      </c>
      <c r="K21" s="163">
        <f t="shared" si="2"/>
        <v>0.68972587408577113</v>
      </c>
      <c r="L21" s="163">
        <f>'GBSG LRVCs'!AL31</f>
        <v>44.741169387149952</v>
      </c>
      <c r="M21" s="163">
        <f>'GBSG Retail Fuel Prices'!AL31</f>
        <v>59.712199550968748</v>
      </c>
      <c r="N21" s="164">
        <f t="shared" si="3"/>
        <v>0.74928020946473561</v>
      </c>
    </row>
    <row r="22" spans="2:14" x14ac:dyDescent="0.25">
      <c r="B22" s="162">
        <v>2035</v>
      </c>
      <c r="C22" s="163">
        <f>'GBSG LRVCs'!H32</f>
        <v>8.2837677999061885</v>
      </c>
      <c r="D22" s="163">
        <f>'GBSG Retail Fuel Prices'!H32</f>
        <v>12.645348793157575</v>
      </c>
      <c r="E22" s="163">
        <f t="shared" si="0"/>
        <v>0.65508416852752627</v>
      </c>
      <c r="F22" s="163">
        <f>'GBSG LRVCs'!R32</f>
        <v>2.2380413860420538</v>
      </c>
      <c r="G22" s="163">
        <f>'GBSG Retail Fuel Prices'!R32</f>
        <v>2.984516024522224</v>
      </c>
      <c r="H22" s="163">
        <f t="shared" si="1"/>
        <v>0.74988419149142638</v>
      </c>
      <c r="I22" s="163">
        <f>'GBSG LRVCs'!AB32</f>
        <v>0.99290811508592314</v>
      </c>
      <c r="J22" s="163">
        <f>'GBSG Retail Fuel Prices'!AB32</f>
        <v>1.4417268971271613</v>
      </c>
      <c r="K22" s="163">
        <f t="shared" si="2"/>
        <v>0.68869361948121299</v>
      </c>
      <c r="L22" s="163">
        <f>'GBSG LRVCs'!AL32</f>
        <v>44.741169387149952</v>
      </c>
      <c r="M22" s="163">
        <f>'GBSG Retail Fuel Prices'!AL32</f>
        <v>59.798839034025079</v>
      </c>
      <c r="N22" s="164">
        <f t="shared" si="3"/>
        <v>0.74819461564617618</v>
      </c>
    </row>
    <row r="23" spans="2:14" x14ac:dyDescent="0.25">
      <c r="B23" s="162">
        <v>2036</v>
      </c>
      <c r="C23" s="163">
        <f>'GBSG LRVCs'!H33</f>
        <v>8.2837677999061885</v>
      </c>
      <c r="D23" s="163">
        <f>'GBSG Retail Fuel Prices'!H33</f>
        <v>12.645348793157575</v>
      </c>
      <c r="E23" s="163">
        <f t="shared" si="0"/>
        <v>0.65508416852752627</v>
      </c>
      <c r="F23" s="163">
        <f>'GBSG LRVCs'!R33</f>
        <v>2.2380413860420538</v>
      </c>
      <c r="G23" s="163">
        <f>'GBSG Retail Fuel Prices'!R33</f>
        <v>2.984516024522224</v>
      </c>
      <c r="H23" s="163">
        <f t="shared" si="1"/>
        <v>0.74988419149142638</v>
      </c>
      <c r="I23" s="163">
        <f>'GBSG LRVCs'!AB33</f>
        <v>0.99290811508592314</v>
      </c>
      <c r="J23" s="163">
        <f>'GBSG Retail Fuel Prices'!AB33</f>
        <v>1.4438993727019878</v>
      </c>
      <c r="K23" s="163">
        <f t="shared" si="2"/>
        <v>0.68765741841682582</v>
      </c>
      <c r="L23" s="163">
        <f>'GBSG LRVCs'!AL33</f>
        <v>44.741169387149952</v>
      </c>
      <c r="M23" s="163">
        <f>'GBSG Retail Fuel Prices'!AL33</f>
        <v>59.88607135811894</v>
      </c>
      <c r="N23" s="164">
        <f t="shared" si="3"/>
        <v>0.74710476697657435</v>
      </c>
    </row>
    <row r="24" spans="2:14" x14ac:dyDescent="0.25">
      <c r="B24" s="162">
        <v>2037</v>
      </c>
      <c r="C24" s="163">
        <f>'GBSG LRVCs'!H34</f>
        <v>8.2837677999061885</v>
      </c>
      <c r="D24" s="163">
        <f>'GBSG Retail Fuel Prices'!H34</f>
        <v>12.645348793157575</v>
      </c>
      <c r="E24" s="163">
        <f t="shared" si="0"/>
        <v>0.65508416852752627</v>
      </c>
      <c r="F24" s="163">
        <f>'GBSG LRVCs'!R34</f>
        <v>2.2380413860420538</v>
      </c>
      <c r="G24" s="163">
        <f>'GBSG Retail Fuel Prices'!R34</f>
        <v>2.984516024522224</v>
      </c>
      <c r="H24" s="163">
        <f t="shared" si="1"/>
        <v>0.74988419149142638</v>
      </c>
      <c r="I24" s="163">
        <f>'GBSG LRVCs'!AB34</f>
        <v>0.99290811508592336</v>
      </c>
      <c r="J24" s="163">
        <f>'GBSG Retail Fuel Prices'!AB34</f>
        <v>1.44608671370108</v>
      </c>
      <c r="K24" s="163">
        <f t="shared" si="2"/>
        <v>0.68661727244882698</v>
      </c>
      <c r="L24" s="163">
        <f>'GBSG LRVCs'!AL34</f>
        <v>44.741169387149952</v>
      </c>
      <c r="M24" s="163">
        <f>'GBSG Retail Fuel Prices'!AL34</f>
        <v>59.973900579836126</v>
      </c>
      <c r="N24" s="164">
        <f t="shared" si="3"/>
        <v>0.74601066388188897</v>
      </c>
    </row>
    <row r="25" spans="2:14" x14ac:dyDescent="0.25">
      <c r="B25" s="162">
        <v>2038</v>
      </c>
      <c r="C25" s="163">
        <f>'GBSG LRVCs'!H35</f>
        <v>8.2837677999061885</v>
      </c>
      <c r="D25" s="163">
        <f>'GBSG Retail Fuel Prices'!H35</f>
        <v>12.645348793157575</v>
      </c>
      <c r="E25" s="163">
        <f t="shared" si="0"/>
        <v>0.65508416852752627</v>
      </c>
      <c r="F25" s="163">
        <f>'GBSG LRVCs'!R35</f>
        <v>2.2380413860420538</v>
      </c>
      <c r="G25" s="163">
        <f>'GBSG Retail Fuel Prices'!R35</f>
        <v>2.984516024522224</v>
      </c>
      <c r="H25" s="163">
        <f t="shared" si="1"/>
        <v>0.74988419149142638</v>
      </c>
      <c r="I25" s="163">
        <f>'GBSG LRVCs'!AB35</f>
        <v>0.99290811508592336</v>
      </c>
      <c r="J25" s="163">
        <f>'GBSG Retail Fuel Prices'!AB35</f>
        <v>1.4482890218428837</v>
      </c>
      <c r="K25" s="163">
        <f t="shared" si="2"/>
        <v>0.68557318332945161</v>
      </c>
      <c r="L25" s="163">
        <f>'GBSG LRVCs'!AL35</f>
        <v>44.741169387149952</v>
      </c>
      <c r="M25" s="163">
        <f>'GBSG Retail Fuel Prices'!AL35</f>
        <v>60.062330783520082</v>
      </c>
      <c r="N25" s="164">
        <f t="shared" si="3"/>
        <v>0.7449123069900252</v>
      </c>
    </row>
    <row r="26" spans="2:14" x14ac:dyDescent="0.25">
      <c r="B26" s="162">
        <v>2039</v>
      </c>
      <c r="C26" s="163">
        <f>'GBSG LRVCs'!H36</f>
        <v>8.2837677999061885</v>
      </c>
      <c r="D26" s="163">
        <f>'GBSG Retail Fuel Prices'!H36</f>
        <v>12.645348793157575</v>
      </c>
      <c r="E26" s="163">
        <f t="shared" si="0"/>
        <v>0.65508416852752627</v>
      </c>
      <c r="F26" s="163">
        <f>'GBSG LRVCs'!R36</f>
        <v>2.2380413860420538</v>
      </c>
      <c r="G26" s="163">
        <f>'GBSG Retail Fuel Prices'!R36</f>
        <v>2.984516024522224</v>
      </c>
      <c r="H26" s="163">
        <f t="shared" si="1"/>
        <v>0.74988419149142638</v>
      </c>
      <c r="I26" s="163">
        <f>'GBSG LRVCs'!AB36</f>
        <v>0.99290811508592314</v>
      </c>
      <c r="J26" s="163">
        <f>'GBSG Retail Fuel Prices'!AB36</f>
        <v>1.4505063995418643</v>
      </c>
      <c r="K26" s="163">
        <f t="shared" si="2"/>
        <v>0.68452515300830696</v>
      </c>
      <c r="L26" s="163">
        <f>'GBSG LRVCs'!AL36</f>
        <v>44.741169387149952</v>
      </c>
      <c r="M26" s="163">
        <f>'GBSG Retail Fuel Prices'!AL36</f>
        <v>60.151366081461916</v>
      </c>
      <c r="N26" s="164">
        <f t="shared" si="3"/>
        <v>0.74380969713236089</v>
      </c>
    </row>
    <row r="27" spans="2:14" x14ac:dyDescent="0.25">
      <c r="B27" s="162">
        <v>2040</v>
      </c>
      <c r="C27" s="163">
        <f>'GBSG LRVCs'!H37</f>
        <v>8.2837677999061885</v>
      </c>
      <c r="D27" s="163">
        <f>'GBSG Retail Fuel Prices'!H37</f>
        <v>12.645348793157575</v>
      </c>
      <c r="E27" s="163">
        <f t="shared" si="0"/>
        <v>0.65508416852752627</v>
      </c>
      <c r="F27" s="163">
        <f>'GBSG LRVCs'!R37</f>
        <v>2.2380413860420538</v>
      </c>
      <c r="G27" s="163">
        <f>'GBSG Retail Fuel Prices'!R37</f>
        <v>2.984516024522224</v>
      </c>
      <c r="H27" s="163">
        <f t="shared" si="1"/>
        <v>0.74988419149142638</v>
      </c>
      <c r="I27" s="163">
        <f>'GBSG LRVCs'!AB37</f>
        <v>0.99290811508592336</v>
      </c>
      <c r="J27" s="163">
        <f>'GBSG Retail Fuel Prices'!AB37</f>
        <v>1.4527389499132726</v>
      </c>
      <c r="K27" s="163">
        <f t="shared" si="2"/>
        <v>0.68347318363371423</v>
      </c>
      <c r="L27" s="163">
        <f>'GBSG LRVCs'!AL37</f>
        <v>44.741169387149952</v>
      </c>
      <c r="M27" s="163">
        <f>'GBSG Retail Fuel Prices'!AL37</f>
        <v>60.241010614091508</v>
      </c>
      <c r="N27" s="164">
        <f t="shared" si="3"/>
        <v>0.74270283534526482</v>
      </c>
    </row>
    <row r="28" spans="2:14" x14ac:dyDescent="0.25">
      <c r="B28" s="162">
        <v>2041</v>
      </c>
      <c r="C28" s="163">
        <f>'GBSG LRVCs'!H38</f>
        <v>8.2837677999061885</v>
      </c>
      <c r="D28" s="163">
        <f>'GBSG Retail Fuel Prices'!H38</f>
        <v>12.645348793157575</v>
      </c>
      <c r="E28" s="163">
        <f t="shared" si="0"/>
        <v>0.65508416852752627</v>
      </c>
      <c r="F28" s="163">
        <f>'GBSG LRVCs'!R38</f>
        <v>2.2380413860420538</v>
      </c>
      <c r="G28" s="163">
        <f>'GBSG Retail Fuel Prices'!R38</f>
        <v>2.984516024522224</v>
      </c>
      <c r="H28" s="163">
        <f t="shared" si="1"/>
        <v>0.74988419149142638</v>
      </c>
      <c r="I28" s="163">
        <f>'GBSG LRVCs'!AB38</f>
        <v>0.99290811508592336</v>
      </c>
      <c r="J28" s="163">
        <f>'GBSG Retail Fuel Prices'!AB38</f>
        <v>1.4549867767779354</v>
      </c>
      <c r="K28" s="163">
        <f t="shared" si="2"/>
        <v>0.68241727755403792</v>
      </c>
      <c r="L28" s="163">
        <f>'GBSG LRVCs'!AL38</f>
        <v>44.741169387149952</v>
      </c>
      <c r="M28" s="163">
        <f>'GBSG Retail Fuel Prices'!AL38</f>
        <v>60.331268550170179</v>
      </c>
      <c r="N28" s="164">
        <f t="shared" si="3"/>
        <v>0.74159172287160124</v>
      </c>
    </row>
    <row r="29" spans="2:14" x14ac:dyDescent="0.25">
      <c r="B29" s="162">
        <v>2042</v>
      </c>
      <c r="C29" s="163">
        <f>'GBSG LRVCs'!H39</f>
        <v>8.2837677999061885</v>
      </c>
      <c r="D29" s="163">
        <f>'GBSG Retail Fuel Prices'!H39</f>
        <v>12.645348793157575</v>
      </c>
      <c r="E29" s="163">
        <f t="shared" si="0"/>
        <v>0.65508416852752627</v>
      </c>
      <c r="F29" s="163">
        <f>'GBSG LRVCs'!R39</f>
        <v>2.2380413860420538</v>
      </c>
      <c r="G29" s="163">
        <f>'GBSG Retail Fuel Prices'!R39</f>
        <v>2.984516024522224</v>
      </c>
      <c r="H29" s="163">
        <f t="shared" si="1"/>
        <v>0.74988419149142638</v>
      </c>
      <c r="I29" s="163">
        <f>'GBSG LRVCs'!AB39</f>
        <v>0.99290811508592336</v>
      </c>
      <c r="J29" s="163">
        <f>'GBSG Retail Fuel Prices'!AB39</f>
        <v>1.4572499846670874</v>
      </c>
      <c r="K29" s="163">
        <f t="shared" si="2"/>
        <v>0.68135743731900322</v>
      </c>
      <c r="L29" s="163">
        <f>'GBSG LRVCs'!AL39</f>
        <v>44.741169387149952</v>
      </c>
      <c r="M29" s="163">
        <f>'GBSG Retail Fuel Prices'!AL39</f>
        <v>60.422144086984488</v>
      </c>
      <c r="N29" s="164">
        <f t="shared" si="3"/>
        <v>0.74047636116222548</v>
      </c>
    </row>
    <row r="30" spans="2:14" x14ac:dyDescent="0.25">
      <c r="B30" s="162">
        <v>2043</v>
      </c>
      <c r="C30" s="163">
        <f>'GBSG LRVCs'!H40</f>
        <v>8.2837677999061885</v>
      </c>
      <c r="D30" s="163">
        <f>'GBSG Retail Fuel Prices'!H40</f>
        <v>12.645348793157575</v>
      </c>
      <c r="E30" s="163">
        <f t="shared" si="0"/>
        <v>0.65508416852752627</v>
      </c>
      <c r="F30" s="163">
        <f>'GBSG LRVCs'!R40</f>
        <v>2.2380413860420538</v>
      </c>
      <c r="G30" s="163">
        <f>'GBSG Retail Fuel Prices'!R40</f>
        <v>2.984516024522224</v>
      </c>
      <c r="H30" s="163">
        <f t="shared" si="1"/>
        <v>0.74988419149142638</v>
      </c>
      <c r="I30" s="163">
        <f>'GBSG LRVCs'!AB40</f>
        <v>0.99290811508592314</v>
      </c>
      <c r="J30" s="163">
        <f>'GBSG Retail Fuel Prices'!AB40</f>
        <v>1.459528678827231</v>
      </c>
      <c r="K30" s="163">
        <f t="shared" si="2"/>
        <v>0.68029366568099947</v>
      </c>
      <c r="L30" s="163">
        <f>'GBSG LRVCs'!AL40</f>
        <v>44.741169387149952</v>
      </c>
      <c r="M30" s="163">
        <f>'GBSG Retail Fuel Prices'!AL40</f>
        <v>60.513641450541414</v>
      </c>
      <c r="N30" s="164">
        <f t="shared" si="3"/>
        <v>0.73935675187746708</v>
      </c>
    </row>
    <row r="31" spans="2:14" x14ac:dyDescent="0.25">
      <c r="B31" s="162">
        <v>2044</v>
      </c>
      <c r="C31" s="163">
        <f>'GBSG LRVCs'!H41</f>
        <v>8.2837677999061885</v>
      </c>
      <c r="D31" s="163">
        <f>'GBSG Retail Fuel Prices'!H41</f>
        <v>12.645348793157575</v>
      </c>
      <c r="E31" s="163">
        <f t="shared" si="0"/>
        <v>0.65508416852752627</v>
      </c>
      <c r="F31" s="163">
        <f>'GBSG LRVCs'!R41</f>
        <v>2.2380413860420538</v>
      </c>
      <c r="G31" s="163">
        <f>'GBSG Retail Fuel Prices'!R41</f>
        <v>2.984516024522224</v>
      </c>
      <c r="H31" s="163">
        <f t="shared" si="1"/>
        <v>0.74988419149142638</v>
      </c>
      <c r="I31" s="163">
        <f>'GBSG LRVCs'!AB41</f>
        <v>0.99290811508592314</v>
      </c>
      <c r="J31" s="163">
        <f>'GBSG Retail Fuel Prices'!AB41</f>
        <v>1.4618229652250299</v>
      </c>
      <c r="K31" s="163">
        <f t="shared" si="2"/>
        <v>0.67922596559637238</v>
      </c>
      <c r="L31" s="163">
        <f>'GBSG LRVCs'!AL41</f>
        <v>44.741169387149952</v>
      </c>
      <c r="M31" s="163">
        <f>'GBSG Retail Fuel Prices'!AL41</f>
        <v>60.605764895764906</v>
      </c>
      <c r="N31" s="164">
        <f t="shared" si="3"/>
        <v>0.73823289688860005</v>
      </c>
    </row>
    <row r="32" spans="2:14" x14ac:dyDescent="0.25">
      <c r="B32" s="162">
        <v>2045</v>
      </c>
      <c r="C32" s="163">
        <f>'GBSG LRVCs'!H42</f>
        <v>8.2837677999061885</v>
      </c>
      <c r="D32" s="163">
        <f>'GBSG Retail Fuel Prices'!H42</f>
        <v>12.645348793157575</v>
      </c>
      <c r="E32" s="163">
        <f t="shared" si="0"/>
        <v>0.65508416852752627</v>
      </c>
      <c r="F32" s="163">
        <f>'GBSG LRVCs'!R42</f>
        <v>2.2380413860420538</v>
      </c>
      <c r="G32" s="163">
        <f>'GBSG Retail Fuel Prices'!R42</f>
        <v>2.984516024522224</v>
      </c>
      <c r="H32" s="163">
        <f t="shared" si="1"/>
        <v>0.74988419149142638</v>
      </c>
      <c r="I32" s="163">
        <f>'GBSG LRVCs'!AB42</f>
        <v>0.99290811508592336</v>
      </c>
      <c r="J32" s="163">
        <f>'GBSG Retail Fuel Prices'!AB42</f>
        <v>1.4641329505522369</v>
      </c>
      <c r="K32" s="163">
        <f t="shared" si="2"/>
        <v>0.67815434022669974</v>
      </c>
      <c r="L32" s="163">
        <f>'GBSG LRVCs'!AL42</f>
        <v>44.741169387149952</v>
      </c>
      <c r="M32" s="163">
        <f>'GBSG Retail Fuel Prices'!AL42</f>
        <v>60.698518706693733</v>
      </c>
      <c r="N32" s="164">
        <f t="shared" si="3"/>
        <v>0.73710479827930253</v>
      </c>
    </row>
    <row r="33" spans="2:14" x14ac:dyDescent="0.25">
      <c r="B33" s="162">
        <v>2046</v>
      </c>
      <c r="C33" s="163">
        <f>'GBSG LRVCs'!H43</f>
        <v>8.2837677999061885</v>
      </c>
      <c r="D33" s="163">
        <f>'GBSG Retail Fuel Prices'!H43</f>
        <v>12.645348793157575</v>
      </c>
      <c r="E33" s="163">
        <f t="shared" si="0"/>
        <v>0.65508416852752627</v>
      </c>
      <c r="F33" s="163">
        <f>'GBSG LRVCs'!R43</f>
        <v>2.2380413860420538</v>
      </c>
      <c r="G33" s="163">
        <f>'GBSG Retail Fuel Prices'!R43</f>
        <v>2.984516024522224</v>
      </c>
      <c r="H33" s="163">
        <f t="shared" si="1"/>
        <v>0.74988419149142638</v>
      </c>
      <c r="I33" s="163">
        <f>'GBSG LRVCs'!AB43</f>
        <v>0.99290811508592336</v>
      </c>
      <c r="J33" s="163">
        <f>'GBSG Retail Fuel Prices'!AB43</f>
        <v>1.4664587422306563</v>
      </c>
      <c r="K33" s="163">
        <f t="shared" si="2"/>
        <v>0.67707879294005457</v>
      </c>
      <c r="L33" s="163">
        <f>'GBSG LRVCs'!AL43</f>
        <v>44.741169387149952</v>
      </c>
      <c r="M33" s="163">
        <f>'GBSG Retail Fuel Prices'!AL43</f>
        <v>60.791907196680725</v>
      </c>
      <c r="N33" s="164">
        <f t="shared" si="3"/>
        <v>0.73597245834710134</v>
      </c>
    </row>
    <row r="34" spans="2:14" x14ac:dyDescent="0.25">
      <c r="B34" s="162">
        <v>2047</v>
      </c>
      <c r="C34" s="163">
        <f>'GBSG LRVCs'!H44</f>
        <v>8.2837677999061885</v>
      </c>
      <c r="D34" s="163">
        <f>'GBSG Retail Fuel Prices'!H44</f>
        <v>12.645348793157575</v>
      </c>
      <c r="E34" s="163">
        <f t="shared" si="0"/>
        <v>0.65508416852752627</v>
      </c>
      <c r="F34" s="163">
        <f>'GBSG LRVCs'!R44</f>
        <v>2.2380413860420538</v>
      </c>
      <c r="G34" s="163">
        <f>'GBSG Retail Fuel Prices'!R44</f>
        <v>2.984516024522224</v>
      </c>
      <c r="H34" s="163">
        <f t="shared" si="1"/>
        <v>0.74988419149142638</v>
      </c>
      <c r="I34" s="163">
        <f>'GBSG LRVCs'!AB44</f>
        <v>0.99290811508592336</v>
      </c>
      <c r="J34" s="163">
        <f>'GBSG Retail Fuel Prices'!AB44</f>
        <v>1.4688004484171393</v>
      </c>
      <c r="K34" s="163">
        <f t="shared" si="2"/>
        <v>0.67599932731225409</v>
      </c>
      <c r="L34" s="163">
        <f>'GBSG LRVCs'!AL44</f>
        <v>44.741169387149952</v>
      </c>
      <c r="M34" s="163">
        <f>'GBSG Retail Fuel Prices'!AL44</f>
        <v>60.885934708593354</v>
      </c>
      <c r="N34" s="164">
        <f t="shared" si="3"/>
        <v>0.73483587960480545</v>
      </c>
    </row>
    <row r="35" spans="2:14" x14ac:dyDescent="0.25">
      <c r="B35" s="162">
        <v>2048</v>
      </c>
      <c r="C35" s="163">
        <f>'GBSG LRVCs'!H45</f>
        <v>8.2837677999061885</v>
      </c>
      <c r="D35" s="163">
        <f>'GBSG Retail Fuel Prices'!H45</f>
        <v>12.645348793157575</v>
      </c>
      <c r="E35" s="163">
        <f t="shared" si="0"/>
        <v>0.65508416852752627</v>
      </c>
      <c r="F35" s="163">
        <f>'GBSG LRVCs'!R45</f>
        <v>2.2380413860420538</v>
      </c>
      <c r="G35" s="163">
        <f>'GBSG Retail Fuel Prices'!R45</f>
        <v>2.984516024522224</v>
      </c>
      <c r="H35" s="163">
        <f t="shared" si="1"/>
        <v>0.74988419149142638</v>
      </c>
      <c r="I35" s="163">
        <f>'GBSG LRVCs'!AB45</f>
        <v>0.99290811508592314</v>
      </c>
      <c r="J35" s="163">
        <f>'GBSG Retail Fuel Prices'!AB45</f>
        <v>1.471158178008612</v>
      </c>
      <c r="K35" s="163">
        <f t="shared" si="2"/>
        <v>0.67491594712809377</v>
      </c>
      <c r="L35" s="163">
        <f>'GBSG LRVCs'!AL45</f>
        <v>44.741169387149952</v>
      </c>
      <c r="M35" s="163">
        <f>'GBSG Retail Fuel Prices'!AL45</f>
        <v>60.980605615015634</v>
      </c>
      <c r="N35" s="164">
        <f t="shared" si="3"/>
        <v>0.73369506478192559</v>
      </c>
    </row>
    <row r="36" spans="2:14" x14ac:dyDescent="0.25">
      <c r="B36" s="162">
        <v>2049</v>
      </c>
      <c r="C36" s="163">
        <f>'GBSG LRVCs'!H46</f>
        <v>8.2837677999061885</v>
      </c>
      <c r="D36" s="163">
        <f>'GBSG Retail Fuel Prices'!H46</f>
        <v>12.645348793157575</v>
      </c>
      <c r="E36" s="163">
        <f t="shared" si="0"/>
        <v>0.65508416852752627</v>
      </c>
      <c r="F36" s="163">
        <f>'GBSG LRVCs'!R46</f>
        <v>2.2380413860420538</v>
      </c>
      <c r="G36" s="163">
        <f>'GBSG Retail Fuel Prices'!R46</f>
        <v>2.984516024522224</v>
      </c>
      <c r="H36" s="163">
        <f t="shared" si="1"/>
        <v>0.74988419149142638</v>
      </c>
      <c r="I36" s="163">
        <f>'GBSG LRVCs'!AB46</f>
        <v>0.99290811508592336</v>
      </c>
      <c r="J36" s="163">
        <f>'GBSG Retail Fuel Prices'!AB46</f>
        <v>1.4735320406471439</v>
      </c>
      <c r="K36" s="163">
        <f t="shared" si="2"/>
        <v>0.67382865638256451</v>
      </c>
      <c r="L36" s="163">
        <f>'GBSG LRVCs'!AL46</f>
        <v>44.741169387149952</v>
      </c>
      <c r="M36" s="163">
        <f>'GBSG Retail Fuel Prices'!AL46</f>
        <v>61.07592431845157</v>
      </c>
      <c r="N36" s="164">
        <f t="shared" si="3"/>
        <v>0.73255001682607779</v>
      </c>
    </row>
    <row r="37" spans="2:14" ht="15.75" thickBot="1" x14ac:dyDescent="0.3">
      <c r="B37" s="165">
        <v>2050</v>
      </c>
      <c r="C37" s="166">
        <f>'GBSG LRVCs'!H47</f>
        <v>8.2837677999061885</v>
      </c>
      <c r="D37" s="166">
        <f>'GBSG Retail Fuel Prices'!H47</f>
        <v>12.645348793157575</v>
      </c>
      <c r="E37" s="166">
        <f t="shared" si="0"/>
        <v>0.65508416852752627</v>
      </c>
      <c r="F37" s="166">
        <f>'GBSG LRVCs'!R47</f>
        <v>2.2380413860420538</v>
      </c>
      <c r="G37" s="166">
        <f>'GBSG Retail Fuel Prices'!R47</f>
        <v>2.984516024522224</v>
      </c>
      <c r="H37" s="166">
        <f t="shared" si="1"/>
        <v>0.74988419149142638</v>
      </c>
      <c r="I37" s="166">
        <f>'GBSG LRVCs'!AB47</f>
        <v>0.99290811508592314</v>
      </c>
      <c r="J37" s="166">
        <f>'GBSG Retail Fuel Prices'!AB47</f>
        <v>1.4759221467250396</v>
      </c>
      <c r="K37" s="166">
        <f t="shared" si="2"/>
        <v>0.67273745928205742</v>
      </c>
      <c r="L37" s="166">
        <f>'GBSG LRVCs'!AL47</f>
        <v>44.741169387149952</v>
      </c>
      <c r="M37" s="166">
        <f>'GBSG Retail Fuel Prices'!AL47</f>
        <v>61.171895251529776</v>
      </c>
      <c r="N37" s="167">
        <f t="shared" si="3"/>
        <v>0.73140073890437574</v>
      </c>
    </row>
    <row r="38" spans="2:14" ht="16.5" thickTop="1" thickBot="1" x14ac:dyDescent="0.3">
      <c r="B38" s="168" t="s">
        <v>201</v>
      </c>
      <c r="C38" s="169"/>
      <c r="D38" s="169"/>
      <c r="E38" s="169">
        <f>AVERAGE(E8:E37)</f>
        <v>0.66181302554475507</v>
      </c>
      <c r="F38" s="169"/>
      <c r="G38" s="169"/>
      <c r="H38" s="169">
        <f t="shared" ref="H38:N38" si="4">AVERAGE(H8:H37)</f>
        <v>0.75080142366247027</v>
      </c>
      <c r="I38" s="169"/>
      <c r="J38" s="169"/>
      <c r="K38" s="169">
        <f t="shared" si="4"/>
        <v>0.69375399051298858</v>
      </c>
      <c r="L38" s="169"/>
      <c r="M38" s="169"/>
      <c r="N38" s="170">
        <f t="shared" si="4"/>
        <v>0.74308738718271172</v>
      </c>
    </row>
    <row r="39" spans="2:14" x14ac:dyDescent="0.25"/>
    <row r="40" spans="2:14" x14ac:dyDescent="0.25">
      <c r="B40" s="69"/>
      <c r="C40" s="69"/>
      <c r="D40" s="69"/>
      <c r="E40" s="69"/>
      <c r="F40" s="69"/>
      <c r="G40" s="69"/>
      <c r="H40" s="69"/>
      <c r="I40" s="69"/>
      <c r="J40" s="69"/>
      <c r="K40" s="69"/>
      <c r="L40" s="69"/>
      <c r="M40" s="69"/>
      <c r="N40" s="69"/>
    </row>
  </sheetData>
  <sheetProtection algorithmName="SHA-512" hashValue="ALTvOSYIaFgPVi+tNNnXGuZUeGKZAHHDe5IYZ9dXc+Smg1lLjc2uT8NxfU9YQGKVC3EYc0vDVqgtC/XKei4yPA==" saltValue="Pj67VE5E/GKcfms1ZWXGBQ==" spinCount="100000" sheet="1" objects="1" scenarios="1" selectLockedCells="1"/>
  <mergeCells count="1">
    <mergeCell ref="B5:C5"/>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6F4B3-C348-4390-ABA3-2B6138901541}">
  <sheetPr codeName="Sheet21">
    <tabColor theme="9" tint="0.39997558519241921"/>
    <pageSetUpPr fitToPage="1"/>
  </sheetPr>
  <dimension ref="A1:AX71"/>
  <sheetViews>
    <sheetView showGridLines="0" workbookViewId="0">
      <selection activeCell="B14" sqref="B14:M14"/>
    </sheetView>
  </sheetViews>
  <sheetFormatPr defaultColWidth="0" defaultRowHeight="15" zeroHeight="1" x14ac:dyDescent="0.25"/>
  <cols>
    <col min="1" max="1" width="5.28515625" style="30" customWidth="1"/>
    <col min="2" max="2" width="15.7109375" style="30" customWidth="1"/>
    <col min="3" max="3" width="17" style="30" customWidth="1"/>
    <col min="4" max="4" width="18.28515625" style="30" customWidth="1"/>
    <col min="5" max="5" width="12.7109375" style="30" customWidth="1"/>
    <col min="6" max="6" width="17.28515625" style="30" customWidth="1"/>
    <col min="7" max="7" width="16.5703125" style="30" customWidth="1"/>
    <col min="8" max="12" width="10.5703125" style="30" customWidth="1"/>
    <col min="13" max="13" width="11.85546875" style="30" customWidth="1"/>
    <col min="14" max="14" width="10.5703125" style="30" customWidth="1"/>
    <col min="15" max="50" width="0" style="30" hidden="1" customWidth="1"/>
    <col min="51" max="16384" width="10.5703125" style="30" hidden="1"/>
  </cols>
  <sheetData>
    <row r="1" spans="1:13" x14ac:dyDescent="0.25">
      <c r="A1" s="470" t="s">
        <v>202</v>
      </c>
      <c r="B1" s="470"/>
      <c r="C1" s="470"/>
      <c r="D1" s="470"/>
      <c r="E1" s="470"/>
      <c r="F1" s="470"/>
      <c r="G1" s="171"/>
      <c r="H1" s="171"/>
      <c r="I1" s="171"/>
      <c r="J1" s="171"/>
      <c r="K1" s="171"/>
      <c r="L1" s="171"/>
      <c r="M1" s="171"/>
    </row>
    <row r="2" spans="1:13" ht="21" x14ac:dyDescent="0.35">
      <c r="A2" s="471" t="s">
        <v>203</v>
      </c>
      <c r="B2" s="471"/>
      <c r="C2" s="471"/>
      <c r="D2" s="471"/>
      <c r="E2" s="471"/>
      <c r="F2" s="471"/>
      <c r="G2" s="172"/>
      <c r="H2" s="172"/>
      <c r="I2" s="172"/>
      <c r="J2" s="172"/>
      <c r="K2" s="172"/>
      <c r="L2" s="172"/>
      <c r="M2" s="172"/>
    </row>
    <row r="3" spans="1:13" ht="15.75" thickBot="1" x14ac:dyDescent="0.3">
      <c r="A3" s="173"/>
      <c r="B3" s="173"/>
      <c r="C3" s="173"/>
      <c r="D3" s="173"/>
      <c r="E3" s="173"/>
      <c r="F3" s="173"/>
      <c r="G3" s="173"/>
      <c r="H3" s="173"/>
      <c r="I3" s="173"/>
      <c r="J3" s="173"/>
      <c r="K3" s="173"/>
      <c r="L3" s="173"/>
      <c r="M3" s="173"/>
    </row>
    <row r="4" spans="1:13" ht="20.45" customHeight="1" thickTop="1" x14ac:dyDescent="0.25">
      <c r="A4" s="172"/>
      <c r="B4" s="174" t="s">
        <v>204</v>
      </c>
      <c r="C4" s="175" t="s">
        <v>203</v>
      </c>
      <c r="D4" s="176" t="s">
        <v>205</v>
      </c>
      <c r="E4" s="177">
        <v>44348</v>
      </c>
      <c r="F4" s="178" t="s">
        <v>206</v>
      </c>
      <c r="G4" s="177" t="s">
        <v>207</v>
      </c>
      <c r="H4" s="172"/>
      <c r="I4" s="172"/>
      <c r="J4" s="172"/>
      <c r="K4" s="172"/>
      <c r="L4" s="172"/>
      <c r="M4" s="172"/>
    </row>
    <row r="5" spans="1:13" ht="15.75" thickBot="1" x14ac:dyDescent="0.3">
      <c r="A5" s="172"/>
      <c r="B5" s="179" t="s">
        <v>208</v>
      </c>
      <c r="C5" s="180" t="s">
        <v>209</v>
      </c>
      <c r="D5" s="179" t="s">
        <v>210</v>
      </c>
      <c r="E5" s="181">
        <v>1</v>
      </c>
      <c r="F5" s="182" t="s">
        <v>211</v>
      </c>
      <c r="G5" s="183">
        <v>2020</v>
      </c>
      <c r="H5" s="172"/>
      <c r="I5" s="172"/>
      <c r="J5" s="172"/>
      <c r="K5" s="172"/>
      <c r="L5" s="172"/>
      <c r="M5" s="172"/>
    </row>
    <row r="6" spans="1:13" ht="16.5" thickTop="1" thickBot="1" x14ac:dyDescent="0.3">
      <c r="A6" s="172"/>
      <c r="B6" s="472"/>
      <c r="C6" s="473"/>
      <c r="D6" s="473"/>
      <c r="E6" s="473"/>
      <c r="F6" s="473"/>
      <c r="G6" s="473"/>
      <c r="H6" s="473"/>
      <c r="I6" s="473"/>
      <c r="J6" s="473"/>
      <c r="K6" s="473"/>
      <c r="L6" s="473"/>
      <c r="M6" s="473"/>
    </row>
    <row r="7" spans="1:13" ht="36.75" customHeight="1" thickTop="1" thickBot="1" x14ac:dyDescent="0.3">
      <c r="A7" s="172"/>
      <c r="B7" s="474" t="s">
        <v>212</v>
      </c>
      <c r="C7" s="475"/>
      <c r="D7" s="475"/>
      <c r="E7" s="475"/>
      <c r="F7" s="475"/>
      <c r="G7" s="475"/>
      <c r="H7" s="475"/>
      <c r="I7" s="475"/>
      <c r="J7" s="475"/>
      <c r="K7" s="475"/>
      <c r="L7" s="475"/>
      <c r="M7" s="476"/>
    </row>
    <row r="8" spans="1:13" ht="15.75" thickTop="1" x14ac:dyDescent="0.25">
      <c r="A8" s="172"/>
      <c r="B8" s="184"/>
      <c r="C8" s="184"/>
      <c r="D8" s="184"/>
      <c r="E8" s="184"/>
      <c r="F8" s="184"/>
      <c r="G8" s="184"/>
      <c r="H8" s="184"/>
      <c r="I8" s="184"/>
      <c r="J8" s="184"/>
      <c r="K8" s="184"/>
      <c r="L8" s="184"/>
      <c r="M8" s="184"/>
    </row>
    <row r="9" spans="1:13" ht="19.5" customHeight="1" x14ac:dyDescent="0.25">
      <c r="A9" s="172"/>
      <c r="B9" s="477" t="s">
        <v>213</v>
      </c>
      <c r="C9" s="477"/>
      <c r="D9" s="477"/>
      <c r="E9" s="477"/>
      <c r="F9" s="477"/>
      <c r="G9" s="477"/>
      <c r="H9" s="477"/>
      <c r="I9" s="477"/>
      <c r="J9" s="477"/>
      <c r="K9" s="477"/>
      <c r="L9" s="477"/>
      <c r="M9" s="477"/>
    </row>
    <row r="10" spans="1:13" ht="36" customHeight="1" x14ac:dyDescent="0.25">
      <c r="A10" s="172"/>
      <c r="B10" s="469" t="s">
        <v>214</v>
      </c>
      <c r="C10" s="469"/>
      <c r="D10" s="469"/>
      <c r="E10" s="469"/>
      <c r="F10" s="469"/>
      <c r="G10" s="469"/>
      <c r="H10" s="469"/>
      <c r="I10" s="469"/>
      <c r="J10" s="469"/>
      <c r="K10" s="469"/>
      <c r="L10" s="469"/>
      <c r="M10" s="469"/>
    </row>
    <row r="11" spans="1:13" ht="72" customHeight="1" x14ac:dyDescent="0.25">
      <c r="A11" s="172"/>
      <c r="B11" s="469" t="s">
        <v>215</v>
      </c>
      <c r="C11" s="469"/>
      <c r="D11" s="469"/>
      <c r="E11" s="469"/>
      <c r="F11" s="469"/>
      <c r="G11" s="469"/>
      <c r="H11" s="469"/>
      <c r="I11" s="469"/>
      <c r="J11" s="469"/>
      <c r="K11" s="469"/>
      <c r="L11" s="469"/>
      <c r="M11" s="469"/>
    </row>
    <row r="12" spans="1:13" x14ac:dyDescent="0.25">
      <c r="A12" s="172"/>
      <c r="B12" s="185"/>
      <c r="C12" s="185"/>
      <c r="D12" s="185"/>
      <c r="E12" s="185"/>
      <c r="F12" s="185"/>
      <c r="G12" s="185"/>
      <c r="H12" s="185"/>
      <c r="I12" s="185"/>
      <c r="J12" s="185"/>
      <c r="K12" s="185"/>
      <c r="L12" s="185"/>
      <c r="M12" s="185"/>
    </row>
    <row r="13" spans="1:13" ht="15.75" x14ac:dyDescent="0.25">
      <c r="A13" s="172"/>
      <c r="B13" s="186" t="s">
        <v>216</v>
      </c>
      <c r="C13" s="187"/>
      <c r="D13" s="187"/>
      <c r="E13" s="187"/>
      <c r="F13" s="187"/>
      <c r="G13" s="187"/>
      <c r="H13" s="187"/>
      <c r="I13" s="187"/>
      <c r="J13" s="187"/>
      <c r="K13" s="187"/>
      <c r="L13" s="187"/>
      <c r="M13" s="187"/>
    </row>
    <row r="14" spans="1:13" x14ac:dyDescent="0.25">
      <c r="A14" s="172"/>
      <c r="B14" s="469" t="s">
        <v>217</v>
      </c>
      <c r="C14" s="469"/>
      <c r="D14" s="469"/>
      <c r="E14" s="469"/>
      <c r="F14" s="469"/>
      <c r="G14" s="469"/>
      <c r="H14" s="469"/>
      <c r="I14" s="469"/>
      <c r="J14" s="469"/>
      <c r="K14" s="469"/>
      <c r="L14" s="469"/>
      <c r="M14" s="469"/>
    </row>
    <row r="15" spans="1:13" ht="21.75" customHeight="1" x14ac:dyDescent="0.25">
      <c r="A15" s="172"/>
      <c r="B15" s="469" t="s">
        <v>218</v>
      </c>
      <c r="C15" s="469"/>
      <c r="D15" s="469"/>
      <c r="E15" s="469"/>
      <c r="F15" s="469"/>
      <c r="G15" s="469"/>
      <c r="H15" s="469"/>
      <c r="I15" s="469"/>
      <c r="J15" s="469"/>
      <c r="K15" s="469"/>
      <c r="L15" s="469"/>
      <c r="M15" s="469"/>
    </row>
    <row r="16" spans="1:13" ht="21.75" customHeight="1" x14ac:dyDescent="0.25">
      <c r="A16" s="172"/>
      <c r="B16" s="188"/>
      <c r="C16" s="188"/>
      <c r="D16" s="188"/>
      <c r="E16" s="188"/>
      <c r="F16" s="188"/>
      <c r="G16" s="188"/>
      <c r="H16" s="188"/>
      <c r="I16" s="188"/>
      <c r="J16" s="188"/>
      <c r="K16" s="188"/>
      <c r="L16" s="188"/>
      <c r="M16" s="188"/>
    </row>
    <row r="17" spans="1:13" ht="16.350000000000001" customHeight="1" x14ac:dyDescent="0.35">
      <c r="A17" s="172"/>
      <c r="B17" s="189" t="s">
        <v>219</v>
      </c>
      <c r="C17" s="190" t="s">
        <v>220</v>
      </c>
      <c r="D17" s="190" t="s">
        <v>34</v>
      </c>
      <c r="E17" s="191" t="s">
        <v>221</v>
      </c>
      <c r="F17" s="188"/>
      <c r="G17" s="192"/>
      <c r="H17" s="188"/>
      <c r="I17" s="188"/>
      <c r="J17" s="188"/>
      <c r="K17" s="188"/>
      <c r="L17" s="188"/>
      <c r="M17" s="188"/>
    </row>
    <row r="18" spans="1:13" ht="16.350000000000001" customHeight="1" x14ac:dyDescent="0.25">
      <c r="A18" s="172"/>
      <c r="B18" s="478" t="s">
        <v>222</v>
      </c>
      <c r="C18" s="479" t="s">
        <v>223</v>
      </c>
      <c r="D18" s="193" t="s">
        <v>224</v>
      </c>
      <c r="E18" s="194">
        <v>8.3700000000000007E-3</v>
      </c>
      <c r="F18" s="188"/>
      <c r="G18" s="188"/>
      <c r="H18" s="188"/>
      <c r="I18" s="188"/>
      <c r="J18" s="188"/>
      <c r="K18" s="188"/>
      <c r="L18" s="188"/>
      <c r="M18" s="188"/>
    </row>
    <row r="19" spans="1:13" ht="16.350000000000001" customHeight="1" x14ac:dyDescent="0.25">
      <c r="A19" s="172"/>
      <c r="B19" s="478"/>
      <c r="C19" s="479"/>
      <c r="D19" s="193" t="s">
        <v>225</v>
      </c>
      <c r="E19" s="194">
        <v>0.39328000000000002</v>
      </c>
      <c r="F19" s="188"/>
      <c r="G19" s="188"/>
      <c r="H19" s="188"/>
      <c r="I19" s="188"/>
      <c r="J19" s="188"/>
      <c r="K19" s="188"/>
      <c r="L19" s="188"/>
      <c r="M19" s="188"/>
    </row>
    <row r="20" spans="1:13" ht="16.350000000000001" customHeight="1" x14ac:dyDescent="0.25">
      <c r="A20" s="172"/>
      <c r="B20" s="478"/>
      <c r="C20" s="479"/>
      <c r="D20" s="193" t="s">
        <v>226</v>
      </c>
      <c r="E20" s="194">
        <v>1.0540000000000001E-2</v>
      </c>
      <c r="F20" s="188"/>
      <c r="G20" s="188"/>
      <c r="H20" s="188"/>
      <c r="I20" s="188"/>
      <c r="J20" s="188"/>
      <c r="K20" s="188"/>
      <c r="L20" s="188"/>
      <c r="M20" s="188"/>
    </row>
    <row r="21" spans="1:13" ht="16.350000000000001" customHeight="1" x14ac:dyDescent="0.25">
      <c r="A21" s="172"/>
      <c r="B21" s="478"/>
      <c r="C21" s="479" t="s">
        <v>227</v>
      </c>
      <c r="D21" s="193" t="s">
        <v>224</v>
      </c>
      <c r="E21" s="194">
        <v>0.1658</v>
      </c>
      <c r="F21" s="188"/>
      <c r="G21" s="188"/>
      <c r="H21" s="188"/>
      <c r="I21" s="188"/>
      <c r="J21" s="188"/>
      <c r="K21" s="188"/>
      <c r="L21" s="188"/>
      <c r="M21" s="188"/>
    </row>
    <row r="22" spans="1:13" ht="16.350000000000001" customHeight="1" x14ac:dyDescent="0.25">
      <c r="A22" s="172"/>
      <c r="B22" s="478"/>
      <c r="C22" s="479"/>
      <c r="D22" s="193" t="s">
        <v>225</v>
      </c>
      <c r="E22" s="194">
        <v>5.0079700000000003</v>
      </c>
      <c r="F22" s="188"/>
      <c r="G22" s="188"/>
      <c r="H22" s="188"/>
      <c r="I22" s="188"/>
      <c r="J22" s="188"/>
      <c r="K22" s="188"/>
      <c r="L22" s="188"/>
      <c r="M22" s="188"/>
    </row>
    <row r="23" spans="1:13" ht="16.350000000000001" customHeight="1" x14ac:dyDescent="0.25">
      <c r="A23" s="172"/>
      <c r="B23" s="478"/>
      <c r="C23" s="479"/>
      <c r="D23" s="193" t="s">
        <v>226</v>
      </c>
      <c r="E23" s="194">
        <v>0.18629999999999999</v>
      </c>
      <c r="F23" s="188"/>
      <c r="G23" s="188"/>
      <c r="H23" s="188"/>
      <c r="I23" s="188"/>
      <c r="J23" s="188"/>
      <c r="K23" s="188"/>
      <c r="L23" s="188"/>
      <c r="M23" s="188"/>
    </row>
    <row r="24" spans="1:13" ht="16.350000000000001" customHeight="1" x14ac:dyDescent="0.25">
      <c r="A24" s="172"/>
      <c r="B24" s="478"/>
      <c r="C24" s="479" t="s">
        <v>228</v>
      </c>
      <c r="D24" s="193" t="s">
        <v>224</v>
      </c>
      <c r="E24" s="195"/>
      <c r="F24" s="188"/>
      <c r="G24" s="188"/>
      <c r="H24" s="188"/>
      <c r="I24" s="188"/>
      <c r="J24" s="188"/>
      <c r="K24" s="188"/>
      <c r="L24" s="188"/>
      <c r="M24" s="188"/>
    </row>
    <row r="25" spans="1:13" ht="16.350000000000001" customHeight="1" x14ac:dyDescent="0.25">
      <c r="A25" s="172"/>
      <c r="B25" s="478"/>
      <c r="C25" s="479"/>
      <c r="D25" s="193" t="s">
        <v>225</v>
      </c>
      <c r="E25" s="194">
        <v>0.10574</v>
      </c>
      <c r="F25" s="188"/>
      <c r="G25" s="188"/>
      <c r="H25" s="188"/>
      <c r="I25" s="188"/>
      <c r="J25" s="188"/>
      <c r="K25" s="188"/>
      <c r="L25" s="188"/>
      <c r="M25" s="188"/>
    </row>
    <row r="26" spans="1:13" ht="16.350000000000001" customHeight="1" x14ac:dyDescent="0.25">
      <c r="A26" s="172"/>
      <c r="B26" s="478"/>
      <c r="C26" s="479"/>
      <c r="D26" s="193" t="s">
        <v>226</v>
      </c>
      <c r="E26" s="194">
        <v>5.1799999999999997E-3</v>
      </c>
      <c r="F26" s="188"/>
      <c r="G26" s="188"/>
      <c r="H26" s="188"/>
      <c r="I26" s="188"/>
      <c r="J26" s="188"/>
      <c r="K26" s="188"/>
      <c r="L26" s="188"/>
      <c r="M26" s="188"/>
    </row>
    <row r="27" spans="1:13" ht="16.350000000000001" customHeight="1" x14ac:dyDescent="0.25">
      <c r="A27" s="172"/>
      <c r="B27" s="478"/>
      <c r="C27" s="480" t="s">
        <v>229</v>
      </c>
      <c r="D27" s="193" t="s">
        <v>224</v>
      </c>
      <c r="E27" s="194">
        <v>0.1658</v>
      </c>
      <c r="F27" s="188"/>
      <c r="G27" s="188"/>
      <c r="H27" s="188"/>
      <c r="I27" s="188"/>
      <c r="J27" s="188"/>
      <c r="K27" s="188"/>
      <c r="L27" s="188"/>
      <c r="M27" s="188"/>
    </row>
    <row r="28" spans="1:13" ht="16.350000000000001" customHeight="1" x14ac:dyDescent="0.25">
      <c r="A28" s="172"/>
      <c r="B28" s="478"/>
      <c r="C28" s="480"/>
      <c r="D28" s="193" t="s">
        <v>225</v>
      </c>
      <c r="E28" s="194">
        <v>5.0079700000000003</v>
      </c>
      <c r="F28" s="188"/>
      <c r="G28" s="188"/>
      <c r="H28" s="188"/>
      <c r="I28" s="188"/>
      <c r="J28" s="188"/>
      <c r="K28" s="188"/>
      <c r="L28" s="188"/>
      <c r="M28" s="188"/>
    </row>
    <row r="29" spans="1:13" ht="16.350000000000001" customHeight="1" x14ac:dyDescent="0.25">
      <c r="A29" s="172"/>
      <c r="B29" s="478"/>
      <c r="C29" s="480"/>
      <c r="D29" s="193" t="s">
        <v>226</v>
      </c>
      <c r="E29" s="194">
        <v>0.18629999999999999</v>
      </c>
      <c r="F29" s="188"/>
      <c r="G29" s="188"/>
      <c r="H29" s="188"/>
      <c r="I29" s="188"/>
      <c r="J29" s="188"/>
      <c r="K29" s="188"/>
      <c r="L29" s="188"/>
      <c r="M29" s="188"/>
    </row>
    <row r="30" spans="1:13" ht="16.350000000000001" customHeight="1" x14ac:dyDescent="0.25">
      <c r="A30" s="172"/>
      <c r="B30" s="478"/>
      <c r="C30" s="480" t="s">
        <v>230</v>
      </c>
      <c r="D30" s="193" t="s">
        <v>224</v>
      </c>
      <c r="E30" s="194">
        <v>0.1658</v>
      </c>
      <c r="F30" s="188"/>
      <c r="G30" s="188"/>
      <c r="H30" s="188"/>
      <c r="I30" s="188"/>
      <c r="J30" s="188"/>
      <c r="K30" s="188"/>
      <c r="L30" s="188"/>
      <c r="M30" s="188"/>
    </row>
    <row r="31" spans="1:13" ht="16.350000000000001" customHeight="1" x14ac:dyDescent="0.25">
      <c r="A31" s="172"/>
      <c r="B31" s="478"/>
      <c r="C31" s="480"/>
      <c r="D31" s="193" t="s">
        <v>225</v>
      </c>
      <c r="E31" s="194">
        <v>5.0079700000000003</v>
      </c>
      <c r="F31" s="188"/>
      <c r="G31" s="188"/>
      <c r="H31" s="188"/>
      <c r="I31" s="188"/>
      <c r="J31" s="188"/>
      <c r="K31" s="188"/>
      <c r="L31" s="188"/>
      <c r="M31" s="188"/>
    </row>
    <row r="32" spans="1:13" ht="16.350000000000001" customHeight="1" x14ac:dyDescent="0.25">
      <c r="A32" s="172"/>
      <c r="B32" s="478"/>
      <c r="C32" s="480"/>
      <c r="D32" s="193" t="s">
        <v>226</v>
      </c>
      <c r="E32" s="194">
        <v>0.18629999999999999</v>
      </c>
      <c r="F32" s="188"/>
      <c r="G32" s="188"/>
      <c r="H32" s="188"/>
      <c r="I32" s="188"/>
      <c r="J32" s="188"/>
      <c r="K32" s="188"/>
      <c r="L32" s="188"/>
      <c r="M32" s="188"/>
    </row>
    <row r="33" spans="1:13" x14ac:dyDescent="0.25">
      <c r="A33" s="172"/>
      <c r="B33" s="196"/>
      <c r="C33" s="197"/>
      <c r="D33" s="197"/>
      <c r="E33" s="198"/>
      <c r="F33" s="188"/>
      <c r="G33" s="188"/>
      <c r="H33" s="188"/>
      <c r="I33" s="188"/>
      <c r="J33" s="188"/>
      <c r="K33" s="188"/>
      <c r="L33" s="188"/>
      <c r="M33" s="188"/>
    </row>
    <row r="34" spans="1:13" x14ac:dyDescent="0.25">
      <c r="A34" s="172"/>
      <c r="B34" s="196"/>
      <c r="C34" s="197"/>
      <c r="D34" s="197"/>
      <c r="E34" s="198"/>
      <c r="F34" s="188"/>
      <c r="G34" s="188"/>
      <c r="H34" s="188"/>
      <c r="I34" s="188"/>
      <c r="J34" s="188"/>
      <c r="K34" s="188"/>
      <c r="L34" s="188"/>
      <c r="M34" s="188"/>
    </row>
    <row r="35" spans="1:13" x14ac:dyDescent="0.25">
      <c r="A35" s="172"/>
      <c r="B35" s="196"/>
      <c r="C35" s="197"/>
      <c r="D35" s="197"/>
      <c r="E35" s="198"/>
      <c r="F35" s="188"/>
      <c r="G35" s="188"/>
      <c r="H35" s="188"/>
      <c r="I35" s="188"/>
      <c r="J35" s="188"/>
      <c r="K35" s="188"/>
      <c r="L35" s="188"/>
      <c r="M35" s="188"/>
    </row>
    <row r="36" spans="1:13" ht="25.5" customHeight="1" x14ac:dyDescent="0.35">
      <c r="A36" s="172"/>
      <c r="B36" s="189" t="s">
        <v>219</v>
      </c>
      <c r="C36" s="190" t="s">
        <v>220</v>
      </c>
      <c r="D36" s="190" t="s">
        <v>34</v>
      </c>
      <c r="E36" s="199" t="s">
        <v>221</v>
      </c>
      <c r="F36" s="188"/>
      <c r="G36" s="188"/>
      <c r="H36" s="188"/>
      <c r="I36" s="188"/>
      <c r="J36" s="188"/>
      <c r="K36" s="188"/>
      <c r="L36" s="188"/>
      <c r="M36" s="188"/>
    </row>
    <row r="37" spans="1:13" ht="14.1" customHeight="1" x14ac:dyDescent="0.25">
      <c r="A37" s="172"/>
      <c r="B37" s="478" t="s">
        <v>231</v>
      </c>
      <c r="C37" s="479" t="s">
        <v>157</v>
      </c>
      <c r="D37" s="193" t="s">
        <v>232</v>
      </c>
      <c r="E37" s="200">
        <v>63.115340000000003</v>
      </c>
      <c r="F37" s="188"/>
      <c r="G37" s="188"/>
      <c r="H37" s="188"/>
      <c r="I37" s="188"/>
      <c r="J37" s="188"/>
      <c r="K37" s="188"/>
      <c r="L37" s="188"/>
      <c r="M37" s="188"/>
    </row>
    <row r="38" spans="1:13" ht="14.1" customHeight="1" x14ac:dyDescent="0.25">
      <c r="A38" s="172"/>
      <c r="B38" s="478"/>
      <c r="C38" s="479"/>
      <c r="D38" s="193" t="s">
        <v>116</v>
      </c>
      <c r="E38" s="200">
        <v>1.545E-2</v>
      </c>
      <c r="F38" s="188"/>
      <c r="G38" s="188"/>
      <c r="H38" s="188"/>
      <c r="I38" s="188"/>
      <c r="J38" s="188"/>
      <c r="K38" s="188"/>
      <c r="L38" s="188"/>
      <c r="M38" s="188"/>
    </row>
    <row r="39" spans="1:13" ht="14.1" customHeight="1" x14ac:dyDescent="0.25">
      <c r="A39" s="172"/>
      <c r="B39" s="478"/>
      <c r="C39" s="479" t="s">
        <v>158</v>
      </c>
      <c r="D39" s="193" t="s">
        <v>232</v>
      </c>
      <c r="E39" s="200">
        <v>58.352719999999998</v>
      </c>
      <c r="F39" s="188"/>
      <c r="G39" s="188"/>
      <c r="H39" s="188"/>
      <c r="I39" s="188"/>
      <c r="J39" s="188"/>
      <c r="K39" s="188"/>
      <c r="L39" s="188"/>
      <c r="M39" s="188"/>
    </row>
    <row r="40" spans="1:13" ht="14.1" customHeight="1" x14ac:dyDescent="0.25">
      <c r="A40" s="172"/>
      <c r="B40" s="478"/>
      <c r="C40" s="479"/>
      <c r="D40" s="193" t="s">
        <v>116</v>
      </c>
      <c r="E40" s="200">
        <v>1.545E-2</v>
      </c>
      <c r="F40" s="188"/>
      <c r="G40" s="188"/>
      <c r="H40" s="188"/>
      <c r="I40" s="188"/>
      <c r="J40" s="188"/>
      <c r="K40" s="188"/>
      <c r="L40" s="188"/>
      <c r="M40" s="188"/>
    </row>
    <row r="41" spans="1:13" ht="14.1" customHeight="1" x14ac:dyDescent="0.25">
      <c r="A41" s="172"/>
      <c r="B41" s="478"/>
      <c r="C41" s="479" t="s">
        <v>159</v>
      </c>
      <c r="D41" s="193" t="s">
        <v>232</v>
      </c>
      <c r="E41" s="200">
        <v>72.297309999999996</v>
      </c>
      <c r="F41" s="188"/>
      <c r="G41" s="188"/>
      <c r="H41" s="188"/>
      <c r="I41" s="188"/>
      <c r="J41" s="188"/>
      <c r="K41" s="188"/>
      <c r="L41" s="188"/>
      <c r="M41" s="188"/>
    </row>
    <row r="42" spans="1:13" ht="14.1" customHeight="1" x14ac:dyDescent="0.25">
      <c r="A42" s="172"/>
      <c r="B42" s="478"/>
      <c r="C42" s="479"/>
      <c r="D42" s="193" t="s">
        <v>116</v>
      </c>
      <c r="E42" s="200">
        <v>1.545E-2</v>
      </c>
      <c r="F42" s="188"/>
      <c r="G42" s="188"/>
      <c r="H42" s="188"/>
      <c r="I42" s="188"/>
      <c r="J42" s="188"/>
      <c r="K42" s="188"/>
      <c r="L42" s="188"/>
      <c r="M42" s="188"/>
    </row>
    <row r="43" spans="1:13" ht="14.1" customHeight="1" x14ac:dyDescent="0.25">
      <c r="A43" s="172"/>
      <c r="B43" s="478"/>
      <c r="C43" s="479" t="s">
        <v>160</v>
      </c>
      <c r="D43" s="193" t="s">
        <v>232</v>
      </c>
      <c r="E43" s="200">
        <v>60.954079999999998</v>
      </c>
      <c r="F43" s="188"/>
      <c r="G43" s="188"/>
      <c r="H43" s="188"/>
      <c r="I43" s="188"/>
      <c r="J43" s="188"/>
      <c r="K43" s="188"/>
      <c r="L43" s="188"/>
      <c r="M43" s="188"/>
    </row>
    <row r="44" spans="1:13" ht="14.1" customHeight="1" x14ac:dyDescent="0.25">
      <c r="A44" s="172"/>
      <c r="B44" s="478"/>
      <c r="C44" s="479"/>
      <c r="D44" s="193" t="s">
        <v>116</v>
      </c>
      <c r="E44" s="200">
        <v>1.6289999999999999E-2</v>
      </c>
      <c r="F44" s="188"/>
      <c r="G44" s="188"/>
      <c r="H44" s="188"/>
      <c r="I44" s="188"/>
      <c r="J44" s="188"/>
      <c r="K44" s="188"/>
      <c r="L44" s="188"/>
      <c r="M44" s="188"/>
    </row>
    <row r="45" spans="1:13" ht="10.35" customHeight="1" x14ac:dyDescent="0.25">
      <c r="A45" s="172"/>
      <c r="B45" s="196"/>
      <c r="C45" s="197"/>
      <c r="D45" s="197"/>
      <c r="E45" s="197"/>
      <c r="F45" s="188"/>
      <c r="G45" s="188"/>
      <c r="H45" s="188"/>
      <c r="I45" s="188"/>
      <c r="J45" s="188"/>
      <c r="K45" s="188"/>
      <c r="L45" s="188"/>
      <c r="M45" s="188"/>
    </row>
    <row r="46" spans="1:13" ht="9.6" customHeight="1" x14ac:dyDescent="0.25">
      <c r="A46" s="172"/>
      <c r="B46" s="196"/>
      <c r="C46" s="197"/>
      <c r="D46" s="197"/>
      <c r="E46" s="197"/>
      <c r="F46" s="188"/>
      <c r="G46" s="188"/>
      <c r="H46" s="188"/>
      <c r="I46" s="188"/>
      <c r="J46" s="188"/>
      <c r="K46" s="188"/>
      <c r="L46" s="188"/>
      <c r="M46" s="188"/>
    </row>
    <row r="47" spans="1:13" ht="9" customHeight="1" x14ac:dyDescent="0.25">
      <c r="A47" s="172"/>
      <c r="B47" s="196"/>
      <c r="C47" s="197"/>
      <c r="D47" s="197"/>
      <c r="E47" s="197"/>
      <c r="F47" s="188"/>
      <c r="G47" s="188"/>
      <c r="H47" s="188"/>
      <c r="I47" s="188"/>
      <c r="J47" s="188"/>
      <c r="K47" s="188"/>
      <c r="L47" s="188"/>
      <c r="M47" s="188"/>
    </row>
    <row r="48" spans="1:13" ht="18.75" customHeight="1" x14ac:dyDescent="0.35">
      <c r="A48" s="172"/>
      <c r="B48" s="189" t="s">
        <v>219</v>
      </c>
      <c r="C48" s="190" t="s">
        <v>220</v>
      </c>
      <c r="D48" s="190" t="s">
        <v>34</v>
      </c>
      <c r="E48" s="193" t="s">
        <v>221</v>
      </c>
      <c r="F48" s="188"/>
      <c r="G48" s="188"/>
      <c r="H48" s="188"/>
      <c r="I48" s="188"/>
      <c r="J48" s="188"/>
      <c r="K48" s="188"/>
      <c r="L48" s="188"/>
      <c r="M48" s="188"/>
    </row>
    <row r="49" spans="1:13" ht="15" customHeight="1" x14ac:dyDescent="0.25">
      <c r="A49" s="172"/>
      <c r="B49" s="478" t="s">
        <v>162</v>
      </c>
      <c r="C49" s="479" t="s">
        <v>162</v>
      </c>
      <c r="D49" s="193" t="s">
        <v>232</v>
      </c>
      <c r="E49" s="200">
        <v>1.1911499999999999</v>
      </c>
      <c r="F49" s="188"/>
      <c r="G49" s="188"/>
      <c r="H49" s="188"/>
      <c r="I49" s="188"/>
      <c r="J49" s="188"/>
      <c r="K49" s="188"/>
      <c r="L49" s="188"/>
      <c r="M49" s="188"/>
    </row>
    <row r="50" spans="1:13" ht="16.5" customHeight="1" x14ac:dyDescent="0.25">
      <c r="A50" s="172"/>
      <c r="B50" s="478"/>
      <c r="C50" s="479"/>
      <c r="D50" s="193" t="s">
        <v>116</v>
      </c>
      <c r="E50" s="200">
        <v>2.1000000000000001E-4</v>
      </c>
      <c r="F50" s="188"/>
      <c r="G50" s="188"/>
      <c r="H50" s="188"/>
      <c r="I50" s="188"/>
      <c r="J50" s="188"/>
      <c r="K50" s="188"/>
      <c r="L50" s="188"/>
      <c r="M50" s="188"/>
    </row>
    <row r="51" spans="1:13" ht="16.5" customHeight="1" x14ac:dyDescent="0.25">
      <c r="A51" s="172"/>
      <c r="B51" s="478"/>
      <c r="C51" s="479" t="s">
        <v>163</v>
      </c>
      <c r="D51" s="193" t="s">
        <v>232</v>
      </c>
      <c r="E51" s="200">
        <v>0.68691000000000002</v>
      </c>
      <c r="F51" s="188"/>
      <c r="G51" s="188"/>
      <c r="H51" s="188"/>
      <c r="I51" s="188"/>
      <c r="J51" s="188"/>
      <c r="K51" s="188"/>
      <c r="L51" s="188"/>
      <c r="M51" s="188"/>
    </row>
    <row r="52" spans="1:13" ht="17.25" customHeight="1" x14ac:dyDescent="0.25">
      <c r="A52" s="172"/>
      <c r="B52" s="478"/>
      <c r="C52" s="479"/>
      <c r="D52" s="193" t="s">
        <v>116</v>
      </c>
      <c r="E52" s="200">
        <v>2.0000000000000001E-4</v>
      </c>
      <c r="F52" s="188"/>
      <c r="G52" s="188"/>
      <c r="H52" s="188"/>
      <c r="I52" s="188"/>
      <c r="J52" s="188"/>
      <c r="K52" s="188"/>
      <c r="L52" s="188"/>
      <c r="M52" s="188"/>
    </row>
    <row r="53" spans="1:13" ht="21.75" customHeight="1" x14ac:dyDescent="0.25">
      <c r="A53" s="172"/>
      <c r="B53" s="188"/>
      <c r="C53" s="188"/>
      <c r="D53" s="188"/>
      <c r="E53" s="188"/>
      <c r="F53" s="188"/>
      <c r="G53" s="188"/>
      <c r="H53" s="188"/>
      <c r="I53" s="188"/>
      <c r="J53" s="188"/>
      <c r="K53" s="188"/>
      <c r="L53" s="188"/>
      <c r="M53" s="188"/>
    </row>
    <row r="54" spans="1:13" x14ac:dyDescent="0.25">
      <c r="A54" s="197"/>
      <c r="B54" s="201"/>
      <c r="C54" s="202"/>
      <c r="D54" s="202"/>
      <c r="E54" s="202"/>
      <c r="F54" s="202"/>
      <c r="G54" s="202"/>
      <c r="H54" s="202"/>
      <c r="I54" s="202"/>
      <c r="J54" s="202"/>
      <c r="K54" s="202"/>
      <c r="L54" s="202"/>
      <c r="M54" s="202"/>
    </row>
    <row r="55" spans="1:13" ht="20.25" customHeight="1" x14ac:dyDescent="0.25">
      <c r="A55" s="197"/>
      <c r="B55" s="203" t="s">
        <v>233</v>
      </c>
      <c r="C55" s="204"/>
      <c r="D55" s="204"/>
      <c r="E55" s="204"/>
      <c r="F55" s="204"/>
      <c r="G55" s="204"/>
      <c r="H55" s="204"/>
      <c r="I55" s="204"/>
      <c r="J55" s="204"/>
      <c r="K55" s="204"/>
      <c r="L55" s="204"/>
      <c r="M55" s="204"/>
    </row>
    <row r="56" spans="1:13" ht="21.75" customHeight="1" x14ac:dyDescent="0.25">
      <c r="A56" s="172"/>
      <c r="B56" s="481" t="s">
        <v>234</v>
      </c>
      <c r="C56" s="481"/>
      <c r="D56" s="481"/>
      <c r="E56" s="481"/>
      <c r="F56" s="481"/>
      <c r="G56" s="481"/>
      <c r="H56" s="481"/>
      <c r="I56" s="481"/>
      <c r="J56" s="481"/>
      <c r="K56" s="481"/>
      <c r="L56" s="481"/>
      <c r="M56" s="187"/>
    </row>
    <row r="57" spans="1:13" ht="123.6" customHeight="1" x14ac:dyDescent="0.25">
      <c r="A57" s="172"/>
      <c r="B57" s="469" t="s">
        <v>235</v>
      </c>
      <c r="C57" s="469"/>
      <c r="D57" s="469"/>
      <c r="E57" s="469"/>
      <c r="F57" s="469"/>
      <c r="G57" s="469"/>
      <c r="H57" s="469"/>
      <c r="I57" s="469"/>
      <c r="J57" s="469"/>
      <c r="K57" s="469"/>
      <c r="L57" s="469"/>
      <c r="M57" s="187"/>
    </row>
    <row r="58" spans="1:13" x14ac:dyDescent="0.25">
      <c r="A58" s="172"/>
      <c r="B58" s="482" t="s">
        <v>236</v>
      </c>
      <c r="C58" s="482"/>
      <c r="D58" s="482"/>
      <c r="E58" s="482"/>
      <c r="F58" s="482"/>
      <c r="G58" s="482"/>
      <c r="H58" s="482"/>
      <c r="I58" s="482"/>
      <c r="J58" s="482"/>
      <c r="K58" s="482"/>
      <c r="L58" s="482"/>
      <c r="M58" s="482"/>
    </row>
    <row r="59" spans="1:13" x14ac:dyDescent="0.25">
      <c r="A59" s="172"/>
      <c r="B59" s="205"/>
      <c r="C59" s="205"/>
      <c r="D59" s="205"/>
      <c r="E59" s="205"/>
      <c r="F59" s="205"/>
      <c r="G59" s="205"/>
      <c r="H59" s="205"/>
      <c r="I59" s="205"/>
      <c r="J59" s="205"/>
      <c r="K59" s="205"/>
      <c r="L59" s="205"/>
      <c r="M59" s="205"/>
    </row>
    <row r="60" spans="1:13" ht="12.6" customHeight="1" thickBot="1" x14ac:dyDescent="0.3">
      <c r="A60" s="172"/>
    </row>
    <row r="61" spans="1:13" ht="12.6" customHeight="1" x14ac:dyDescent="0.25">
      <c r="B61" s="206" t="s">
        <v>237</v>
      </c>
      <c r="C61" s="207"/>
      <c r="D61" s="207"/>
      <c r="E61" s="207"/>
      <c r="F61" s="208"/>
    </row>
    <row r="62" spans="1:13" ht="12.6" customHeight="1" thickBot="1" x14ac:dyDescent="0.3">
      <c r="B62" s="209" t="s">
        <v>238</v>
      </c>
      <c r="C62" s="210"/>
      <c r="D62" s="210"/>
      <c r="E62" s="210"/>
      <c r="F62" s="211"/>
    </row>
    <row r="63" spans="1:13" x14ac:dyDescent="0.25"/>
    <row r="64" spans="1:13" x14ac:dyDescent="0.25"/>
    <row r="65" s="30" customFormat="1" x14ac:dyDescent="0.25"/>
    <row r="66" s="30" customFormat="1" x14ac:dyDescent="0.25"/>
    <row r="67" s="30" customFormat="1" x14ac:dyDescent="0.25"/>
    <row r="68" s="30" customFormat="1" x14ac:dyDescent="0.25"/>
    <row r="69" s="30" customFormat="1" x14ac:dyDescent="0.25"/>
    <row r="70" s="30" customFormat="1" x14ac:dyDescent="0.25"/>
    <row r="71" s="30" customFormat="1" x14ac:dyDescent="0.25"/>
  </sheetData>
  <sheetProtection algorithmName="SHA-512" hashValue="eZ8DT59cVY8KZ+BUxrX92sOISTA/Nk+iuLUBwl6SNt32GXYe2t3Ew//M88RB/YU7bA2KLn8Al9+ZWuM+wcxH6Q==" saltValue="jaB0xHG2et3tiws99pJ0Xw==" spinCount="100000" sheet="1" objects="1" scenarios="1" selectLockedCells="1"/>
  <mergeCells count="26">
    <mergeCell ref="B56:L56"/>
    <mergeCell ref="B57:L57"/>
    <mergeCell ref="B58:M58"/>
    <mergeCell ref="B37:B44"/>
    <mergeCell ref="C37:C38"/>
    <mergeCell ref="C39:C40"/>
    <mergeCell ref="C41:C42"/>
    <mergeCell ref="C43:C44"/>
    <mergeCell ref="B49:B52"/>
    <mergeCell ref="C49:C50"/>
    <mergeCell ref="C51:C52"/>
    <mergeCell ref="B11:M11"/>
    <mergeCell ref="B14:M14"/>
    <mergeCell ref="B15:M15"/>
    <mergeCell ref="B18:B32"/>
    <mergeCell ref="C18:C20"/>
    <mergeCell ref="C21:C23"/>
    <mergeCell ref="C24:C26"/>
    <mergeCell ref="C27:C29"/>
    <mergeCell ref="C30:C32"/>
    <mergeCell ref="B10:M10"/>
    <mergeCell ref="A1:F1"/>
    <mergeCell ref="A2:F2"/>
    <mergeCell ref="B6:M6"/>
    <mergeCell ref="B7:M7"/>
    <mergeCell ref="B9:M9"/>
  </mergeCells>
  <hyperlinks>
    <hyperlink ref="B62" r:id="rId1" xr:uid="{13168CDB-5F28-49ED-AEA8-06D3D3EDE016}"/>
  </hyperlinks>
  <pageMargins left="0.7" right="0.7" top="0.75" bottom="0.75" header="0.3" footer="0.3"/>
  <pageSetup paperSize="9" scale="22" fitToHeight="0" orientation="landscape" r:id="rId2"/>
  <headerFooter alignWithMargins="0"/>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938A2-BB73-46DE-AFFF-2C12738E6AAE}">
  <sheetPr codeName="Sheet22">
    <tabColor theme="9" tint="0.39997558519241921"/>
  </sheetPr>
  <dimension ref="A1:Q124"/>
  <sheetViews>
    <sheetView zoomScaleNormal="100" workbookViewId="0">
      <selection activeCell="B14" sqref="B14:M14"/>
    </sheetView>
  </sheetViews>
  <sheetFormatPr defaultColWidth="0" defaultRowHeight="12.75" zeroHeight="1" x14ac:dyDescent="0.2"/>
  <cols>
    <col min="1" max="1" width="3.7109375" style="212" customWidth="1"/>
    <col min="2" max="2" width="10.42578125" style="213" customWidth="1"/>
    <col min="3" max="3" width="11.85546875" style="212" bestFit="1" customWidth="1"/>
    <col min="4" max="9" width="11.85546875" style="212" customWidth="1"/>
    <col min="10" max="10" width="12" style="212" customWidth="1"/>
    <col min="11" max="11" width="3.7109375" style="212" customWidth="1"/>
    <col min="12" max="12" width="3.5703125" style="212" hidden="1" customWidth="1"/>
    <col min="13" max="16384" width="9.140625" style="212" hidden="1"/>
  </cols>
  <sheetData>
    <row r="1" spans="1:17" x14ac:dyDescent="0.2"/>
    <row r="2" spans="1:17" ht="18.75" x14ac:dyDescent="0.35">
      <c r="B2" s="214" t="s">
        <v>239</v>
      </c>
      <c r="C2" s="214"/>
      <c r="D2" s="214"/>
      <c r="E2" s="214"/>
      <c r="F2" s="214"/>
      <c r="G2" s="214"/>
      <c r="Q2" s="213"/>
    </row>
    <row r="3" spans="1:17" ht="12.75" customHeight="1" x14ac:dyDescent="0.2">
      <c r="B3" s="484" t="s">
        <v>240</v>
      </c>
      <c r="C3" s="484"/>
      <c r="D3" s="484"/>
      <c r="E3" s="484"/>
      <c r="F3" s="484"/>
      <c r="G3" s="484"/>
      <c r="H3" s="484"/>
      <c r="I3" s="484"/>
      <c r="J3" s="484"/>
      <c r="Q3" s="213"/>
    </row>
    <row r="4" spans="1:17" x14ac:dyDescent="0.2">
      <c r="B4" s="215"/>
      <c r="C4" s="215"/>
      <c r="D4" s="215"/>
      <c r="E4" s="215"/>
      <c r="F4" s="215"/>
      <c r="G4" s="215"/>
      <c r="H4" s="215"/>
      <c r="I4" s="215"/>
      <c r="J4" s="215"/>
      <c r="Q4" s="213"/>
    </row>
    <row r="5" spans="1:17" ht="36.75" customHeight="1" x14ac:dyDescent="0.2">
      <c r="B5" s="483" t="s">
        <v>241</v>
      </c>
      <c r="C5" s="483"/>
      <c r="D5" s="483"/>
      <c r="E5" s="483"/>
      <c r="F5" s="483"/>
      <c r="G5" s="483"/>
      <c r="H5" s="483"/>
      <c r="I5" s="483"/>
      <c r="J5" s="483"/>
      <c r="Q5" s="213"/>
    </row>
    <row r="6" spans="1:17" x14ac:dyDescent="0.2">
      <c r="B6" s="216"/>
      <c r="C6" s="216"/>
      <c r="D6" s="216"/>
      <c r="E6" s="216"/>
      <c r="F6" s="216"/>
      <c r="G6" s="216"/>
      <c r="H6" s="216"/>
      <c r="I6" s="216"/>
      <c r="J6" s="216"/>
      <c r="Q6" s="213"/>
    </row>
    <row r="7" spans="1:17" ht="23.25" customHeight="1" x14ac:dyDescent="0.2">
      <c r="B7" s="483" t="s">
        <v>242</v>
      </c>
      <c r="C7" s="483"/>
      <c r="D7" s="483"/>
      <c r="E7" s="483"/>
      <c r="F7" s="483"/>
      <c r="G7" s="483"/>
      <c r="H7" s="483"/>
      <c r="I7" s="483"/>
      <c r="J7" s="483"/>
      <c r="Q7" s="213"/>
    </row>
    <row r="8" spans="1:17" ht="13.5" thickBot="1" x14ac:dyDescent="0.25">
      <c r="G8" s="217"/>
      <c r="H8" s="217"/>
      <c r="I8" s="217"/>
    </row>
    <row r="9" spans="1:17" ht="12.75" customHeight="1" thickBot="1" x14ac:dyDescent="0.25">
      <c r="B9" s="485" t="s">
        <v>78</v>
      </c>
      <c r="C9" s="488" t="s">
        <v>243</v>
      </c>
      <c r="D9" s="489"/>
      <c r="E9" s="489"/>
      <c r="F9" s="490"/>
      <c r="G9" s="488" t="s">
        <v>244</v>
      </c>
      <c r="H9" s="489"/>
      <c r="I9" s="489"/>
      <c r="J9" s="490"/>
    </row>
    <row r="10" spans="1:17" ht="12.75" customHeight="1" x14ac:dyDescent="0.2">
      <c r="B10" s="486"/>
      <c r="C10" s="491" t="s">
        <v>245</v>
      </c>
      <c r="D10" s="492"/>
      <c r="E10" s="492"/>
      <c r="F10" s="493" t="s">
        <v>246</v>
      </c>
      <c r="G10" s="491" t="s">
        <v>245</v>
      </c>
      <c r="H10" s="492"/>
      <c r="I10" s="492"/>
      <c r="J10" s="493" t="s">
        <v>246</v>
      </c>
    </row>
    <row r="11" spans="1:17" ht="30" customHeight="1" thickBot="1" x14ac:dyDescent="0.25">
      <c r="B11" s="487"/>
      <c r="C11" s="218" t="s">
        <v>247</v>
      </c>
      <c r="D11" s="219" t="s">
        <v>248</v>
      </c>
      <c r="E11" s="219" t="s">
        <v>249</v>
      </c>
      <c r="F11" s="494"/>
      <c r="G11" s="218" t="s">
        <v>247</v>
      </c>
      <c r="H11" s="219" t="s">
        <v>248</v>
      </c>
      <c r="I11" s="219" t="s">
        <v>249</v>
      </c>
      <c r="J11" s="495"/>
      <c r="N11" s="220"/>
    </row>
    <row r="12" spans="1:17" x14ac:dyDescent="0.2">
      <c r="A12" s="221"/>
      <c r="B12" s="222">
        <v>2010</v>
      </c>
      <c r="C12" s="223">
        <v>0.38937841888483038</v>
      </c>
      <c r="D12" s="224">
        <v>0.38223547462599677</v>
      </c>
      <c r="E12" s="224">
        <v>0.37509253036716322</v>
      </c>
      <c r="F12" s="225">
        <v>0.35714721294167895</v>
      </c>
      <c r="G12" s="223">
        <v>0.5009871278708824</v>
      </c>
      <c r="H12" s="224">
        <v>0.4917967799850812</v>
      </c>
      <c r="I12" s="224">
        <v>0.48260643209927989</v>
      </c>
      <c r="J12" s="225">
        <v>0.45951739429006372</v>
      </c>
      <c r="K12" s="226"/>
      <c r="L12" s="220"/>
      <c r="M12" s="227"/>
      <c r="N12" s="220"/>
      <c r="O12" s="220"/>
      <c r="P12" s="220"/>
    </row>
    <row r="13" spans="1:17" x14ac:dyDescent="0.2">
      <c r="A13" s="221"/>
      <c r="B13" s="222">
        <v>2011</v>
      </c>
      <c r="C13" s="228">
        <v>0.38377758893819225</v>
      </c>
      <c r="D13" s="229">
        <v>0.37676904254342419</v>
      </c>
      <c r="E13" s="229">
        <v>0.36976049614865614</v>
      </c>
      <c r="F13" s="230">
        <v>0.35042731973840302</v>
      </c>
      <c r="G13" s="228">
        <v>0.48474880914164176</v>
      </c>
      <c r="H13" s="229">
        <v>0.47589632630626461</v>
      </c>
      <c r="I13" s="229">
        <v>0.46704384347088751</v>
      </c>
      <c r="J13" s="231">
        <v>0.44262414176885612</v>
      </c>
      <c r="K13" s="226"/>
      <c r="L13" s="220"/>
      <c r="M13" s="227"/>
      <c r="N13" s="220"/>
      <c r="O13" s="220"/>
      <c r="P13" s="220"/>
    </row>
    <row r="14" spans="1:17" x14ac:dyDescent="0.2">
      <c r="A14" s="221"/>
      <c r="B14" s="222">
        <v>2012</v>
      </c>
      <c r="C14" s="228">
        <v>0.37657132794163034</v>
      </c>
      <c r="D14" s="229">
        <v>0.36970480782354975</v>
      </c>
      <c r="E14" s="229">
        <v>0.36283828770546911</v>
      </c>
      <c r="F14" s="230">
        <v>0.34332600590403012</v>
      </c>
      <c r="G14" s="228">
        <v>0.53249911645700099</v>
      </c>
      <c r="H14" s="229">
        <v>0.52278935996545284</v>
      </c>
      <c r="I14" s="229">
        <v>0.5130796034739048</v>
      </c>
      <c r="J14" s="231">
        <v>0.48548782457740625</v>
      </c>
      <c r="K14" s="226"/>
      <c r="L14" s="220"/>
      <c r="M14" s="227"/>
      <c r="N14" s="220"/>
      <c r="O14" s="220"/>
      <c r="P14" s="220"/>
    </row>
    <row r="15" spans="1:17" x14ac:dyDescent="0.2">
      <c r="A15" s="221"/>
      <c r="B15" s="222">
        <v>2013</v>
      </c>
      <c r="C15" s="228">
        <v>0.36739163602512309</v>
      </c>
      <c r="D15" s="229">
        <v>0.36067520358447663</v>
      </c>
      <c r="E15" s="229">
        <v>0.35395877114383018</v>
      </c>
      <c r="F15" s="230">
        <v>0.3358216220323233</v>
      </c>
      <c r="G15" s="228">
        <v>0.49472967348701696</v>
      </c>
      <c r="H15" s="229">
        <v>0.48568532379983081</v>
      </c>
      <c r="I15" s="229">
        <v>0.47664097411264467</v>
      </c>
      <c r="J15" s="231">
        <v>0.45221748435930814</v>
      </c>
      <c r="K15" s="226"/>
      <c r="L15" s="220"/>
      <c r="M15" s="227"/>
      <c r="N15" s="220"/>
      <c r="O15" s="220"/>
      <c r="P15" s="220"/>
    </row>
    <row r="16" spans="1:17" x14ac:dyDescent="0.2">
      <c r="A16" s="221"/>
      <c r="B16" s="222">
        <v>2014</v>
      </c>
      <c r="C16" s="228">
        <v>0.36044300365091569</v>
      </c>
      <c r="D16" s="229">
        <v>0.35388517785294804</v>
      </c>
      <c r="E16" s="229">
        <v>0.34732735205498044</v>
      </c>
      <c r="F16" s="230">
        <v>0.32789128989838134</v>
      </c>
      <c r="G16" s="228">
        <v>0.44147036751850444</v>
      </c>
      <c r="H16" s="229">
        <v>0.43343834654479468</v>
      </c>
      <c r="I16" s="229">
        <v>0.42540632557108493</v>
      </c>
      <c r="J16" s="231">
        <v>0.40160104868548796</v>
      </c>
      <c r="K16" s="226"/>
      <c r="L16" s="220"/>
      <c r="M16" s="227"/>
      <c r="N16" s="220"/>
      <c r="O16" s="220"/>
      <c r="P16" s="220"/>
    </row>
    <row r="17" spans="1:16" x14ac:dyDescent="0.2">
      <c r="A17" s="221"/>
      <c r="B17" s="222">
        <v>2015</v>
      </c>
      <c r="C17" s="228">
        <v>0.35022013638393001</v>
      </c>
      <c r="D17" s="229">
        <v>0.34382991972971033</v>
      </c>
      <c r="E17" s="229">
        <v>0.33743970307549065</v>
      </c>
      <c r="F17" s="230">
        <v>0.31951083271098435</v>
      </c>
      <c r="G17" s="228">
        <v>0.36940479394685521</v>
      </c>
      <c r="H17" s="229">
        <v>0.36266452855035047</v>
      </c>
      <c r="I17" s="229">
        <v>0.35592426315384568</v>
      </c>
      <c r="J17" s="231">
        <v>0.33701326982523871</v>
      </c>
      <c r="K17" s="226"/>
      <c r="L17" s="220"/>
      <c r="M17" s="227"/>
      <c r="N17" s="220"/>
      <c r="O17" s="220"/>
      <c r="P17" s="220"/>
    </row>
    <row r="18" spans="1:16" x14ac:dyDescent="0.2">
      <c r="A18" s="221"/>
      <c r="B18" s="222">
        <v>2016</v>
      </c>
      <c r="C18" s="228">
        <v>0.33960660597723208</v>
      </c>
      <c r="D18" s="229">
        <v>0.33339351194911077</v>
      </c>
      <c r="E18" s="229">
        <v>0.3271804179209894</v>
      </c>
      <c r="F18" s="230">
        <v>0.3106547014060671</v>
      </c>
      <c r="G18" s="228">
        <v>0.29078513044499354</v>
      </c>
      <c r="H18" s="229">
        <v>0.28546522404259744</v>
      </c>
      <c r="I18" s="229">
        <v>0.2801453176402014</v>
      </c>
      <c r="J18" s="231">
        <v>0.26599532011980326</v>
      </c>
      <c r="K18" s="226"/>
      <c r="L18" s="220"/>
      <c r="M18" s="227"/>
      <c r="N18" s="220"/>
      <c r="O18" s="220"/>
      <c r="P18" s="220"/>
    </row>
    <row r="19" spans="1:16" x14ac:dyDescent="0.2">
      <c r="A19" s="221"/>
      <c r="B19" s="222">
        <v>2017</v>
      </c>
      <c r="C19" s="228">
        <v>0.329934063912868</v>
      </c>
      <c r="D19" s="229">
        <v>0.32390814597773571</v>
      </c>
      <c r="E19" s="229">
        <v>0.31788222804260335</v>
      </c>
      <c r="F19" s="230">
        <v>0.30129589675661617</v>
      </c>
      <c r="G19" s="228">
        <v>0.24722394840979431</v>
      </c>
      <c r="H19" s="229">
        <v>0.24270864857367241</v>
      </c>
      <c r="I19" s="229">
        <v>0.23819334873755049</v>
      </c>
      <c r="J19" s="231">
        <v>0.22576499180609536</v>
      </c>
      <c r="K19" s="226"/>
      <c r="L19" s="220"/>
      <c r="M19" s="227"/>
      <c r="N19" s="220"/>
      <c r="O19" s="220"/>
      <c r="P19" s="220"/>
    </row>
    <row r="20" spans="1:16" x14ac:dyDescent="0.2">
      <c r="A20" s="221"/>
      <c r="B20" s="222">
        <v>2018</v>
      </c>
      <c r="C20" s="228">
        <v>0.31910400905329878</v>
      </c>
      <c r="D20" s="229">
        <v>0.31327589131206818</v>
      </c>
      <c r="E20" s="229">
        <v>0.30744777357083752</v>
      </c>
      <c r="F20" s="230">
        <v>0.29140588706153053</v>
      </c>
      <c r="G20" s="228">
        <v>0.18014054217824454</v>
      </c>
      <c r="H20" s="229">
        <v>0.17685045411918612</v>
      </c>
      <c r="I20" s="229">
        <v>0.1735603660601277</v>
      </c>
      <c r="J20" s="231">
        <v>0.16450440295292099</v>
      </c>
      <c r="K20" s="226"/>
      <c r="L20" s="220"/>
      <c r="M20" s="227"/>
      <c r="N20" s="220"/>
      <c r="O20" s="220"/>
      <c r="P20" s="220"/>
    </row>
    <row r="21" spans="1:16" x14ac:dyDescent="0.2">
      <c r="A21" s="221"/>
      <c r="B21" s="222">
        <v>2019</v>
      </c>
      <c r="C21" s="228">
        <v>0.30765924109719711</v>
      </c>
      <c r="D21" s="229">
        <v>0.30204015067394696</v>
      </c>
      <c r="E21" s="229">
        <v>0.29642106025069681</v>
      </c>
      <c r="F21" s="230">
        <v>0.28095452116250752</v>
      </c>
      <c r="G21" s="228">
        <v>0.14610913073350168</v>
      </c>
      <c r="H21" s="229">
        <v>0.14344059259914851</v>
      </c>
      <c r="I21" s="229">
        <v>0.14077205446479535</v>
      </c>
      <c r="J21" s="231">
        <v>0.133426906717658</v>
      </c>
      <c r="K21" s="226"/>
      <c r="L21" s="220"/>
      <c r="M21" s="227"/>
      <c r="N21" s="220"/>
      <c r="O21" s="220"/>
      <c r="P21" s="220"/>
    </row>
    <row r="22" spans="1:16" x14ac:dyDescent="0.2">
      <c r="A22" s="221"/>
      <c r="B22" s="222">
        <v>2020</v>
      </c>
      <c r="C22" s="228">
        <v>0.29556486897559364</v>
      </c>
      <c r="D22" s="229">
        <v>0.29016667024511816</v>
      </c>
      <c r="E22" s="229">
        <v>0.28476847151464268</v>
      </c>
      <c r="F22" s="230">
        <v>0.26990993652377476</v>
      </c>
      <c r="G22" s="228">
        <v>0.14054731030450415</v>
      </c>
      <c r="H22" s="229">
        <v>0.13798035329541466</v>
      </c>
      <c r="I22" s="229">
        <v>0.13541339628632515</v>
      </c>
      <c r="J22" s="231">
        <v>0.128347850454475</v>
      </c>
      <c r="K22" s="226"/>
      <c r="L22" s="220"/>
      <c r="M22" s="227"/>
      <c r="N22" s="220"/>
      <c r="O22" s="220"/>
      <c r="P22" s="220"/>
    </row>
    <row r="23" spans="1:16" x14ac:dyDescent="0.2">
      <c r="A23" s="221"/>
      <c r="B23" s="222">
        <v>2021</v>
      </c>
      <c r="C23" s="228">
        <v>0.28278402120507734</v>
      </c>
      <c r="D23" s="229">
        <v>0.27761925196318865</v>
      </c>
      <c r="E23" s="229">
        <v>0.27245448272129996</v>
      </c>
      <c r="F23" s="230">
        <v>0.25823846209443402</v>
      </c>
      <c r="G23" s="228">
        <v>0.1152323203799229</v>
      </c>
      <c r="H23" s="229">
        <v>0.11312771651498923</v>
      </c>
      <c r="I23" s="229">
        <v>0.11102311265005557</v>
      </c>
      <c r="J23" s="231">
        <v>0.10523019324668301</v>
      </c>
      <c r="K23" s="226"/>
      <c r="L23" s="220"/>
      <c r="M23" s="227"/>
      <c r="N23" s="220"/>
    </row>
    <row r="24" spans="1:16" x14ac:dyDescent="0.2">
      <c r="A24" s="221"/>
      <c r="B24" s="222">
        <v>2022</v>
      </c>
      <c r="C24" s="228">
        <v>0.2692777334796212</v>
      </c>
      <c r="D24" s="229">
        <v>0.26435964316647564</v>
      </c>
      <c r="E24" s="229">
        <v>0.25944155285333004</v>
      </c>
      <c r="F24" s="230">
        <v>0.24590451565727903</v>
      </c>
      <c r="G24" s="228">
        <v>0.10707002105930054</v>
      </c>
      <c r="H24" s="229">
        <v>0.10511449348338275</v>
      </c>
      <c r="I24" s="229">
        <v>0.10315896590746497</v>
      </c>
      <c r="J24" s="231">
        <v>9.7776378795889296E-2</v>
      </c>
      <c r="K24" s="226"/>
      <c r="L24" s="220"/>
      <c r="M24" s="227"/>
      <c r="N24" s="220"/>
    </row>
    <row r="25" spans="1:16" x14ac:dyDescent="0.2">
      <c r="A25" s="221"/>
      <c r="B25" s="222">
        <v>2023</v>
      </c>
      <c r="C25" s="228">
        <v>0.25500482988212858</v>
      </c>
      <c r="D25" s="229">
        <v>0.25034741997510573</v>
      </c>
      <c r="E25" s="229">
        <v>0.24569001006808294</v>
      </c>
      <c r="F25" s="230">
        <v>0.23287049535114004</v>
      </c>
      <c r="G25" s="228">
        <v>0.11191707469177997</v>
      </c>
      <c r="H25" s="229">
        <v>0.1098730204961185</v>
      </c>
      <c r="I25" s="229">
        <v>0.107828966300457</v>
      </c>
      <c r="J25" s="231">
        <v>0.102202709783074</v>
      </c>
      <c r="K25" s="226"/>
      <c r="L25" s="220"/>
      <c r="M25" s="227"/>
      <c r="N25" s="220"/>
    </row>
    <row r="26" spans="1:16" x14ac:dyDescent="0.2">
      <c r="A26" s="221"/>
      <c r="B26" s="222">
        <v>2024</v>
      </c>
      <c r="C26" s="228">
        <v>0.23992179735355579</v>
      </c>
      <c r="D26" s="229">
        <v>0.23553986405283489</v>
      </c>
      <c r="E26" s="229">
        <v>0.23115793075211399</v>
      </c>
      <c r="F26" s="230">
        <v>0.21909666503604508</v>
      </c>
      <c r="G26" s="228">
        <v>0.1042953319689487</v>
      </c>
      <c r="H26" s="229">
        <v>0.10239048133301</v>
      </c>
      <c r="I26" s="229">
        <v>0.1004856306970713</v>
      </c>
      <c r="J26" s="231">
        <v>9.524253179693519E-2</v>
      </c>
      <c r="K26" s="226"/>
      <c r="L26" s="220"/>
      <c r="M26" s="227"/>
      <c r="N26" s="220"/>
    </row>
    <row r="27" spans="1:16" x14ac:dyDescent="0.2">
      <c r="A27" s="221"/>
      <c r="B27" s="222">
        <v>2025</v>
      </c>
      <c r="C27" s="228">
        <v>0.22398265303691164</v>
      </c>
      <c r="D27" s="229">
        <v>0.21989183237387733</v>
      </c>
      <c r="E27" s="229">
        <v>0.21580101171084301</v>
      </c>
      <c r="F27" s="230">
        <v>0.20454103315171596</v>
      </c>
      <c r="G27" s="228">
        <v>0.10533096117638058</v>
      </c>
      <c r="H27" s="229">
        <v>0.10340719580171742</v>
      </c>
      <c r="I27" s="229">
        <v>0.10148343042705425</v>
      </c>
      <c r="J27" s="231">
        <v>9.6188268733158097E-2</v>
      </c>
      <c r="K27" s="226"/>
      <c r="L27" s="220"/>
      <c r="M27" s="227"/>
      <c r="N27" s="220"/>
    </row>
    <row r="28" spans="1:16" x14ac:dyDescent="0.2">
      <c r="A28" s="221"/>
      <c r="B28" s="222">
        <v>2026</v>
      </c>
      <c r="C28" s="228">
        <v>0.20713880409171231</v>
      </c>
      <c r="D28" s="229">
        <v>0.20335561959771067</v>
      </c>
      <c r="E28" s="229">
        <v>0.19957243510370901</v>
      </c>
      <c r="F28" s="230">
        <v>0.18915922470008223</v>
      </c>
      <c r="G28" s="228">
        <v>9.8699731631366111E-2</v>
      </c>
      <c r="H28" s="229">
        <v>9.6897079077165868E-2</v>
      </c>
      <c r="I28" s="229">
        <v>9.5094426522965639E-2</v>
      </c>
      <c r="J28" s="231">
        <v>9.0132627710011903E-2</v>
      </c>
      <c r="K28" s="226"/>
      <c r="L28" s="220"/>
      <c r="M28" s="227"/>
      <c r="N28" s="220"/>
    </row>
    <row r="29" spans="1:16" x14ac:dyDescent="0.2">
      <c r="A29" s="221"/>
      <c r="B29" s="222">
        <v>2027</v>
      </c>
      <c r="C29" s="228">
        <v>0.18933889955151495</v>
      </c>
      <c r="D29" s="229">
        <v>0.18588081263228434</v>
      </c>
      <c r="E29" s="229">
        <v>0.18242272571305371</v>
      </c>
      <c r="F29" s="230">
        <v>0.17290434596153148</v>
      </c>
      <c r="G29" s="228">
        <v>0.10525865894241662</v>
      </c>
      <c r="H29" s="229">
        <v>0.1033362140962349</v>
      </c>
      <c r="I29" s="229">
        <v>0.10141376925005317</v>
      </c>
      <c r="J29" s="231">
        <v>9.6122242309086198E-2</v>
      </c>
      <c r="K29" s="226"/>
      <c r="L29" s="220"/>
      <c r="M29" s="227"/>
      <c r="N29" s="220"/>
    </row>
    <row r="30" spans="1:16" x14ac:dyDescent="0.2">
      <c r="A30" s="221"/>
      <c r="B30" s="222">
        <v>2028</v>
      </c>
      <c r="C30" s="228">
        <v>0.17052867377289696</v>
      </c>
      <c r="D30" s="229">
        <v>0.16741413694224766</v>
      </c>
      <c r="E30" s="229">
        <v>0.16429960011159833</v>
      </c>
      <c r="F30" s="230">
        <v>0.15572684153246519</v>
      </c>
      <c r="G30" s="228">
        <v>9.9675471631559445E-2</v>
      </c>
      <c r="H30" s="229">
        <v>9.7854998155513614E-2</v>
      </c>
      <c r="I30" s="229">
        <v>9.603452467946777E-2</v>
      </c>
      <c r="J30" s="232">
        <v>9.1023673802291691E-2</v>
      </c>
      <c r="K30" s="226"/>
      <c r="L30" s="220"/>
      <c r="M30" s="227"/>
      <c r="N30" s="220"/>
    </row>
    <row r="31" spans="1:16" x14ac:dyDescent="0.2">
      <c r="A31" s="221"/>
      <c r="B31" s="222">
        <v>2029</v>
      </c>
      <c r="C31" s="228">
        <v>0.1506507809986099</v>
      </c>
      <c r="D31" s="229">
        <v>0.14789929413364358</v>
      </c>
      <c r="E31" s="229">
        <v>0.14514780726867726</v>
      </c>
      <c r="F31" s="230">
        <v>0.13757434324831608</v>
      </c>
      <c r="G31" s="228">
        <v>9.1810107995225779E-2</v>
      </c>
      <c r="H31" s="229">
        <v>9.0133287572885357E-2</v>
      </c>
      <c r="I31" s="229">
        <v>8.8456467150544935E-2</v>
      </c>
      <c r="J31" s="231">
        <v>8.3841021117021006E-2</v>
      </c>
      <c r="K31" s="226"/>
      <c r="L31" s="220"/>
      <c r="M31" s="227"/>
      <c r="N31" s="220"/>
    </row>
    <row r="32" spans="1:16" x14ac:dyDescent="0.2">
      <c r="A32" s="221"/>
      <c r="B32" s="222">
        <v>2030</v>
      </c>
      <c r="C32" s="228">
        <v>0.12964462053055192</v>
      </c>
      <c r="D32" s="229">
        <v>0.12727679031992295</v>
      </c>
      <c r="E32" s="229">
        <v>0.12490896010929399</v>
      </c>
      <c r="F32" s="230">
        <v>0.11839151053144831</v>
      </c>
      <c r="G32" s="228">
        <v>8.2774599769890836E-2</v>
      </c>
      <c r="H32" s="229">
        <v>8.1262803929802882E-2</v>
      </c>
      <c r="I32" s="229">
        <v>7.9751008089714942E-2</v>
      </c>
      <c r="J32" s="231">
        <v>7.5589792004397402E-2</v>
      </c>
      <c r="K32" s="226"/>
      <c r="L32" s="220"/>
      <c r="M32" s="227"/>
      <c r="N32" s="220"/>
    </row>
    <row r="33" spans="1:14" x14ac:dyDescent="0.2">
      <c r="A33" s="221"/>
      <c r="B33" s="222">
        <v>2031</v>
      </c>
      <c r="C33" s="228">
        <v>0.11551638230192907</v>
      </c>
      <c r="D33" s="229">
        <v>0.1134065903281648</v>
      </c>
      <c r="E33" s="229">
        <v>0.11129679835440053</v>
      </c>
      <c r="F33" s="230">
        <v>0.10548959868821348</v>
      </c>
      <c r="G33" s="228">
        <v>7.2832792184155462E-2</v>
      </c>
      <c r="H33" s="229">
        <v>7.1502573583859086E-2</v>
      </c>
      <c r="I33" s="229">
        <v>7.0172354983562724E-2</v>
      </c>
      <c r="J33" s="231">
        <v>6.6510930014818392E-2</v>
      </c>
      <c r="K33" s="226"/>
      <c r="L33" s="220"/>
      <c r="M33" s="227"/>
      <c r="N33" s="220"/>
    </row>
    <row r="34" spans="1:14" x14ac:dyDescent="0.2">
      <c r="A34" s="221"/>
      <c r="B34" s="222">
        <v>2032</v>
      </c>
      <c r="C34" s="228">
        <v>0.10292779234122398</v>
      </c>
      <c r="D34" s="229">
        <v>0.10104791845813092</v>
      </c>
      <c r="E34" s="229">
        <v>9.9168044575037861E-2</v>
      </c>
      <c r="F34" s="230">
        <v>9.3993694154652987E-2</v>
      </c>
      <c r="G34" s="228">
        <v>6.1277789002047382E-2</v>
      </c>
      <c r="H34" s="229">
        <v>6.0158611056631575E-2</v>
      </c>
      <c r="I34" s="229">
        <v>5.9039433111215761E-2</v>
      </c>
      <c r="J34" s="231">
        <v>5.5958897270790404E-2</v>
      </c>
      <c r="K34" s="226"/>
      <c r="L34" s="220"/>
      <c r="M34" s="227"/>
      <c r="N34" s="220"/>
    </row>
    <row r="35" spans="1:14" x14ac:dyDescent="0.2">
      <c r="A35" s="221"/>
      <c r="B35" s="222">
        <v>2033</v>
      </c>
      <c r="C35" s="228">
        <v>9.1711064916730936E-2</v>
      </c>
      <c r="D35" s="229">
        <v>9.0036053417834119E-2</v>
      </c>
      <c r="E35" s="229">
        <v>8.8361041918937289E-2</v>
      </c>
      <c r="F35" s="230">
        <v>8.3750574944841227E-2</v>
      </c>
      <c r="G35" s="228">
        <v>5.6809407747537198E-2</v>
      </c>
      <c r="H35" s="229">
        <v>5.5771840347038248E-2</v>
      </c>
      <c r="I35" s="229">
        <v>5.4734272946539292E-2</v>
      </c>
      <c r="J35" s="231">
        <v>5.18783700249476E-2</v>
      </c>
      <c r="K35" s="226"/>
      <c r="L35" s="220"/>
      <c r="M35" s="227"/>
      <c r="N35" s="220"/>
    </row>
    <row r="36" spans="1:14" x14ac:dyDescent="0.2">
      <c r="A36" s="221"/>
      <c r="B36" s="222">
        <v>2034</v>
      </c>
      <c r="C36" s="228">
        <v>8.1716699026023409E-2</v>
      </c>
      <c r="D36" s="229">
        <v>8.0224224692149335E-2</v>
      </c>
      <c r="E36" s="229">
        <v>7.8731750358275246E-2</v>
      </c>
      <c r="F36" s="230">
        <v>7.4623716693703795E-2</v>
      </c>
      <c r="G36" s="228">
        <v>4.9379859777665763E-2</v>
      </c>
      <c r="H36" s="229">
        <v>4.8477985690644737E-2</v>
      </c>
      <c r="I36" s="229">
        <v>4.7576111603623711E-2</v>
      </c>
      <c r="J36" s="231">
        <v>4.5093704351051402E-2</v>
      </c>
      <c r="K36" s="226"/>
      <c r="L36" s="220"/>
      <c r="M36" s="227"/>
      <c r="N36" s="220"/>
    </row>
    <row r="37" spans="1:14" x14ac:dyDescent="0.2">
      <c r="A37" s="221"/>
      <c r="B37" s="222">
        <v>2035</v>
      </c>
      <c r="C37" s="228">
        <v>7.2811485787158153E-2</v>
      </c>
      <c r="D37" s="229">
        <v>7.1481656327038082E-2</v>
      </c>
      <c r="E37" s="229">
        <v>7.0151826866918024E-2</v>
      </c>
      <c r="F37" s="230">
        <v>6.649147300600329E-2</v>
      </c>
      <c r="G37" s="228">
        <v>4.0892652860086767E-2</v>
      </c>
      <c r="H37" s="229">
        <v>4.0145789176590861E-2</v>
      </c>
      <c r="I37" s="229">
        <v>3.9398925493094962E-2</v>
      </c>
      <c r="J37" s="231">
        <v>3.7343184174795097E-2</v>
      </c>
      <c r="K37" s="226"/>
      <c r="L37" s="220"/>
      <c r="M37" s="227"/>
      <c r="N37" s="220"/>
    </row>
    <row r="38" spans="1:14" x14ac:dyDescent="0.2">
      <c r="A38" s="221"/>
      <c r="B38" s="222">
        <v>2036</v>
      </c>
      <c r="C38" s="228">
        <v>6.4876732977738383E-2</v>
      </c>
      <c r="D38" s="229">
        <v>6.3691823895641944E-2</v>
      </c>
      <c r="E38" s="229">
        <v>6.2506914813545505E-2</v>
      </c>
      <c r="F38" s="230">
        <v>5.924545410482196E-2</v>
      </c>
      <c r="G38" s="228">
        <v>4.0892652860086767E-2</v>
      </c>
      <c r="H38" s="229">
        <v>4.0145789176590861E-2</v>
      </c>
      <c r="I38" s="229">
        <v>3.9398925493094962E-2</v>
      </c>
      <c r="J38" s="231">
        <v>3.7343184174795097E-2</v>
      </c>
      <c r="K38" s="233"/>
      <c r="L38" s="220"/>
      <c r="M38" s="227"/>
      <c r="N38" s="220"/>
    </row>
    <row r="39" spans="1:14" x14ac:dyDescent="0.2">
      <c r="A39" s="221"/>
      <c r="B39" s="222">
        <v>2037</v>
      </c>
      <c r="C39" s="228">
        <v>5.7806683057786343E-2</v>
      </c>
      <c r="D39" s="229">
        <v>5.6750901414395871E-2</v>
      </c>
      <c r="E39" s="229">
        <v>5.56951197710054E-2</v>
      </c>
      <c r="F39" s="230">
        <v>5.2789082169523556E-2</v>
      </c>
      <c r="G39" s="228">
        <v>4.0892652860086767E-2</v>
      </c>
      <c r="H39" s="229">
        <v>4.0145789176590861E-2</v>
      </c>
      <c r="I39" s="229">
        <v>3.9398925493094962E-2</v>
      </c>
      <c r="J39" s="231">
        <v>3.7343184174795097E-2</v>
      </c>
      <c r="K39" s="226"/>
      <c r="L39" s="220"/>
      <c r="M39" s="227"/>
      <c r="N39" s="220"/>
    </row>
    <row r="40" spans="1:14" x14ac:dyDescent="0.2">
      <c r="A40" s="221"/>
      <c r="B40" s="222">
        <v>2038</v>
      </c>
      <c r="C40" s="228">
        <v>5.1507103591205715E-2</v>
      </c>
      <c r="D40" s="229">
        <v>5.0566377509042429E-2</v>
      </c>
      <c r="E40" s="229">
        <v>4.9625651426879136E-2</v>
      </c>
      <c r="F40" s="230">
        <v>4.7036304108164527E-2</v>
      </c>
      <c r="G40" s="228">
        <v>4.0892652860086767E-2</v>
      </c>
      <c r="H40" s="229">
        <v>4.0145789176590861E-2</v>
      </c>
      <c r="I40" s="229">
        <v>3.9398925493094962E-2</v>
      </c>
      <c r="J40" s="231">
        <v>3.7343184174795097E-2</v>
      </c>
      <c r="K40" s="226"/>
      <c r="L40" s="220"/>
      <c r="M40" s="227"/>
      <c r="N40" s="220"/>
    </row>
    <row r="41" spans="1:14" x14ac:dyDescent="0.2">
      <c r="A41" s="221"/>
      <c r="B41" s="222">
        <v>2039</v>
      </c>
      <c r="C41" s="228">
        <v>4.5894031278410297E-2</v>
      </c>
      <c r="D41" s="229">
        <v>4.5055822386256827E-2</v>
      </c>
      <c r="E41" s="229">
        <v>4.4217613494103365E-2</v>
      </c>
      <c r="F41" s="230">
        <v>4.1910444607673375E-2</v>
      </c>
      <c r="G41" s="228">
        <v>4.0892652860086767E-2</v>
      </c>
      <c r="H41" s="229">
        <v>4.0145789176590861E-2</v>
      </c>
      <c r="I41" s="229">
        <v>3.9398925493094962E-2</v>
      </c>
      <c r="J41" s="231">
        <v>3.7343184174795097E-2</v>
      </c>
      <c r="K41" s="226"/>
      <c r="L41" s="220"/>
      <c r="M41" s="227"/>
      <c r="N41" s="220"/>
    </row>
    <row r="42" spans="1:14" x14ac:dyDescent="0.2">
      <c r="B42" s="222">
        <v>2040</v>
      </c>
      <c r="C42" s="228">
        <v>4.0892652860086767E-2</v>
      </c>
      <c r="D42" s="229">
        <v>4.0145789176590861E-2</v>
      </c>
      <c r="E42" s="229">
        <v>3.9398925493094962E-2</v>
      </c>
      <c r="F42" s="230">
        <v>3.7343184174795097E-2</v>
      </c>
      <c r="G42" s="228">
        <v>4.0892652860086767E-2</v>
      </c>
      <c r="H42" s="229">
        <v>4.0145789176590861E-2</v>
      </c>
      <c r="I42" s="229">
        <v>3.9398925493094962E-2</v>
      </c>
      <c r="J42" s="231">
        <v>3.7343184174795097E-2</v>
      </c>
      <c r="K42" s="226"/>
      <c r="L42" s="220"/>
      <c r="M42" s="227"/>
      <c r="N42" s="220"/>
    </row>
    <row r="43" spans="1:14" x14ac:dyDescent="0.2">
      <c r="B43" s="222">
        <v>2041</v>
      </c>
      <c r="C43" s="228">
        <v>3.9563233790948664E-2</v>
      </c>
      <c r="D43" s="229">
        <v>3.884065062616314E-2</v>
      </c>
      <c r="E43" s="229">
        <v>3.8118067461377608E-2</v>
      </c>
      <c r="F43" s="230">
        <v>3.6129158239276385E-2</v>
      </c>
      <c r="G43" s="228">
        <v>3.9563233790948664E-2</v>
      </c>
      <c r="H43" s="229">
        <v>3.884065062616314E-2</v>
      </c>
      <c r="I43" s="229">
        <v>3.8118067461377608E-2</v>
      </c>
      <c r="J43" s="231">
        <v>3.6129158239276385E-2</v>
      </c>
      <c r="K43" s="226"/>
      <c r="L43" s="220"/>
      <c r="M43" s="227"/>
      <c r="N43" s="220"/>
    </row>
    <row r="44" spans="1:14" x14ac:dyDescent="0.2">
      <c r="B44" s="222">
        <v>2042</v>
      </c>
      <c r="C44" s="228">
        <v>3.8233814721810568E-2</v>
      </c>
      <c r="D44" s="229">
        <v>3.7535512075735411E-2</v>
      </c>
      <c r="E44" s="229">
        <v>3.6837209429660255E-2</v>
      </c>
      <c r="F44" s="230">
        <v>3.4915132303757673E-2</v>
      </c>
      <c r="G44" s="228">
        <v>3.8233814721810568E-2</v>
      </c>
      <c r="H44" s="229">
        <v>3.7535512075735411E-2</v>
      </c>
      <c r="I44" s="229">
        <v>3.6837209429660255E-2</v>
      </c>
      <c r="J44" s="232">
        <v>3.4915132303757673E-2</v>
      </c>
      <c r="K44" s="226"/>
      <c r="L44" s="220"/>
      <c r="M44" s="227"/>
      <c r="N44" s="220"/>
    </row>
    <row r="45" spans="1:14" x14ac:dyDescent="0.2">
      <c r="B45" s="222">
        <v>2043</v>
      </c>
      <c r="C45" s="228">
        <v>3.6904395652672464E-2</v>
      </c>
      <c r="D45" s="229">
        <v>3.6230373525307683E-2</v>
      </c>
      <c r="E45" s="229">
        <v>3.5556351397942908E-2</v>
      </c>
      <c r="F45" s="230">
        <v>3.3701106368238962E-2</v>
      </c>
      <c r="G45" s="228">
        <v>3.6904395652672464E-2</v>
      </c>
      <c r="H45" s="229">
        <v>3.6230373525307683E-2</v>
      </c>
      <c r="I45" s="229">
        <v>3.5556351397942908E-2</v>
      </c>
      <c r="J45" s="231">
        <v>3.3701106368238962E-2</v>
      </c>
      <c r="K45" s="226"/>
      <c r="L45" s="220"/>
      <c r="M45" s="227"/>
      <c r="N45" s="220"/>
    </row>
    <row r="46" spans="1:14" x14ac:dyDescent="0.2">
      <c r="B46" s="222">
        <v>2044</v>
      </c>
      <c r="C46" s="228">
        <v>3.5574976583534361E-2</v>
      </c>
      <c r="D46" s="229">
        <v>3.4925234974879961E-2</v>
      </c>
      <c r="E46" s="229">
        <v>3.4275493366225554E-2</v>
      </c>
      <c r="F46" s="230">
        <v>3.248708043272025E-2</v>
      </c>
      <c r="G46" s="228">
        <v>3.5574976583534361E-2</v>
      </c>
      <c r="H46" s="229">
        <v>3.4925234974879961E-2</v>
      </c>
      <c r="I46" s="229">
        <v>3.4275493366225554E-2</v>
      </c>
      <c r="J46" s="231">
        <v>3.248708043272025E-2</v>
      </c>
      <c r="K46" s="226"/>
      <c r="L46" s="220"/>
      <c r="M46" s="227"/>
      <c r="N46" s="220"/>
    </row>
    <row r="47" spans="1:14" x14ac:dyDescent="0.2">
      <c r="B47" s="222">
        <v>2045</v>
      </c>
      <c r="C47" s="228">
        <v>3.4245557514396265E-2</v>
      </c>
      <c r="D47" s="229">
        <v>3.3620096424452232E-2</v>
      </c>
      <c r="E47" s="229">
        <v>3.29946353345082E-2</v>
      </c>
      <c r="F47" s="230">
        <v>3.1273054497201538E-2</v>
      </c>
      <c r="G47" s="228">
        <v>3.4245557514396265E-2</v>
      </c>
      <c r="H47" s="229">
        <v>3.3620096424452232E-2</v>
      </c>
      <c r="I47" s="229">
        <v>3.29946353345082E-2</v>
      </c>
      <c r="J47" s="231">
        <v>3.1273054497201538E-2</v>
      </c>
      <c r="K47" s="226"/>
      <c r="L47" s="220"/>
      <c r="M47" s="227"/>
      <c r="N47" s="220"/>
    </row>
    <row r="48" spans="1:14" x14ac:dyDescent="0.2">
      <c r="B48" s="222">
        <v>2046</v>
      </c>
      <c r="C48" s="228">
        <v>3.2916138445258161E-2</v>
      </c>
      <c r="D48" s="229">
        <v>3.2314957874024504E-2</v>
      </c>
      <c r="E48" s="229">
        <v>3.1713777302790847E-2</v>
      </c>
      <c r="F48" s="230">
        <v>3.0059028561682827E-2</v>
      </c>
      <c r="G48" s="228">
        <v>3.2916138445258161E-2</v>
      </c>
      <c r="H48" s="229">
        <v>3.2314957874024504E-2</v>
      </c>
      <c r="I48" s="229">
        <v>3.1713777302790847E-2</v>
      </c>
      <c r="J48" s="231">
        <v>3.0059028561682827E-2</v>
      </c>
      <c r="K48" s="226"/>
      <c r="L48" s="220"/>
      <c r="M48" s="227"/>
      <c r="N48" s="220"/>
    </row>
    <row r="49" spans="2:14" x14ac:dyDescent="0.2">
      <c r="B49" s="222">
        <v>2047</v>
      </c>
      <c r="C49" s="228">
        <v>3.1586719376120058E-2</v>
      </c>
      <c r="D49" s="229">
        <v>3.1009819323596779E-2</v>
      </c>
      <c r="E49" s="229">
        <v>3.0432919271073496E-2</v>
      </c>
      <c r="F49" s="230">
        <v>2.8845002626164115E-2</v>
      </c>
      <c r="G49" s="228">
        <v>3.1586719376120058E-2</v>
      </c>
      <c r="H49" s="229">
        <v>3.1009819323596779E-2</v>
      </c>
      <c r="I49" s="229">
        <v>3.0432919271073496E-2</v>
      </c>
      <c r="J49" s="231">
        <v>2.8845002626164115E-2</v>
      </c>
      <c r="K49" s="226"/>
      <c r="L49" s="220"/>
      <c r="M49" s="227"/>
      <c r="N49" s="220"/>
    </row>
    <row r="50" spans="2:14" x14ac:dyDescent="0.2">
      <c r="B50" s="222">
        <v>2048</v>
      </c>
      <c r="C50" s="228">
        <v>3.0257300306981962E-2</v>
      </c>
      <c r="D50" s="229">
        <v>2.970468077316905E-2</v>
      </c>
      <c r="E50" s="229">
        <v>2.9152061239356142E-2</v>
      </c>
      <c r="F50" s="230">
        <v>2.7630976690645404E-2</v>
      </c>
      <c r="G50" s="228">
        <v>3.0257300306981962E-2</v>
      </c>
      <c r="H50" s="229">
        <v>2.970468077316905E-2</v>
      </c>
      <c r="I50" s="229">
        <v>2.9152061239356142E-2</v>
      </c>
      <c r="J50" s="231">
        <v>2.7630976690645404E-2</v>
      </c>
      <c r="K50" s="226"/>
      <c r="L50" s="220"/>
      <c r="M50" s="227"/>
      <c r="N50" s="220"/>
    </row>
    <row r="51" spans="2:14" x14ac:dyDescent="0.2">
      <c r="B51" s="222">
        <v>2049</v>
      </c>
      <c r="C51" s="228">
        <v>2.8927881237843858E-2</v>
      </c>
      <c r="D51" s="229">
        <v>2.8399542222741325E-2</v>
      </c>
      <c r="E51" s="229">
        <v>2.7871203207638792E-2</v>
      </c>
      <c r="F51" s="230">
        <v>2.6416950755126692E-2</v>
      </c>
      <c r="G51" s="228">
        <v>2.8927881237843858E-2</v>
      </c>
      <c r="H51" s="229">
        <v>2.8399542222741325E-2</v>
      </c>
      <c r="I51" s="229">
        <v>2.7871203207638792E-2</v>
      </c>
      <c r="J51" s="231">
        <v>2.6416950755126692E-2</v>
      </c>
      <c r="K51" s="226"/>
      <c r="L51" s="220"/>
      <c r="M51" s="227"/>
      <c r="N51" s="220"/>
    </row>
    <row r="52" spans="2:14" x14ac:dyDescent="0.2">
      <c r="B52" s="222">
        <v>2050</v>
      </c>
      <c r="C52" s="228">
        <v>2.7598462168705772E-2</v>
      </c>
      <c r="D52" s="229">
        <v>2.7094403672313614E-2</v>
      </c>
      <c r="E52" s="229">
        <v>2.6590345175921452E-2</v>
      </c>
      <c r="F52" s="230">
        <v>2.5202924819607994E-2</v>
      </c>
      <c r="G52" s="228">
        <v>2.7598462168705772E-2</v>
      </c>
      <c r="H52" s="229">
        <v>2.7094403672313614E-2</v>
      </c>
      <c r="I52" s="229">
        <v>2.6590345175921452E-2</v>
      </c>
      <c r="J52" s="231">
        <v>2.5202924819607994E-2</v>
      </c>
      <c r="K52" s="226"/>
      <c r="L52" s="220"/>
      <c r="M52" s="227"/>
      <c r="N52" s="220"/>
    </row>
    <row r="53" spans="2:14" x14ac:dyDescent="0.2">
      <c r="B53" s="222">
        <v>2051</v>
      </c>
      <c r="C53" s="228">
        <v>2.7598462168705772E-2</v>
      </c>
      <c r="D53" s="229">
        <v>2.7094403672313614E-2</v>
      </c>
      <c r="E53" s="229">
        <v>2.6590345175921452E-2</v>
      </c>
      <c r="F53" s="230">
        <v>2.5202924819607994E-2</v>
      </c>
      <c r="G53" s="228">
        <v>2.7598462168705772E-2</v>
      </c>
      <c r="H53" s="229">
        <v>2.7094403672313614E-2</v>
      </c>
      <c r="I53" s="229">
        <v>2.6590345175921452E-2</v>
      </c>
      <c r="J53" s="231">
        <v>2.5202924819607994E-2</v>
      </c>
      <c r="K53" s="226"/>
      <c r="L53" s="220"/>
      <c r="M53" s="220"/>
      <c r="N53" s="220"/>
    </row>
    <row r="54" spans="2:14" x14ac:dyDescent="0.2">
      <c r="B54" s="222">
        <v>2052</v>
      </c>
      <c r="C54" s="228">
        <v>2.7598462168705772E-2</v>
      </c>
      <c r="D54" s="229">
        <v>2.7094403672313614E-2</v>
      </c>
      <c r="E54" s="229">
        <v>2.6590345175921452E-2</v>
      </c>
      <c r="F54" s="230">
        <v>2.5202924819607994E-2</v>
      </c>
      <c r="G54" s="228">
        <v>2.7598462168705772E-2</v>
      </c>
      <c r="H54" s="229">
        <v>2.7094403672313614E-2</v>
      </c>
      <c r="I54" s="229">
        <v>2.6590345175921452E-2</v>
      </c>
      <c r="J54" s="231">
        <v>2.5202924819607994E-2</v>
      </c>
      <c r="K54" s="226"/>
      <c r="L54" s="220"/>
      <c r="M54" s="220"/>
      <c r="N54" s="220"/>
    </row>
    <row r="55" spans="2:14" x14ac:dyDescent="0.2">
      <c r="B55" s="222">
        <v>2053</v>
      </c>
      <c r="C55" s="228">
        <v>2.7598462168705772E-2</v>
      </c>
      <c r="D55" s="229">
        <v>2.7094403672313614E-2</v>
      </c>
      <c r="E55" s="229">
        <v>2.6590345175921452E-2</v>
      </c>
      <c r="F55" s="230">
        <v>2.5202924819607994E-2</v>
      </c>
      <c r="G55" s="228">
        <v>2.7598462168705772E-2</v>
      </c>
      <c r="H55" s="229">
        <v>2.7094403672313614E-2</v>
      </c>
      <c r="I55" s="229">
        <v>2.6590345175921452E-2</v>
      </c>
      <c r="J55" s="231">
        <v>2.5202924819607994E-2</v>
      </c>
      <c r="M55" s="234"/>
      <c r="N55" s="220"/>
    </row>
    <row r="56" spans="2:14" x14ac:dyDescent="0.2">
      <c r="B56" s="222">
        <v>2054</v>
      </c>
      <c r="C56" s="228">
        <v>2.7598462168705772E-2</v>
      </c>
      <c r="D56" s="229">
        <v>2.7094403672313614E-2</v>
      </c>
      <c r="E56" s="229">
        <v>2.6590345175921452E-2</v>
      </c>
      <c r="F56" s="230">
        <v>2.5202924819607994E-2</v>
      </c>
      <c r="G56" s="228">
        <v>2.7598462168705772E-2</v>
      </c>
      <c r="H56" s="229">
        <v>2.7094403672313614E-2</v>
      </c>
      <c r="I56" s="229">
        <v>2.6590345175921452E-2</v>
      </c>
      <c r="J56" s="231">
        <v>2.5202924819607994E-2</v>
      </c>
      <c r="M56" s="234"/>
      <c r="N56" s="220"/>
    </row>
    <row r="57" spans="2:14" x14ac:dyDescent="0.2">
      <c r="B57" s="222">
        <v>2055</v>
      </c>
      <c r="C57" s="228">
        <v>2.7598462168705772E-2</v>
      </c>
      <c r="D57" s="229">
        <v>2.7094403672313614E-2</v>
      </c>
      <c r="E57" s="229">
        <v>2.6590345175921452E-2</v>
      </c>
      <c r="F57" s="230">
        <v>2.5202924819607994E-2</v>
      </c>
      <c r="G57" s="228">
        <v>2.7598462168705772E-2</v>
      </c>
      <c r="H57" s="229">
        <v>2.7094403672313614E-2</v>
      </c>
      <c r="I57" s="229">
        <v>2.6590345175921452E-2</v>
      </c>
      <c r="J57" s="231">
        <v>2.5202924819607994E-2</v>
      </c>
      <c r="M57" s="234"/>
      <c r="N57" s="220"/>
    </row>
    <row r="58" spans="2:14" x14ac:dyDescent="0.2">
      <c r="B58" s="222">
        <v>2056</v>
      </c>
      <c r="C58" s="228">
        <v>2.7598462168705772E-2</v>
      </c>
      <c r="D58" s="229">
        <v>2.7094403672313614E-2</v>
      </c>
      <c r="E58" s="229">
        <v>2.6590345175921452E-2</v>
      </c>
      <c r="F58" s="230">
        <v>2.5202924819607994E-2</v>
      </c>
      <c r="G58" s="228">
        <v>2.7598462168705772E-2</v>
      </c>
      <c r="H58" s="229">
        <v>2.7094403672313614E-2</v>
      </c>
      <c r="I58" s="229">
        <v>2.6590345175921452E-2</v>
      </c>
      <c r="J58" s="232">
        <v>2.5202924819607994E-2</v>
      </c>
      <c r="M58" s="234"/>
      <c r="N58" s="220"/>
    </row>
    <row r="59" spans="2:14" x14ac:dyDescent="0.2">
      <c r="B59" s="222">
        <v>2057</v>
      </c>
      <c r="C59" s="228">
        <v>2.7598462168705772E-2</v>
      </c>
      <c r="D59" s="229">
        <v>2.7094403672313614E-2</v>
      </c>
      <c r="E59" s="229">
        <v>2.6590345175921452E-2</v>
      </c>
      <c r="F59" s="230">
        <v>2.5202924819607994E-2</v>
      </c>
      <c r="G59" s="228">
        <v>2.7598462168705772E-2</v>
      </c>
      <c r="H59" s="229">
        <v>2.7094403672313614E-2</v>
      </c>
      <c r="I59" s="229">
        <v>2.6590345175921452E-2</v>
      </c>
      <c r="J59" s="231">
        <v>2.5202924819607994E-2</v>
      </c>
      <c r="M59" s="234"/>
      <c r="N59" s="220"/>
    </row>
    <row r="60" spans="2:14" x14ac:dyDescent="0.2">
      <c r="B60" s="222">
        <v>2058</v>
      </c>
      <c r="C60" s="228">
        <v>2.7598462168705772E-2</v>
      </c>
      <c r="D60" s="229">
        <v>2.7094403672313614E-2</v>
      </c>
      <c r="E60" s="229">
        <v>2.6590345175921452E-2</v>
      </c>
      <c r="F60" s="230">
        <v>2.5202924819607994E-2</v>
      </c>
      <c r="G60" s="228">
        <v>2.7598462168705772E-2</v>
      </c>
      <c r="H60" s="229">
        <v>2.7094403672313614E-2</v>
      </c>
      <c r="I60" s="229">
        <v>2.6590345175921452E-2</v>
      </c>
      <c r="J60" s="231">
        <v>2.5202924819607994E-2</v>
      </c>
      <c r="M60" s="234"/>
      <c r="N60" s="220"/>
    </row>
    <row r="61" spans="2:14" x14ac:dyDescent="0.2">
      <c r="B61" s="222">
        <v>2059</v>
      </c>
      <c r="C61" s="228">
        <v>2.7598462168705772E-2</v>
      </c>
      <c r="D61" s="229">
        <v>2.7094403672313614E-2</v>
      </c>
      <c r="E61" s="229">
        <v>2.6590345175921452E-2</v>
      </c>
      <c r="F61" s="230">
        <v>2.5202924819607994E-2</v>
      </c>
      <c r="G61" s="228">
        <v>2.7598462168705772E-2</v>
      </c>
      <c r="H61" s="229">
        <v>2.7094403672313614E-2</v>
      </c>
      <c r="I61" s="229">
        <v>2.6590345175921452E-2</v>
      </c>
      <c r="J61" s="231">
        <v>2.5202924819607994E-2</v>
      </c>
      <c r="M61" s="234"/>
      <c r="N61" s="220"/>
    </row>
    <row r="62" spans="2:14" x14ac:dyDescent="0.2">
      <c r="B62" s="222">
        <v>2060</v>
      </c>
      <c r="C62" s="228">
        <v>2.7598462168705772E-2</v>
      </c>
      <c r="D62" s="229">
        <v>2.7094403672313614E-2</v>
      </c>
      <c r="E62" s="229">
        <v>2.6590345175921452E-2</v>
      </c>
      <c r="F62" s="230">
        <v>2.5202924819607994E-2</v>
      </c>
      <c r="G62" s="228">
        <v>2.7598462168705772E-2</v>
      </c>
      <c r="H62" s="229">
        <v>2.7094403672313614E-2</v>
      </c>
      <c r="I62" s="229">
        <v>2.6590345175921452E-2</v>
      </c>
      <c r="J62" s="231">
        <v>2.5202924819607994E-2</v>
      </c>
      <c r="M62" s="234"/>
      <c r="N62" s="220"/>
    </row>
    <row r="63" spans="2:14" x14ac:dyDescent="0.2">
      <c r="B63" s="222">
        <v>2061</v>
      </c>
      <c r="C63" s="228">
        <v>2.7598462168705772E-2</v>
      </c>
      <c r="D63" s="229">
        <v>2.7094403672313614E-2</v>
      </c>
      <c r="E63" s="229">
        <v>2.6590345175921452E-2</v>
      </c>
      <c r="F63" s="230">
        <v>2.5202924819607994E-2</v>
      </c>
      <c r="G63" s="228">
        <v>2.7598462168705772E-2</v>
      </c>
      <c r="H63" s="229">
        <v>2.7094403672313614E-2</v>
      </c>
      <c r="I63" s="229">
        <v>2.6590345175921452E-2</v>
      </c>
      <c r="J63" s="231">
        <v>2.5202924819607994E-2</v>
      </c>
      <c r="M63" s="234"/>
      <c r="N63" s="220"/>
    </row>
    <row r="64" spans="2:14" x14ac:dyDescent="0.2">
      <c r="B64" s="222">
        <v>2062</v>
      </c>
      <c r="C64" s="228">
        <v>2.7598462168705772E-2</v>
      </c>
      <c r="D64" s="229">
        <v>2.7094403672313614E-2</v>
      </c>
      <c r="E64" s="229">
        <v>2.6590345175921452E-2</v>
      </c>
      <c r="F64" s="230">
        <v>2.5202924819607994E-2</v>
      </c>
      <c r="G64" s="228">
        <v>2.7598462168705772E-2</v>
      </c>
      <c r="H64" s="229">
        <v>2.7094403672313614E-2</v>
      </c>
      <c r="I64" s="229">
        <v>2.6590345175921452E-2</v>
      </c>
      <c r="J64" s="231">
        <v>2.5202924819607994E-2</v>
      </c>
      <c r="M64" s="234"/>
      <c r="N64" s="220"/>
    </row>
    <row r="65" spans="2:14" x14ac:dyDescent="0.2">
      <c r="B65" s="222">
        <v>2063</v>
      </c>
      <c r="C65" s="228">
        <v>2.7598462168705772E-2</v>
      </c>
      <c r="D65" s="229">
        <v>2.7094403672313614E-2</v>
      </c>
      <c r="E65" s="229">
        <v>2.6590345175921452E-2</v>
      </c>
      <c r="F65" s="230">
        <v>2.5202924819607994E-2</v>
      </c>
      <c r="G65" s="228">
        <v>2.7598462168705772E-2</v>
      </c>
      <c r="H65" s="229">
        <v>2.7094403672313614E-2</v>
      </c>
      <c r="I65" s="229">
        <v>2.6590345175921452E-2</v>
      </c>
      <c r="J65" s="231">
        <v>2.5202924819607994E-2</v>
      </c>
      <c r="M65" s="234"/>
      <c r="N65" s="220"/>
    </row>
    <row r="66" spans="2:14" x14ac:dyDescent="0.2">
      <c r="B66" s="222">
        <v>2064</v>
      </c>
      <c r="C66" s="228">
        <v>2.7598462168705772E-2</v>
      </c>
      <c r="D66" s="229">
        <v>2.7094403672313614E-2</v>
      </c>
      <c r="E66" s="229">
        <v>2.6590345175921452E-2</v>
      </c>
      <c r="F66" s="230">
        <v>2.5202924819607994E-2</v>
      </c>
      <c r="G66" s="228">
        <v>2.7598462168705772E-2</v>
      </c>
      <c r="H66" s="229">
        <v>2.7094403672313614E-2</v>
      </c>
      <c r="I66" s="229">
        <v>2.6590345175921452E-2</v>
      </c>
      <c r="J66" s="231">
        <v>2.5202924819607994E-2</v>
      </c>
      <c r="M66" s="234"/>
      <c r="N66" s="220"/>
    </row>
    <row r="67" spans="2:14" x14ac:dyDescent="0.2">
      <c r="B67" s="222">
        <v>2065</v>
      </c>
      <c r="C67" s="228">
        <v>2.7598462168705772E-2</v>
      </c>
      <c r="D67" s="229">
        <v>2.7094403672313614E-2</v>
      </c>
      <c r="E67" s="229">
        <v>2.6590345175921452E-2</v>
      </c>
      <c r="F67" s="230">
        <v>2.5202924819607994E-2</v>
      </c>
      <c r="G67" s="228">
        <v>2.7598462168705772E-2</v>
      </c>
      <c r="H67" s="229">
        <v>2.7094403672313614E-2</v>
      </c>
      <c r="I67" s="229">
        <v>2.6590345175921452E-2</v>
      </c>
      <c r="J67" s="231">
        <v>2.5202924819607994E-2</v>
      </c>
      <c r="M67" s="234"/>
      <c r="N67" s="220"/>
    </row>
    <row r="68" spans="2:14" x14ac:dyDescent="0.2">
      <c r="B68" s="222">
        <v>2066</v>
      </c>
      <c r="C68" s="228">
        <v>2.7598462168705772E-2</v>
      </c>
      <c r="D68" s="229">
        <v>2.7094403672313614E-2</v>
      </c>
      <c r="E68" s="229">
        <v>2.6590345175921452E-2</v>
      </c>
      <c r="F68" s="230">
        <v>2.5202924819607994E-2</v>
      </c>
      <c r="G68" s="228">
        <v>2.7598462168705772E-2</v>
      </c>
      <c r="H68" s="229">
        <v>2.7094403672313614E-2</v>
      </c>
      <c r="I68" s="229">
        <v>2.6590345175921452E-2</v>
      </c>
      <c r="J68" s="231">
        <v>2.5202924819607994E-2</v>
      </c>
      <c r="M68" s="234"/>
      <c r="N68" s="220"/>
    </row>
    <row r="69" spans="2:14" x14ac:dyDescent="0.2">
      <c r="B69" s="222">
        <v>2067</v>
      </c>
      <c r="C69" s="228">
        <v>2.7598462168705772E-2</v>
      </c>
      <c r="D69" s="229">
        <v>2.7094403672313614E-2</v>
      </c>
      <c r="E69" s="229">
        <v>2.6590345175921452E-2</v>
      </c>
      <c r="F69" s="230">
        <v>2.5202924819607994E-2</v>
      </c>
      <c r="G69" s="228">
        <v>2.7598462168705772E-2</v>
      </c>
      <c r="H69" s="229">
        <v>2.7094403672313614E-2</v>
      </c>
      <c r="I69" s="229">
        <v>2.6590345175921452E-2</v>
      </c>
      <c r="J69" s="231">
        <v>2.5202924819607994E-2</v>
      </c>
      <c r="M69" s="234"/>
      <c r="N69" s="220"/>
    </row>
    <row r="70" spans="2:14" x14ac:dyDescent="0.2">
      <c r="B70" s="222">
        <v>2068</v>
      </c>
      <c r="C70" s="228">
        <v>2.7598462168705772E-2</v>
      </c>
      <c r="D70" s="229">
        <v>2.7094403672313614E-2</v>
      </c>
      <c r="E70" s="229">
        <v>2.6590345175921452E-2</v>
      </c>
      <c r="F70" s="230">
        <v>2.5202924819607994E-2</v>
      </c>
      <c r="G70" s="228">
        <v>2.7598462168705772E-2</v>
      </c>
      <c r="H70" s="229">
        <v>2.7094403672313614E-2</v>
      </c>
      <c r="I70" s="229">
        <v>2.6590345175921452E-2</v>
      </c>
      <c r="J70" s="231">
        <v>2.5202924819607994E-2</v>
      </c>
      <c r="M70" s="234"/>
      <c r="N70" s="220"/>
    </row>
    <row r="71" spans="2:14" x14ac:dyDescent="0.2">
      <c r="B71" s="222">
        <v>2069</v>
      </c>
      <c r="C71" s="228">
        <v>2.7598462168705772E-2</v>
      </c>
      <c r="D71" s="229">
        <v>2.7094403672313614E-2</v>
      </c>
      <c r="E71" s="229">
        <v>2.6590345175921452E-2</v>
      </c>
      <c r="F71" s="230">
        <v>2.5202924819607994E-2</v>
      </c>
      <c r="G71" s="228">
        <v>2.7598462168705772E-2</v>
      </c>
      <c r="H71" s="229">
        <v>2.7094403672313614E-2</v>
      </c>
      <c r="I71" s="229">
        <v>2.6590345175921452E-2</v>
      </c>
      <c r="J71" s="231">
        <v>2.5202924819607994E-2</v>
      </c>
      <c r="M71" s="234"/>
      <c r="N71" s="220"/>
    </row>
    <row r="72" spans="2:14" x14ac:dyDescent="0.2">
      <c r="B72" s="222">
        <v>2070</v>
      </c>
      <c r="C72" s="228">
        <v>2.7598462168705772E-2</v>
      </c>
      <c r="D72" s="229">
        <v>2.7094403672313614E-2</v>
      </c>
      <c r="E72" s="229">
        <v>2.6590345175921452E-2</v>
      </c>
      <c r="F72" s="230">
        <v>2.5202924819607994E-2</v>
      </c>
      <c r="G72" s="228">
        <v>2.7598462168705772E-2</v>
      </c>
      <c r="H72" s="229">
        <v>2.7094403672313614E-2</v>
      </c>
      <c r="I72" s="229">
        <v>2.6590345175921452E-2</v>
      </c>
      <c r="J72" s="232">
        <v>2.5202924819607994E-2</v>
      </c>
      <c r="M72" s="234"/>
      <c r="N72" s="220"/>
    </row>
    <row r="73" spans="2:14" x14ac:dyDescent="0.2">
      <c r="B73" s="222">
        <v>2071</v>
      </c>
      <c r="C73" s="228">
        <v>2.7598462168705772E-2</v>
      </c>
      <c r="D73" s="229">
        <v>2.7094403672313614E-2</v>
      </c>
      <c r="E73" s="229">
        <v>2.6590345175921452E-2</v>
      </c>
      <c r="F73" s="230">
        <v>2.5202924819607994E-2</v>
      </c>
      <c r="G73" s="228">
        <v>2.7598462168705772E-2</v>
      </c>
      <c r="H73" s="229">
        <v>2.7094403672313614E-2</v>
      </c>
      <c r="I73" s="229">
        <v>2.6590345175921452E-2</v>
      </c>
      <c r="J73" s="231">
        <v>2.5202924819607994E-2</v>
      </c>
      <c r="M73" s="234"/>
      <c r="N73" s="220"/>
    </row>
    <row r="74" spans="2:14" x14ac:dyDescent="0.2">
      <c r="B74" s="222">
        <v>2072</v>
      </c>
      <c r="C74" s="228">
        <v>2.7598462168705772E-2</v>
      </c>
      <c r="D74" s="229">
        <v>2.7094403672313614E-2</v>
      </c>
      <c r="E74" s="229">
        <v>2.6590345175921452E-2</v>
      </c>
      <c r="F74" s="230">
        <v>2.5202924819607994E-2</v>
      </c>
      <c r="G74" s="228">
        <v>2.7598462168705772E-2</v>
      </c>
      <c r="H74" s="229">
        <v>2.7094403672313614E-2</v>
      </c>
      <c r="I74" s="229">
        <v>2.6590345175921452E-2</v>
      </c>
      <c r="J74" s="231">
        <v>2.5202924819607994E-2</v>
      </c>
      <c r="M74" s="234"/>
      <c r="N74" s="220"/>
    </row>
    <row r="75" spans="2:14" x14ac:dyDescent="0.2">
      <c r="B75" s="222">
        <v>2073</v>
      </c>
      <c r="C75" s="228">
        <v>2.7598462168705772E-2</v>
      </c>
      <c r="D75" s="229">
        <v>2.7094403672313614E-2</v>
      </c>
      <c r="E75" s="229">
        <v>2.6590345175921452E-2</v>
      </c>
      <c r="F75" s="230">
        <v>2.5202924819607994E-2</v>
      </c>
      <c r="G75" s="228">
        <v>2.7598462168705772E-2</v>
      </c>
      <c r="H75" s="229">
        <v>2.7094403672313614E-2</v>
      </c>
      <c r="I75" s="229">
        <v>2.6590345175921452E-2</v>
      </c>
      <c r="J75" s="231">
        <v>2.5202924819607994E-2</v>
      </c>
      <c r="M75" s="234"/>
      <c r="N75" s="220"/>
    </row>
    <row r="76" spans="2:14" x14ac:dyDescent="0.2">
      <c r="B76" s="222">
        <v>2074</v>
      </c>
      <c r="C76" s="228">
        <v>2.7598462168705772E-2</v>
      </c>
      <c r="D76" s="229">
        <v>2.7094403672313614E-2</v>
      </c>
      <c r="E76" s="229">
        <v>2.6590345175921452E-2</v>
      </c>
      <c r="F76" s="230">
        <v>2.5202924819607994E-2</v>
      </c>
      <c r="G76" s="228">
        <v>2.7598462168705772E-2</v>
      </c>
      <c r="H76" s="229">
        <v>2.7094403672313614E-2</v>
      </c>
      <c r="I76" s="229">
        <v>2.6590345175921452E-2</v>
      </c>
      <c r="J76" s="231">
        <v>2.5202924819607994E-2</v>
      </c>
      <c r="M76" s="234"/>
      <c r="N76" s="220"/>
    </row>
    <row r="77" spans="2:14" x14ac:dyDescent="0.2">
      <c r="B77" s="222">
        <v>2075</v>
      </c>
      <c r="C77" s="228">
        <v>2.7598462168705772E-2</v>
      </c>
      <c r="D77" s="229">
        <v>2.7094403672313614E-2</v>
      </c>
      <c r="E77" s="229">
        <v>2.6590345175921452E-2</v>
      </c>
      <c r="F77" s="230">
        <v>2.5202924819607994E-2</v>
      </c>
      <c r="G77" s="228">
        <v>2.7598462168705772E-2</v>
      </c>
      <c r="H77" s="229">
        <v>2.7094403672313614E-2</v>
      </c>
      <c r="I77" s="229">
        <v>2.6590345175921452E-2</v>
      </c>
      <c r="J77" s="231">
        <v>2.5202924819607994E-2</v>
      </c>
      <c r="M77" s="234"/>
      <c r="N77" s="220"/>
    </row>
    <row r="78" spans="2:14" x14ac:dyDescent="0.2">
      <c r="B78" s="222">
        <v>2076</v>
      </c>
      <c r="C78" s="228">
        <v>2.7598462168705772E-2</v>
      </c>
      <c r="D78" s="229">
        <v>2.7094403672313614E-2</v>
      </c>
      <c r="E78" s="229">
        <v>2.6590345175921452E-2</v>
      </c>
      <c r="F78" s="230">
        <v>2.5202924819607994E-2</v>
      </c>
      <c r="G78" s="228">
        <v>2.7598462168705772E-2</v>
      </c>
      <c r="H78" s="229">
        <v>2.7094403672313614E-2</v>
      </c>
      <c r="I78" s="229">
        <v>2.6590345175921452E-2</v>
      </c>
      <c r="J78" s="231">
        <v>2.5202924819607994E-2</v>
      </c>
      <c r="M78" s="234"/>
      <c r="N78" s="220"/>
    </row>
    <row r="79" spans="2:14" x14ac:dyDescent="0.2">
      <c r="B79" s="222">
        <v>2077</v>
      </c>
      <c r="C79" s="228">
        <v>2.7598462168705772E-2</v>
      </c>
      <c r="D79" s="229">
        <v>2.7094403672313614E-2</v>
      </c>
      <c r="E79" s="229">
        <v>2.6590345175921452E-2</v>
      </c>
      <c r="F79" s="230">
        <v>2.5202924819607994E-2</v>
      </c>
      <c r="G79" s="228">
        <v>2.7598462168705772E-2</v>
      </c>
      <c r="H79" s="229">
        <v>2.7094403672313614E-2</v>
      </c>
      <c r="I79" s="229">
        <v>2.6590345175921452E-2</v>
      </c>
      <c r="J79" s="231">
        <v>2.5202924819607994E-2</v>
      </c>
      <c r="M79" s="234"/>
      <c r="N79" s="220"/>
    </row>
    <row r="80" spans="2:14" x14ac:dyDescent="0.2">
      <c r="B80" s="222">
        <v>2078</v>
      </c>
      <c r="C80" s="228">
        <v>2.7598462168705772E-2</v>
      </c>
      <c r="D80" s="229">
        <v>2.7094403672313614E-2</v>
      </c>
      <c r="E80" s="229">
        <v>2.6590345175921452E-2</v>
      </c>
      <c r="F80" s="230">
        <v>2.5202924819607994E-2</v>
      </c>
      <c r="G80" s="228">
        <v>2.7598462168705772E-2</v>
      </c>
      <c r="H80" s="229">
        <v>2.7094403672313614E-2</v>
      </c>
      <c r="I80" s="229">
        <v>2.6590345175921452E-2</v>
      </c>
      <c r="J80" s="231">
        <v>2.5202924819607994E-2</v>
      </c>
      <c r="M80" s="234"/>
      <c r="N80" s="220"/>
    </row>
    <row r="81" spans="2:14" x14ac:dyDescent="0.2">
      <c r="B81" s="222">
        <v>2079</v>
      </c>
      <c r="C81" s="228">
        <v>2.7598462168705772E-2</v>
      </c>
      <c r="D81" s="229">
        <v>2.7094403672313614E-2</v>
      </c>
      <c r="E81" s="229">
        <v>2.6590345175921452E-2</v>
      </c>
      <c r="F81" s="230">
        <v>2.5202924819607994E-2</v>
      </c>
      <c r="G81" s="228">
        <v>2.7598462168705772E-2</v>
      </c>
      <c r="H81" s="229">
        <v>2.7094403672313614E-2</v>
      </c>
      <c r="I81" s="229">
        <v>2.6590345175921452E-2</v>
      </c>
      <c r="J81" s="231">
        <v>2.5202924819607994E-2</v>
      </c>
      <c r="M81" s="234"/>
      <c r="N81" s="220"/>
    </row>
    <row r="82" spans="2:14" x14ac:dyDescent="0.2">
      <c r="B82" s="222">
        <v>2080</v>
      </c>
      <c r="C82" s="228">
        <v>2.7598462168705772E-2</v>
      </c>
      <c r="D82" s="229">
        <v>2.7094403672313614E-2</v>
      </c>
      <c r="E82" s="229">
        <v>2.6590345175921452E-2</v>
      </c>
      <c r="F82" s="230">
        <v>2.5202924819607994E-2</v>
      </c>
      <c r="G82" s="228">
        <v>2.7598462168705772E-2</v>
      </c>
      <c r="H82" s="229">
        <v>2.7094403672313614E-2</v>
      </c>
      <c r="I82" s="229">
        <v>2.6590345175921452E-2</v>
      </c>
      <c r="J82" s="231">
        <v>2.5202924819607994E-2</v>
      </c>
      <c r="M82" s="234"/>
      <c r="N82" s="220"/>
    </row>
    <row r="83" spans="2:14" x14ac:dyDescent="0.2">
      <c r="B83" s="222">
        <v>2081</v>
      </c>
      <c r="C83" s="228">
        <v>2.7598462168705772E-2</v>
      </c>
      <c r="D83" s="229">
        <v>2.7094403672313614E-2</v>
      </c>
      <c r="E83" s="229">
        <v>2.6590345175921452E-2</v>
      </c>
      <c r="F83" s="230">
        <v>2.5202924819607994E-2</v>
      </c>
      <c r="G83" s="228">
        <v>2.7598462168705772E-2</v>
      </c>
      <c r="H83" s="229">
        <v>2.7094403672313614E-2</v>
      </c>
      <c r="I83" s="229">
        <v>2.6590345175921452E-2</v>
      </c>
      <c r="J83" s="231">
        <v>2.5202924819607994E-2</v>
      </c>
      <c r="M83" s="234"/>
      <c r="N83" s="220"/>
    </row>
    <row r="84" spans="2:14" x14ac:dyDescent="0.2">
      <c r="B84" s="222">
        <v>2082</v>
      </c>
      <c r="C84" s="228">
        <v>2.7598462168705772E-2</v>
      </c>
      <c r="D84" s="229">
        <v>2.7094403672313614E-2</v>
      </c>
      <c r="E84" s="229">
        <v>2.6590345175921452E-2</v>
      </c>
      <c r="F84" s="230">
        <v>2.5202924819607994E-2</v>
      </c>
      <c r="G84" s="228">
        <v>2.7598462168705772E-2</v>
      </c>
      <c r="H84" s="229">
        <v>2.7094403672313614E-2</v>
      </c>
      <c r="I84" s="229">
        <v>2.6590345175921452E-2</v>
      </c>
      <c r="J84" s="231">
        <v>2.5202924819607994E-2</v>
      </c>
      <c r="M84" s="234"/>
      <c r="N84" s="220"/>
    </row>
    <row r="85" spans="2:14" x14ac:dyDescent="0.2">
      <c r="B85" s="222">
        <v>2083</v>
      </c>
      <c r="C85" s="228">
        <v>2.7598462168705772E-2</v>
      </c>
      <c r="D85" s="229">
        <v>2.7094403672313614E-2</v>
      </c>
      <c r="E85" s="229">
        <v>2.6590345175921452E-2</v>
      </c>
      <c r="F85" s="230">
        <v>2.5202924819607994E-2</v>
      </c>
      <c r="G85" s="228">
        <v>2.7598462168705772E-2</v>
      </c>
      <c r="H85" s="229">
        <v>2.7094403672313614E-2</v>
      </c>
      <c r="I85" s="229">
        <v>2.6590345175921452E-2</v>
      </c>
      <c r="J85" s="231">
        <v>2.5202924819607994E-2</v>
      </c>
      <c r="M85" s="234"/>
      <c r="N85" s="220"/>
    </row>
    <row r="86" spans="2:14" x14ac:dyDescent="0.2">
      <c r="B86" s="222">
        <v>2084</v>
      </c>
      <c r="C86" s="228">
        <v>2.7598462168705772E-2</v>
      </c>
      <c r="D86" s="229">
        <v>2.7094403672313614E-2</v>
      </c>
      <c r="E86" s="229">
        <v>2.6590345175921452E-2</v>
      </c>
      <c r="F86" s="230">
        <v>2.5202924819607994E-2</v>
      </c>
      <c r="G86" s="228">
        <v>2.7598462168705772E-2</v>
      </c>
      <c r="H86" s="229">
        <v>2.7094403672313614E-2</v>
      </c>
      <c r="I86" s="229">
        <v>2.6590345175921452E-2</v>
      </c>
      <c r="J86" s="232">
        <v>2.5202924819607994E-2</v>
      </c>
      <c r="M86" s="234"/>
      <c r="N86" s="220"/>
    </row>
    <row r="87" spans="2:14" x14ac:dyDescent="0.2">
      <c r="B87" s="222">
        <v>2085</v>
      </c>
      <c r="C87" s="228">
        <v>2.7598462168705772E-2</v>
      </c>
      <c r="D87" s="229">
        <v>2.7094403672313614E-2</v>
      </c>
      <c r="E87" s="229">
        <v>2.6590345175921452E-2</v>
      </c>
      <c r="F87" s="230">
        <v>2.5202924819607994E-2</v>
      </c>
      <c r="G87" s="228">
        <v>2.7598462168705772E-2</v>
      </c>
      <c r="H87" s="229">
        <v>2.7094403672313614E-2</v>
      </c>
      <c r="I87" s="229">
        <v>2.6590345175921452E-2</v>
      </c>
      <c r="J87" s="231">
        <v>2.5202924819607994E-2</v>
      </c>
      <c r="M87" s="234"/>
      <c r="N87" s="220"/>
    </row>
    <row r="88" spans="2:14" x14ac:dyDescent="0.2">
      <c r="B88" s="222">
        <v>2086</v>
      </c>
      <c r="C88" s="228">
        <v>2.7598462168705772E-2</v>
      </c>
      <c r="D88" s="229">
        <v>2.7094403672313614E-2</v>
      </c>
      <c r="E88" s="229">
        <v>2.6590345175921452E-2</v>
      </c>
      <c r="F88" s="230">
        <v>2.5202924819607994E-2</v>
      </c>
      <c r="G88" s="228">
        <v>2.7598462168705772E-2</v>
      </c>
      <c r="H88" s="229">
        <v>2.7094403672313614E-2</v>
      </c>
      <c r="I88" s="229">
        <v>2.6590345175921452E-2</v>
      </c>
      <c r="J88" s="231">
        <v>2.5202924819607994E-2</v>
      </c>
      <c r="M88" s="234"/>
      <c r="N88" s="220"/>
    </row>
    <row r="89" spans="2:14" x14ac:dyDescent="0.2">
      <c r="B89" s="222">
        <v>2087</v>
      </c>
      <c r="C89" s="228">
        <v>2.7598462168705772E-2</v>
      </c>
      <c r="D89" s="229">
        <v>2.7094403672313614E-2</v>
      </c>
      <c r="E89" s="229">
        <v>2.6590345175921452E-2</v>
      </c>
      <c r="F89" s="230">
        <v>2.5202924819607994E-2</v>
      </c>
      <c r="G89" s="228">
        <v>2.7598462168705772E-2</v>
      </c>
      <c r="H89" s="229">
        <v>2.7094403672313614E-2</v>
      </c>
      <c r="I89" s="229">
        <v>2.6590345175921452E-2</v>
      </c>
      <c r="J89" s="231">
        <v>2.5202924819607994E-2</v>
      </c>
      <c r="M89" s="234"/>
      <c r="N89" s="220"/>
    </row>
    <row r="90" spans="2:14" x14ac:dyDescent="0.2">
      <c r="B90" s="222">
        <v>2088</v>
      </c>
      <c r="C90" s="228">
        <v>2.7598462168705772E-2</v>
      </c>
      <c r="D90" s="229">
        <v>2.7094403672313614E-2</v>
      </c>
      <c r="E90" s="229">
        <v>2.6590345175921452E-2</v>
      </c>
      <c r="F90" s="230">
        <v>2.5202924819607994E-2</v>
      </c>
      <c r="G90" s="228">
        <v>2.7598462168705772E-2</v>
      </c>
      <c r="H90" s="229">
        <v>2.7094403672313614E-2</v>
      </c>
      <c r="I90" s="229">
        <v>2.6590345175921452E-2</v>
      </c>
      <c r="J90" s="231">
        <v>2.5202924819607994E-2</v>
      </c>
      <c r="M90" s="234"/>
      <c r="N90" s="220"/>
    </row>
    <row r="91" spans="2:14" x14ac:dyDescent="0.2">
      <c r="B91" s="222">
        <v>2089</v>
      </c>
      <c r="C91" s="228">
        <v>2.7598462168705772E-2</v>
      </c>
      <c r="D91" s="229">
        <v>2.7094403672313614E-2</v>
      </c>
      <c r="E91" s="229">
        <v>2.6590345175921452E-2</v>
      </c>
      <c r="F91" s="230">
        <v>2.5202924819607994E-2</v>
      </c>
      <c r="G91" s="228">
        <v>2.7598462168705772E-2</v>
      </c>
      <c r="H91" s="229">
        <v>2.7094403672313614E-2</v>
      </c>
      <c r="I91" s="229">
        <v>2.6590345175921452E-2</v>
      </c>
      <c r="J91" s="231">
        <v>2.5202924819607994E-2</v>
      </c>
      <c r="M91" s="234"/>
      <c r="N91" s="220"/>
    </row>
    <row r="92" spans="2:14" x14ac:dyDescent="0.2">
      <c r="B92" s="222">
        <v>2090</v>
      </c>
      <c r="C92" s="228">
        <v>2.7598462168705772E-2</v>
      </c>
      <c r="D92" s="229">
        <v>2.7094403672313614E-2</v>
      </c>
      <c r="E92" s="229">
        <v>2.6590345175921452E-2</v>
      </c>
      <c r="F92" s="230">
        <v>2.5202924819607994E-2</v>
      </c>
      <c r="G92" s="228">
        <v>2.7598462168705772E-2</v>
      </c>
      <c r="H92" s="229">
        <v>2.7094403672313614E-2</v>
      </c>
      <c r="I92" s="229">
        <v>2.6590345175921452E-2</v>
      </c>
      <c r="J92" s="231">
        <v>2.5202924819607994E-2</v>
      </c>
      <c r="M92" s="234"/>
      <c r="N92" s="220"/>
    </row>
    <row r="93" spans="2:14" x14ac:dyDescent="0.2">
      <c r="B93" s="222">
        <v>2091</v>
      </c>
      <c r="C93" s="228">
        <v>2.7598462168705772E-2</v>
      </c>
      <c r="D93" s="229">
        <v>2.7094403672313614E-2</v>
      </c>
      <c r="E93" s="229">
        <v>2.6590345175921452E-2</v>
      </c>
      <c r="F93" s="230">
        <v>2.5202924819607994E-2</v>
      </c>
      <c r="G93" s="228">
        <v>2.7598462168705772E-2</v>
      </c>
      <c r="H93" s="229">
        <v>2.7094403672313614E-2</v>
      </c>
      <c r="I93" s="229">
        <v>2.6590345175921452E-2</v>
      </c>
      <c r="J93" s="231">
        <v>2.5202924819607994E-2</v>
      </c>
      <c r="M93" s="234"/>
      <c r="N93" s="220"/>
    </row>
    <row r="94" spans="2:14" x14ac:dyDescent="0.2">
      <c r="B94" s="222">
        <v>2092</v>
      </c>
      <c r="C94" s="228">
        <v>2.7598462168705772E-2</v>
      </c>
      <c r="D94" s="229">
        <v>2.7094403672313614E-2</v>
      </c>
      <c r="E94" s="229">
        <v>2.6590345175921452E-2</v>
      </c>
      <c r="F94" s="230">
        <v>2.5202924819607994E-2</v>
      </c>
      <c r="G94" s="228">
        <v>2.7598462168705772E-2</v>
      </c>
      <c r="H94" s="229">
        <v>2.7094403672313614E-2</v>
      </c>
      <c r="I94" s="229">
        <v>2.6590345175921452E-2</v>
      </c>
      <c r="J94" s="231">
        <v>2.5202924819607994E-2</v>
      </c>
      <c r="M94" s="234"/>
      <c r="N94" s="220"/>
    </row>
    <row r="95" spans="2:14" x14ac:dyDescent="0.2">
      <c r="B95" s="222">
        <v>2093</v>
      </c>
      <c r="C95" s="228">
        <v>2.7598462168705772E-2</v>
      </c>
      <c r="D95" s="229">
        <v>2.7094403672313614E-2</v>
      </c>
      <c r="E95" s="229">
        <v>2.6590345175921452E-2</v>
      </c>
      <c r="F95" s="230">
        <v>2.5202924819607994E-2</v>
      </c>
      <c r="G95" s="228">
        <v>2.7598462168705772E-2</v>
      </c>
      <c r="H95" s="229">
        <v>2.7094403672313614E-2</v>
      </c>
      <c r="I95" s="229">
        <v>2.6590345175921452E-2</v>
      </c>
      <c r="J95" s="231">
        <v>2.5202924819607994E-2</v>
      </c>
      <c r="M95" s="234"/>
      <c r="N95" s="220"/>
    </row>
    <row r="96" spans="2:14" x14ac:dyDescent="0.2">
      <c r="B96" s="222">
        <v>2094</v>
      </c>
      <c r="C96" s="228">
        <v>2.7598462168705772E-2</v>
      </c>
      <c r="D96" s="229">
        <v>2.7094403672313614E-2</v>
      </c>
      <c r="E96" s="229">
        <v>2.6590345175921452E-2</v>
      </c>
      <c r="F96" s="230">
        <v>2.5202924819607994E-2</v>
      </c>
      <c r="G96" s="228">
        <v>2.7598462168705772E-2</v>
      </c>
      <c r="H96" s="229">
        <v>2.7094403672313614E-2</v>
      </c>
      <c r="I96" s="229">
        <v>2.6590345175921452E-2</v>
      </c>
      <c r="J96" s="231">
        <v>2.5202924819607994E-2</v>
      </c>
      <c r="M96" s="234"/>
      <c r="N96" s="220"/>
    </row>
    <row r="97" spans="2:14" x14ac:dyDescent="0.2">
      <c r="B97" s="222">
        <v>2095</v>
      </c>
      <c r="C97" s="228">
        <v>2.7598462168705772E-2</v>
      </c>
      <c r="D97" s="229">
        <v>2.7094403672313614E-2</v>
      </c>
      <c r="E97" s="229">
        <v>2.6590345175921452E-2</v>
      </c>
      <c r="F97" s="230">
        <v>2.5202924819607994E-2</v>
      </c>
      <c r="G97" s="228">
        <v>2.7598462168705772E-2</v>
      </c>
      <c r="H97" s="229">
        <v>2.7094403672313614E-2</v>
      </c>
      <c r="I97" s="229">
        <v>2.6590345175921452E-2</v>
      </c>
      <c r="J97" s="231">
        <v>2.5202924819607994E-2</v>
      </c>
      <c r="M97" s="234"/>
      <c r="N97" s="220"/>
    </row>
    <row r="98" spans="2:14" x14ac:dyDescent="0.2">
      <c r="B98" s="222">
        <v>2096</v>
      </c>
      <c r="C98" s="228">
        <v>2.7598462168705772E-2</v>
      </c>
      <c r="D98" s="229">
        <v>2.7094403672313614E-2</v>
      </c>
      <c r="E98" s="229">
        <v>2.6590345175921452E-2</v>
      </c>
      <c r="F98" s="230">
        <v>2.5202924819607994E-2</v>
      </c>
      <c r="G98" s="228">
        <v>2.7598462168705772E-2</v>
      </c>
      <c r="H98" s="229">
        <v>2.7094403672313614E-2</v>
      </c>
      <c r="I98" s="229">
        <v>2.6590345175921452E-2</v>
      </c>
      <c r="J98" s="231">
        <v>2.5202924819607994E-2</v>
      </c>
      <c r="M98" s="234"/>
      <c r="N98" s="220"/>
    </row>
    <row r="99" spans="2:14" x14ac:dyDescent="0.2">
      <c r="B99" s="222">
        <v>2097</v>
      </c>
      <c r="C99" s="228">
        <v>2.7598462168705772E-2</v>
      </c>
      <c r="D99" s="229">
        <v>2.7094403672313614E-2</v>
      </c>
      <c r="E99" s="229">
        <v>2.6590345175921452E-2</v>
      </c>
      <c r="F99" s="230">
        <v>2.5202924819607994E-2</v>
      </c>
      <c r="G99" s="228">
        <v>2.7598462168705772E-2</v>
      </c>
      <c r="H99" s="229">
        <v>2.7094403672313614E-2</v>
      </c>
      <c r="I99" s="229">
        <v>2.6590345175921452E-2</v>
      </c>
      <c r="J99" s="231">
        <v>2.5202924819607994E-2</v>
      </c>
      <c r="M99" s="234"/>
      <c r="N99" s="220"/>
    </row>
    <row r="100" spans="2:14" x14ac:dyDescent="0.2">
      <c r="B100" s="222">
        <v>2098</v>
      </c>
      <c r="C100" s="228">
        <v>2.7598462168705772E-2</v>
      </c>
      <c r="D100" s="229">
        <v>2.7094403672313614E-2</v>
      </c>
      <c r="E100" s="229">
        <v>2.6590345175921452E-2</v>
      </c>
      <c r="F100" s="230">
        <v>2.5202924819607994E-2</v>
      </c>
      <c r="G100" s="228">
        <v>2.7598462168705772E-2</v>
      </c>
      <c r="H100" s="229">
        <v>2.7094403672313614E-2</v>
      </c>
      <c r="I100" s="229">
        <v>2.6590345175921452E-2</v>
      </c>
      <c r="J100" s="232">
        <v>2.5202924819607994E-2</v>
      </c>
      <c r="M100" s="234"/>
      <c r="N100" s="220"/>
    </row>
    <row r="101" spans="2:14" x14ac:dyDescent="0.2">
      <c r="B101" s="222">
        <v>2099</v>
      </c>
      <c r="C101" s="228">
        <v>2.7598462168705772E-2</v>
      </c>
      <c r="D101" s="229">
        <v>2.7094403672313614E-2</v>
      </c>
      <c r="E101" s="229">
        <v>2.6590345175921452E-2</v>
      </c>
      <c r="F101" s="230">
        <v>2.5202924819607994E-2</v>
      </c>
      <c r="G101" s="228">
        <v>2.7598462168705772E-2</v>
      </c>
      <c r="H101" s="229">
        <v>2.7094403672313614E-2</v>
      </c>
      <c r="I101" s="229">
        <v>2.6590345175921452E-2</v>
      </c>
      <c r="J101" s="231">
        <v>2.5202924819607994E-2</v>
      </c>
      <c r="M101" s="234"/>
      <c r="N101" s="220"/>
    </row>
    <row r="102" spans="2:14" ht="13.5" thickBot="1" x14ac:dyDescent="0.25">
      <c r="B102" s="235">
        <v>2100</v>
      </c>
      <c r="C102" s="236">
        <v>2.7598462168705772E-2</v>
      </c>
      <c r="D102" s="237">
        <v>2.7094403672313614E-2</v>
      </c>
      <c r="E102" s="238">
        <v>2.6590345175921452E-2</v>
      </c>
      <c r="F102" s="239">
        <v>2.5202924819607994E-2</v>
      </c>
      <c r="G102" s="236">
        <v>2.7598462168705772E-2</v>
      </c>
      <c r="H102" s="237">
        <v>2.7094403672313614E-2</v>
      </c>
      <c r="I102" s="238">
        <v>2.6590345175921452E-2</v>
      </c>
      <c r="J102" s="240">
        <v>2.5202924819607994E-2</v>
      </c>
      <c r="M102" s="234"/>
      <c r="N102" s="220"/>
    </row>
    <row r="103" spans="2:14" x14ac:dyDescent="0.2">
      <c r="N103" s="220"/>
    </row>
    <row r="104" spans="2:14" ht="15.75" x14ac:dyDescent="0.2">
      <c r="B104" s="241" t="s">
        <v>250</v>
      </c>
    </row>
    <row r="105" spans="2:14" x14ac:dyDescent="0.2"/>
    <row r="106" spans="2:14" x14ac:dyDescent="0.2">
      <c r="B106" s="242" t="s">
        <v>251</v>
      </c>
      <c r="C106" s="243"/>
    </row>
    <row r="107" spans="2:14" x14ac:dyDescent="0.2">
      <c r="B107" s="244"/>
      <c r="G107" s="244"/>
    </row>
    <row r="108" spans="2:14" ht="42" customHeight="1" x14ac:dyDescent="0.2">
      <c r="B108" s="483" t="s">
        <v>252</v>
      </c>
      <c r="C108" s="483"/>
      <c r="D108" s="483"/>
      <c r="E108" s="483"/>
      <c r="F108" s="483"/>
      <c r="G108" s="483"/>
      <c r="H108" s="483"/>
      <c r="I108" s="483"/>
      <c r="J108" s="483"/>
    </row>
    <row r="109" spans="2:14" x14ac:dyDescent="0.2">
      <c r="B109" s="245" t="s">
        <v>253</v>
      </c>
      <c r="C109" s="216"/>
      <c r="D109" s="216"/>
      <c r="E109" s="216"/>
      <c r="F109" s="216"/>
      <c r="G109" s="216"/>
      <c r="H109" s="216"/>
      <c r="I109" s="216"/>
      <c r="J109" s="216"/>
    </row>
    <row r="110" spans="2:14" x14ac:dyDescent="0.2">
      <c r="B110" s="212"/>
    </row>
    <row r="111" spans="2:14" ht="12.75" hidden="1" customHeight="1" x14ac:dyDescent="0.2"/>
    <row r="112" spans="2:14" ht="12.75" hidden="1" customHeight="1" x14ac:dyDescent="0.2"/>
    <row r="113" s="212" customFormat="1" ht="12.75" hidden="1" customHeight="1" x14ac:dyDescent="0.2"/>
    <row r="114" s="212" customFormat="1" ht="12.75" hidden="1" customHeight="1" x14ac:dyDescent="0.2"/>
    <row r="115" s="212" customFormat="1" ht="12.75" hidden="1" customHeight="1" x14ac:dyDescent="0.2"/>
    <row r="116" s="212" customFormat="1" ht="12.75" hidden="1" customHeight="1" x14ac:dyDescent="0.2"/>
    <row r="117" s="212" customFormat="1" ht="12.75" hidden="1" customHeight="1" x14ac:dyDescent="0.2"/>
    <row r="118" s="212" customFormat="1" ht="12.75" hidden="1" customHeight="1" x14ac:dyDescent="0.2"/>
    <row r="119" s="212" customFormat="1" ht="12.75" hidden="1" customHeight="1" x14ac:dyDescent="0.2"/>
    <row r="120" s="212" customFormat="1" ht="12.75" hidden="1" customHeight="1" x14ac:dyDescent="0.2"/>
    <row r="121" s="212" customFormat="1" ht="12.75" hidden="1" customHeight="1" x14ac:dyDescent="0.2"/>
    <row r="122" s="212" customFormat="1" ht="12.75" hidden="1" customHeight="1" x14ac:dyDescent="0.2"/>
    <row r="123" s="212" customFormat="1" ht="12.75" hidden="1" customHeight="1" x14ac:dyDescent="0.2"/>
    <row r="124" s="212" customFormat="1" ht="12.75" hidden="1" customHeight="1" x14ac:dyDescent="0.2"/>
  </sheetData>
  <sheetProtection algorithmName="SHA-512" hashValue="YECDldgWkK0STzS7mYrmkT2YYLEn+i2ZEg3aXuTFTV5VImbqddR5jLva6O56ndX0rEL+RhfI3LfapFPajmVKgA==" saltValue="xbvJR37Xxg7bY/Hj17+gNg==" spinCount="100000" sheet="1" objects="1" scenarios="1" selectLockedCells="1"/>
  <mergeCells count="11">
    <mergeCell ref="B108:J108"/>
    <mergeCell ref="B3:J3"/>
    <mergeCell ref="B5:J5"/>
    <mergeCell ref="B7:J7"/>
    <mergeCell ref="B9:B11"/>
    <mergeCell ref="C9:F9"/>
    <mergeCell ref="G9:J9"/>
    <mergeCell ref="C10:E10"/>
    <mergeCell ref="F10:F11"/>
    <mergeCell ref="G10:I10"/>
    <mergeCell ref="J10:J11"/>
  </mergeCells>
  <hyperlinks>
    <hyperlink ref="B109" r:id="rId1" xr:uid="{159098AA-7E8D-4FF6-885A-EE442A9FC89C}"/>
  </hyperlinks>
  <pageMargins left="0.7" right="0.7"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74536-BB29-4A24-A15C-6A0101422B50}">
  <sheetPr codeName="Sheet23">
    <tabColor theme="9" tint="0.39997558519241921"/>
  </sheetPr>
  <dimension ref="A1:WWG111"/>
  <sheetViews>
    <sheetView zoomScaleNormal="100" workbookViewId="0">
      <selection activeCell="B14" sqref="B14:M14"/>
    </sheetView>
  </sheetViews>
  <sheetFormatPr defaultColWidth="0" defaultRowHeight="0" customHeight="1" zeroHeight="1" x14ac:dyDescent="0.2"/>
  <cols>
    <col min="1" max="1" width="3.7109375" style="212" customWidth="1"/>
    <col min="2" max="2" width="32" style="212" customWidth="1"/>
    <col min="3" max="3" width="9.42578125" style="212" customWidth="1"/>
    <col min="4" max="4" width="14.7109375" style="212" bestFit="1" customWidth="1"/>
    <col min="5" max="5" width="10.140625" style="212" customWidth="1"/>
    <col min="6" max="6" width="10.5703125" style="212" customWidth="1"/>
    <col min="7" max="7" width="11.85546875" style="212" customWidth="1"/>
    <col min="8" max="8" width="14.7109375" style="212" bestFit="1" customWidth="1"/>
    <col min="9" max="9" width="11.28515625" style="212" customWidth="1"/>
    <col min="10" max="10" width="11" style="212" customWidth="1"/>
    <col min="11" max="11" width="3.7109375" style="212" customWidth="1"/>
    <col min="12" max="14" width="9.140625" style="212" hidden="1" customWidth="1"/>
    <col min="15" max="15" width="9.42578125" style="212" hidden="1" customWidth="1"/>
    <col min="16" max="17" width="0" style="212" hidden="1" customWidth="1"/>
    <col min="18" max="16153" width="0" style="293" hidden="1"/>
    <col min="16154" max="16384" width="9.140625" style="212" hidden="1"/>
  </cols>
  <sheetData>
    <row r="1" spans="2:11" s="212" customFormat="1" ht="12.75" x14ac:dyDescent="0.2"/>
    <row r="2" spans="2:11" s="212" customFormat="1" ht="15.75" x14ac:dyDescent="0.25">
      <c r="B2" s="246" t="s">
        <v>254</v>
      </c>
      <c r="J2" s="213"/>
    </row>
    <row r="3" spans="2:11" s="212" customFormat="1" ht="12.75" x14ac:dyDescent="0.2">
      <c r="B3" s="247" t="s">
        <v>255</v>
      </c>
    </row>
    <row r="4" spans="2:11" s="212" customFormat="1" ht="13.5" thickBot="1" x14ac:dyDescent="0.25">
      <c r="B4" s="248"/>
      <c r="C4" s="248"/>
      <c r="D4" s="248"/>
      <c r="E4" s="248"/>
    </row>
    <row r="5" spans="2:11" s="212" customFormat="1" ht="15" thickBot="1" x14ac:dyDescent="0.25">
      <c r="B5" s="249" t="s">
        <v>256</v>
      </c>
      <c r="C5" s="496" t="s">
        <v>257</v>
      </c>
      <c r="D5" s="497"/>
      <c r="E5" s="497"/>
      <c r="F5" s="498"/>
      <c r="G5" s="496" t="s">
        <v>258</v>
      </c>
      <c r="H5" s="497"/>
      <c r="I5" s="497"/>
      <c r="J5" s="498"/>
    </row>
    <row r="6" spans="2:11" s="212" customFormat="1" ht="13.5" thickBot="1" x14ac:dyDescent="0.25">
      <c r="B6" s="250" t="s">
        <v>220</v>
      </c>
      <c r="C6" s="250" t="s">
        <v>118</v>
      </c>
      <c r="D6" s="251" t="s">
        <v>259</v>
      </c>
      <c r="E6" s="251" t="s">
        <v>260</v>
      </c>
      <c r="F6" s="252" t="s">
        <v>261</v>
      </c>
      <c r="G6" s="250" t="s">
        <v>118</v>
      </c>
      <c r="H6" s="251" t="s">
        <v>259</v>
      </c>
      <c r="I6" s="251" t="s">
        <v>260</v>
      </c>
      <c r="J6" s="252" t="s">
        <v>261</v>
      </c>
    </row>
    <row r="7" spans="2:11" s="212" customFormat="1" ht="12.75" x14ac:dyDescent="0.2">
      <c r="B7" s="253" t="s">
        <v>262</v>
      </c>
      <c r="C7" s="254"/>
      <c r="D7" s="255"/>
      <c r="E7" s="255"/>
      <c r="F7" s="256"/>
      <c r="G7" s="254"/>
      <c r="H7" s="255"/>
      <c r="I7" s="255"/>
      <c r="J7" s="256"/>
      <c r="K7" s="257"/>
    </row>
    <row r="8" spans="2:11" s="212" customFormat="1" ht="12.75" x14ac:dyDescent="0.2">
      <c r="B8" s="258" t="s">
        <v>140</v>
      </c>
      <c r="C8" s="259">
        <v>2933.41</v>
      </c>
      <c r="D8" s="260">
        <v>0.21418999999999999</v>
      </c>
      <c r="E8" s="260">
        <v>1.5170300000000001</v>
      </c>
      <c r="F8" s="261">
        <v>6.2773220270644856</v>
      </c>
      <c r="G8" s="259">
        <v>2937.32</v>
      </c>
      <c r="H8" s="260">
        <v>0.21448</v>
      </c>
      <c r="I8" s="260">
        <v>1.5190600000000001</v>
      </c>
      <c r="J8" s="261">
        <v>6.2858211324748634</v>
      </c>
      <c r="K8" s="257"/>
    </row>
    <row r="9" spans="2:11" s="212" customFormat="1" ht="12.75" x14ac:dyDescent="0.2">
      <c r="B9" s="258" t="s">
        <v>45</v>
      </c>
      <c r="C9" s="259">
        <v>2741.56</v>
      </c>
      <c r="D9" s="260">
        <v>0.18362000000000001</v>
      </c>
      <c r="E9" s="260">
        <v>2.0427499999999998</v>
      </c>
      <c r="F9" s="261">
        <v>5.381399087770582</v>
      </c>
      <c r="G9" s="259">
        <v>2746.63</v>
      </c>
      <c r="H9" s="260">
        <v>0.18396000000000001</v>
      </c>
      <c r="I9" s="260">
        <v>2.0465200000000001</v>
      </c>
      <c r="J9" s="261">
        <v>5.3913635561827489</v>
      </c>
      <c r="K9" s="257"/>
    </row>
    <row r="10" spans="2:11" s="212" customFormat="1" ht="13.5" thickBot="1" x14ac:dyDescent="0.25">
      <c r="B10" s="262" t="s">
        <v>141</v>
      </c>
      <c r="C10" s="263">
        <v>2587.04</v>
      </c>
      <c r="D10" s="264">
        <v>0.18386</v>
      </c>
      <c r="E10" s="264">
        <v>0.94764000000000004</v>
      </c>
      <c r="F10" s="265">
        <v>5.3884328301791697</v>
      </c>
      <c r="G10" s="263">
        <v>2589.6</v>
      </c>
      <c r="H10" s="264">
        <v>0.18404000000000001</v>
      </c>
      <c r="I10" s="264">
        <v>0.94857000000000002</v>
      </c>
      <c r="J10" s="265">
        <v>5.3937081369856115</v>
      </c>
      <c r="K10" s="257"/>
    </row>
    <row r="11" spans="2:11" s="212" customFormat="1" ht="12.75" x14ac:dyDescent="0.2">
      <c r="B11" s="266" t="s">
        <v>263</v>
      </c>
      <c r="C11" s="267"/>
      <c r="D11" s="268"/>
      <c r="E11" s="268"/>
      <c r="F11" s="269"/>
      <c r="G11" s="267"/>
      <c r="H11" s="268"/>
      <c r="I11" s="268"/>
      <c r="J11" s="269"/>
      <c r="K11" s="257"/>
    </row>
    <row r="12" spans="2:11" s="212" customFormat="1" ht="12.75" x14ac:dyDescent="0.2">
      <c r="B12" s="258" t="s">
        <v>142</v>
      </c>
      <c r="C12" s="259">
        <v>3127.67</v>
      </c>
      <c r="D12" s="260">
        <v>0.23758000000000001</v>
      </c>
      <c r="E12" s="260">
        <v>2.22451</v>
      </c>
      <c r="F12" s="261">
        <v>6.9628188393014643</v>
      </c>
      <c r="G12" s="259">
        <v>3213.91</v>
      </c>
      <c r="H12" s="260">
        <v>0.24413000000000001</v>
      </c>
      <c r="I12" s="260">
        <v>2.28586</v>
      </c>
      <c r="J12" s="261">
        <v>7.1547813925358472</v>
      </c>
      <c r="K12" s="257"/>
    </row>
    <row r="13" spans="2:11" s="212" customFormat="1" ht="12.75" x14ac:dyDescent="0.2">
      <c r="B13" s="258" t="s">
        <v>143</v>
      </c>
      <c r="C13" s="259">
        <v>3149.67</v>
      </c>
      <c r="D13" s="260">
        <v>0.24523</v>
      </c>
      <c r="E13" s="260">
        <v>2.5137</v>
      </c>
      <c r="F13" s="261">
        <v>7.1870193785752088</v>
      </c>
      <c r="G13" s="259">
        <v>3181.15</v>
      </c>
      <c r="H13" s="260">
        <v>0.24768000000000001</v>
      </c>
      <c r="I13" s="260">
        <v>2.5388299999999999</v>
      </c>
      <c r="J13" s="261">
        <v>7.2588221656628793</v>
      </c>
      <c r="K13" s="257"/>
    </row>
    <row r="14" spans="2:11" s="212" customFormat="1" ht="12.75" x14ac:dyDescent="0.2">
      <c r="B14" s="258" t="s">
        <v>144</v>
      </c>
      <c r="C14" s="259">
        <v>3149.67</v>
      </c>
      <c r="D14" s="260">
        <v>0.24543999999999999</v>
      </c>
      <c r="E14" s="260">
        <v>2.5237699999999998</v>
      </c>
      <c r="F14" s="261">
        <v>7.1931739031827231</v>
      </c>
      <c r="G14" s="259">
        <v>3165.26</v>
      </c>
      <c r="H14" s="260">
        <v>0.24665000000000001</v>
      </c>
      <c r="I14" s="260">
        <v>2.53627</v>
      </c>
      <c r="J14" s="261">
        <v>7.2286356878260216</v>
      </c>
      <c r="K14" s="257"/>
    </row>
    <row r="15" spans="2:11" s="212" customFormat="1" ht="12.75" x14ac:dyDescent="0.2">
      <c r="B15" s="258" t="s">
        <v>46</v>
      </c>
      <c r="C15" s="259">
        <v>3216.99</v>
      </c>
      <c r="D15" s="260">
        <v>0.26733000000000001</v>
      </c>
      <c r="E15" s="260">
        <v>3.1663299999999999</v>
      </c>
      <c r="F15" s="261">
        <v>7.8347098253660263</v>
      </c>
      <c r="G15" s="259">
        <v>3228.84</v>
      </c>
      <c r="H15" s="260">
        <v>0.26830999999999999</v>
      </c>
      <c r="I15" s="260">
        <v>3.1779899999999999</v>
      </c>
      <c r="J15" s="261">
        <v>7.863430940201094</v>
      </c>
      <c r="K15" s="257"/>
    </row>
    <row r="16" spans="2:11" s="212" customFormat="1" ht="12.75" x14ac:dyDescent="0.2">
      <c r="B16" s="258" t="s">
        <v>145</v>
      </c>
      <c r="C16" s="259">
        <v>3171.09</v>
      </c>
      <c r="D16" s="260">
        <v>0.26351000000000002</v>
      </c>
      <c r="E16" s="260"/>
      <c r="F16" s="261">
        <v>7.722756092029333</v>
      </c>
      <c r="G16" s="259">
        <v>3182</v>
      </c>
      <c r="H16" s="260">
        <v>0.26441999999999999</v>
      </c>
      <c r="I16" s="260"/>
      <c r="J16" s="261">
        <v>7.749425698661895</v>
      </c>
      <c r="K16" s="257"/>
    </row>
    <row r="17" spans="2:11" s="212" customFormat="1" ht="12.75" x14ac:dyDescent="0.2">
      <c r="B17" s="258" t="s">
        <v>146</v>
      </c>
      <c r="C17" s="259">
        <v>3131.33</v>
      </c>
      <c r="D17" s="260">
        <v>0.23549999999999999</v>
      </c>
      <c r="E17" s="260"/>
      <c r="F17" s="261">
        <v>6.9018597384270342</v>
      </c>
      <c r="G17" s="259">
        <v>3142.87</v>
      </c>
      <c r="H17" s="260">
        <v>0.23637</v>
      </c>
      <c r="I17" s="260"/>
      <c r="J17" s="261">
        <v>6.9273570546581658</v>
      </c>
      <c r="K17" s="257"/>
    </row>
    <row r="18" spans="2:11" s="212" customFormat="1" ht="13.5" thickBot="1" x14ac:dyDescent="0.25">
      <c r="B18" s="262" t="s">
        <v>147</v>
      </c>
      <c r="C18" s="263">
        <v>2933.33</v>
      </c>
      <c r="D18" s="264">
        <v>0.24518999999999999</v>
      </c>
      <c r="E18" s="264"/>
      <c r="F18" s="265">
        <v>7.1858470881737775</v>
      </c>
      <c r="G18" s="263">
        <v>2944.82</v>
      </c>
      <c r="H18" s="264">
        <v>0.24615000000000001</v>
      </c>
      <c r="I18" s="264"/>
      <c r="J18" s="265">
        <v>7.2139820578081295</v>
      </c>
      <c r="K18" s="257"/>
    </row>
    <row r="19" spans="2:11" s="212" customFormat="1" ht="12.75" x14ac:dyDescent="0.2">
      <c r="B19" s="270" t="s">
        <v>264</v>
      </c>
      <c r="C19" s="259"/>
      <c r="D19" s="260"/>
      <c r="E19" s="260"/>
      <c r="F19" s="261"/>
      <c r="G19" s="259"/>
      <c r="H19" s="260"/>
      <c r="I19" s="260"/>
      <c r="J19" s="261"/>
      <c r="K19" s="257"/>
    </row>
    <row r="20" spans="2:11" s="212" customFormat="1" ht="12.75" x14ac:dyDescent="0.2">
      <c r="B20" s="258" t="s">
        <v>149</v>
      </c>
      <c r="C20" s="259">
        <v>3220.4157729464273</v>
      </c>
      <c r="D20" s="260">
        <v>0.33998524289170495</v>
      </c>
      <c r="E20" s="260"/>
      <c r="F20" s="261">
        <v>9.9640359217562402</v>
      </c>
      <c r="G20" s="259">
        <v>3503.5298917622567</v>
      </c>
      <c r="H20" s="260">
        <v>0.36771742304210275</v>
      </c>
      <c r="I20" s="260"/>
      <c r="J20" s="261">
        <v>10.776790136783145</v>
      </c>
      <c r="K20" s="257"/>
    </row>
    <row r="21" spans="2:11" s="212" customFormat="1" ht="12.75" x14ac:dyDescent="0.2">
      <c r="B21" s="258" t="s">
        <v>150</v>
      </c>
      <c r="C21" s="259">
        <v>3043.7865922809256</v>
      </c>
      <c r="D21" s="260">
        <v>0.36770576282588363</v>
      </c>
      <c r="E21" s="260"/>
      <c r="F21" s="261">
        <v>10.776448407794337</v>
      </c>
      <c r="G21" s="259">
        <v>3329.0465481760334</v>
      </c>
      <c r="H21" s="260">
        <v>0.40216669709509129</v>
      </c>
      <c r="I21" s="260"/>
      <c r="J21" s="261">
        <v>11.786403969498052</v>
      </c>
      <c r="K21" s="257"/>
    </row>
    <row r="22" spans="2:11" s="212" customFormat="1" ht="12.75" x14ac:dyDescent="0.2">
      <c r="B22" s="258" t="s">
        <v>151</v>
      </c>
      <c r="C22" s="259">
        <v>3043.79</v>
      </c>
      <c r="D22" s="260">
        <v>0.34423999999999999</v>
      </c>
      <c r="E22" s="260"/>
      <c r="F22" s="261">
        <v>10.088731194718141</v>
      </c>
      <c r="G22" s="259">
        <v>3064.56</v>
      </c>
      <c r="H22" s="260">
        <v>0.34659000000000001</v>
      </c>
      <c r="I22" s="260"/>
      <c r="J22" s="261">
        <v>10.157603255802233</v>
      </c>
      <c r="K22" s="257"/>
    </row>
    <row r="23" spans="2:11" s="212" customFormat="1" ht="12.75" x14ac:dyDescent="0.2">
      <c r="B23" s="258" t="s">
        <v>152</v>
      </c>
      <c r="C23" s="259">
        <v>2630.61</v>
      </c>
      <c r="D23" s="260">
        <v>0.31469999999999998</v>
      </c>
      <c r="E23" s="260"/>
      <c r="F23" s="261">
        <v>9.2229947332610944</v>
      </c>
      <c r="G23" s="259">
        <v>2881.65</v>
      </c>
      <c r="H23" s="260">
        <v>0.34472999999999998</v>
      </c>
      <c r="I23" s="260"/>
      <c r="J23" s="261">
        <v>10.103091752135676</v>
      </c>
      <c r="K23" s="257"/>
    </row>
    <row r="24" spans="2:11" s="212" customFormat="1" ht="12.75" x14ac:dyDescent="0.2">
      <c r="B24" s="258" t="s">
        <v>153</v>
      </c>
      <c r="C24" s="259">
        <v>2896.6666666666665</v>
      </c>
      <c r="D24" s="260">
        <v>0.31889908256880728</v>
      </c>
      <c r="E24" s="260"/>
      <c r="F24" s="261">
        <v>9.3460583380168547</v>
      </c>
      <c r="G24" s="259">
        <v>3159.734678238618</v>
      </c>
      <c r="H24" s="260">
        <v>0.38171291414963171</v>
      </c>
      <c r="I24" s="260"/>
      <c r="J24" s="261">
        <v>11.186959633999992</v>
      </c>
      <c r="K24" s="257"/>
    </row>
    <row r="25" spans="2:11" s="212" customFormat="1" ht="12.75" x14ac:dyDescent="0.2">
      <c r="B25" s="258" t="s">
        <v>154</v>
      </c>
      <c r="C25" s="259">
        <v>2427.5</v>
      </c>
      <c r="D25" s="260">
        <v>0.32152999999999998</v>
      </c>
      <c r="E25" s="260"/>
      <c r="F25" s="261">
        <v>9.4231633193054964</v>
      </c>
      <c r="G25" s="259">
        <v>2452.29</v>
      </c>
      <c r="H25" s="260">
        <v>0.32482</v>
      </c>
      <c r="I25" s="260"/>
      <c r="J25" s="261">
        <v>9.5195842048232251</v>
      </c>
      <c r="K25" s="257"/>
    </row>
    <row r="26" spans="2:11" s="212" customFormat="1" ht="13.5" thickBot="1" x14ac:dyDescent="0.25">
      <c r="B26" s="262" t="s">
        <v>155</v>
      </c>
      <c r="C26" s="263">
        <v>3386.49</v>
      </c>
      <c r="D26" s="264">
        <v>0.34092</v>
      </c>
      <c r="E26" s="264"/>
      <c r="F26" s="265">
        <v>9.99143109139934</v>
      </c>
      <c r="G26" s="263">
        <v>3396.5</v>
      </c>
      <c r="H26" s="264">
        <v>0.34193000000000001</v>
      </c>
      <c r="I26" s="264"/>
      <c r="J26" s="265">
        <v>10.021031424035481</v>
      </c>
      <c r="K26" s="257"/>
    </row>
    <row r="27" spans="2:11" s="212" customFormat="1" ht="12.75" x14ac:dyDescent="0.2">
      <c r="B27" s="271"/>
      <c r="C27" s="272"/>
      <c r="D27" s="272"/>
      <c r="E27" s="273"/>
      <c r="F27" s="274"/>
      <c r="G27" s="275"/>
      <c r="H27" s="276"/>
      <c r="I27" s="274"/>
      <c r="J27" s="274"/>
    </row>
    <row r="28" spans="2:11" s="212" customFormat="1" ht="13.5" thickBot="1" x14ac:dyDescent="0.25">
      <c r="B28" s="277"/>
      <c r="C28" s="277"/>
      <c r="D28" s="277"/>
      <c r="E28" s="277"/>
      <c r="F28" s="277"/>
      <c r="G28" s="277"/>
      <c r="H28" s="277"/>
      <c r="I28" s="277"/>
      <c r="J28" s="277"/>
    </row>
    <row r="29" spans="2:11" s="212" customFormat="1" ht="41.25" customHeight="1" thickBot="1" x14ac:dyDescent="0.25">
      <c r="B29" s="499" t="s">
        <v>265</v>
      </c>
      <c r="C29" s="500"/>
      <c r="D29" s="500"/>
      <c r="E29" s="500"/>
      <c r="F29" s="500"/>
      <c r="G29" s="500"/>
      <c r="H29" s="500"/>
      <c r="I29" s="500"/>
      <c r="J29" s="501"/>
    </row>
    <row r="30" spans="2:11" s="212" customFormat="1" ht="13.5" thickBot="1" x14ac:dyDescent="0.25">
      <c r="B30" s="277"/>
      <c r="C30" s="277"/>
      <c r="D30" s="277"/>
      <c r="E30" s="277"/>
      <c r="F30" s="277"/>
      <c r="G30" s="277"/>
      <c r="H30" s="277"/>
      <c r="I30" s="277"/>
      <c r="J30" s="277"/>
    </row>
    <row r="31" spans="2:11" s="212" customFormat="1" ht="16.5" thickBot="1" x14ac:dyDescent="0.25">
      <c r="B31" s="502" t="s">
        <v>266</v>
      </c>
      <c r="C31" s="503"/>
      <c r="D31" s="278" t="s">
        <v>267</v>
      </c>
      <c r="E31" s="278" t="s">
        <v>268</v>
      </c>
      <c r="F31" s="277"/>
      <c r="G31" s="277"/>
      <c r="H31" s="277"/>
      <c r="I31" s="277"/>
      <c r="J31" s="277"/>
    </row>
    <row r="32" spans="2:11" s="212" customFormat="1" ht="27.75" thickBot="1" x14ac:dyDescent="0.25">
      <c r="B32" s="279" t="s">
        <v>269</v>
      </c>
      <c r="C32" s="280" t="s">
        <v>220</v>
      </c>
      <c r="D32" s="281" t="s">
        <v>270</v>
      </c>
      <c r="E32" s="282" t="s">
        <v>271</v>
      </c>
      <c r="F32" s="277"/>
      <c r="G32" s="277"/>
      <c r="H32" s="277"/>
      <c r="I32" s="277"/>
      <c r="J32" s="277"/>
    </row>
    <row r="33" spans="2:10" s="212" customFormat="1" ht="12.75" x14ac:dyDescent="0.2">
      <c r="B33" s="270" t="s">
        <v>247</v>
      </c>
      <c r="C33" s="504" t="s">
        <v>272</v>
      </c>
      <c r="D33" s="283">
        <v>0.24297715896780422</v>
      </c>
      <c r="E33" s="284">
        <v>0.2454679644331817</v>
      </c>
      <c r="F33" s="277"/>
      <c r="G33" s="277"/>
      <c r="H33" s="277"/>
      <c r="I33" s="277"/>
      <c r="J33" s="277"/>
    </row>
    <row r="34" spans="2:10" s="212" customFormat="1" ht="12.75" x14ac:dyDescent="0.2">
      <c r="B34" s="270" t="s">
        <v>273</v>
      </c>
      <c r="C34" s="505"/>
      <c r="D34" s="285">
        <v>0.24961634131805904</v>
      </c>
      <c r="E34" s="286">
        <v>0.26159347733241078</v>
      </c>
      <c r="F34" s="277"/>
      <c r="G34" s="277"/>
      <c r="H34" s="277"/>
      <c r="I34" s="277"/>
      <c r="J34" s="277"/>
    </row>
    <row r="35" spans="2:10" s="212" customFormat="1" ht="12.75" x14ac:dyDescent="0.2">
      <c r="B35" s="270" t="s">
        <v>274</v>
      </c>
      <c r="C35" s="505"/>
      <c r="D35" s="285">
        <v>0.23635450296960422</v>
      </c>
      <c r="E35" s="286">
        <v>0.24721541472942371</v>
      </c>
      <c r="F35" s="277"/>
      <c r="G35" s="277"/>
      <c r="H35" s="277"/>
      <c r="I35" s="277"/>
      <c r="J35" s="277"/>
    </row>
    <row r="36" spans="2:10" s="212" customFormat="1" ht="12.75" x14ac:dyDescent="0.2">
      <c r="B36" s="270" t="s">
        <v>275</v>
      </c>
      <c r="C36" s="505"/>
      <c r="D36" s="285">
        <v>0.2525946739790127</v>
      </c>
      <c r="E36" s="286">
        <v>0.27282039888934795</v>
      </c>
      <c r="F36" s="277"/>
      <c r="G36" s="277"/>
      <c r="H36" s="277"/>
      <c r="I36" s="277"/>
      <c r="J36" s="277"/>
    </row>
    <row r="37" spans="2:10" s="212" customFormat="1" ht="12.75" x14ac:dyDescent="0.2">
      <c r="B37" s="270" t="s">
        <v>276</v>
      </c>
      <c r="C37" s="505"/>
      <c r="D37" s="285">
        <v>0.25258774771241599</v>
      </c>
      <c r="E37" s="286">
        <v>0.26346869326527911</v>
      </c>
      <c r="F37" s="277"/>
      <c r="G37" s="277"/>
      <c r="H37" s="277"/>
      <c r="I37" s="277"/>
      <c r="J37" s="277"/>
    </row>
    <row r="38" spans="2:10" s="212" customFormat="1" ht="13.5" thickBot="1" x14ac:dyDescent="0.25">
      <c r="B38" s="287" t="s">
        <v>277</v>
      </c>
      <c r="C38" s="506"/>
      <c r="D38" s="285">
        <v>0.24578917901679137</v>
      </c>
      <c r="E38" s="286">
        <v>0.2630953264204316</v>
      </c>
      <c r="F38" s="277"/>
      <c r="G38" s="277"/>
      <c r="H38" s="277"/>
      <c r="I38" s="277"/>
      <c r="J38" s="277"/>
    </row>
    <row r="39" spans="2:10" s="212" customFormat="1" ht="12.75" x14ac:dyDescent="0.2">
      <c r="B39" s="270" t="s">
        <v>247</v>
      </c>
      <c r="C39" s="507" t="s">
        <v>278</v>
      </c>
      <c r="D39" s="285">
        <v>0.32291122423106222</v>
      </c>
      <c r="E39" s="286">
        <v>0.36299246954329295</v>
      </c>
      <c r="F39" s="277"/>
      <c r="G39" s="277"/>
      <c r="H39" s="277"/>
      <c r="I39" s="277"/>
      <c r="J39" s="277"/>
    </row>
    <row r="40" spans="2:10" s="212" customFormat="1" ht="14.45" customHeight="1" x14ac:dyDescent="0.2">
      <c r="B40" s="270" t="s">
        <v>273</v>
      </c>
      <c r="C40" s="505"/>
      <c r="D40" s="285">
        <v>0.32467969829313087</v>
      </c>
      <c r="E40" s="286">
        <v>0.33214116834919327</v>
      </c>
      <c r="F40" s="277"/>
      <c r="G40" s="277"/>
      <c r="H40" s="277"/>
      <c r="I40" s="277"/>
      <c r="J40" s="277"/>
    </row>
    <row r="41" spans="2:10" s="212" customFormat="1" ht="12.75" x14ac:dyDescent="0.2">
      <c r="B41" s="270" t="s">
        <v>274</v>
      </c>
      <c r="C41" s="505"/>
      <c r="D41" s="285">
        <v>0.32152999999999998</v>
      </c>
      <c r="E41" s="286">
        <v>0.32482</v>
      </c>
      <c r="F41" s="277"/>
      <c r="G41" s="277"/>
      <c r="H41" s="277"/>
      <c r="I41" s="277"/>
      <c r="J41" s="277"/>
    </row>
    <row r="42" spans="2:10" s="212" customFormat="1" ht="12.75" x14ac:dyDescent="0.2">
      <c r="B42" s="270" t="s">
        <v>275</v>
      </c>
      <c r="C42" s="505"/>
      <c r="D42" s="285">
        <v>0.32152999999999998</v>
      </c>
      <c r="E42" s="286">
        <v>0.32482</v>
      </c>
      <c r="F42" s="277"/>
      <c r="G42" s="277"/>
      <c r="H42" s="277"/>
      <c r="I42" s="277"/>
      <c r="J42" s="277"/>
    </row>
    <row r="43" spans="2:10" s="212" customFormat="1" ht="12.75" x14ac:dyDescent="0.2">
      <c r="B43" s="270" t="s">
        <v>276</v>
      </c>
      <c r="C43" s="505"/>
      <c r="D43" s="285">
        <v>0.32474559523140684</v>
      </c>
      <c r="E43" s="286">
        <v>0.33229433939413655</v>
      </c>
      <c r="F43" s="277"/>
      <c r="G43" s="277"/>
      <c r="H43" s="277"/>
      <c r="I43" s="277"/>
      <c r="J43" s="277"/>
    </row>
    <row r="44" spans="2:10" s="212" customFormat="1" ht="13.5" thickBot="1" x14ac:dyDescent="0.25">
      <c r="B44" s="287" t="s">
        <v>277</v>
      </c>
      <c r="C44" s="506"/>
      <c r="D44" s="288">
        <v>0.32152999999999998</v>
      </c>
      <c r="E44" s="289">
        <v>0.32482</v>
      </c>
      <c r="F44" s="277"/>
      <c r="G44" s="277"/>
      <c r="H44" s="277"/>
      <c r="I44" s="277"/>
      <c r="J44" s="277"/>
    </row>
    <row r="45" spans="2:10" s="212" customFormat="1" ht="12.75" x14ac:dyDescent="0.2">
      <c r="B45" s="290"/>
      <c r="C45" s="291"/>
      <c r="D45" s="292"/>
      <c r="E45" s="292"/>
      <c r="F45" s="277"/>
      <c r="G45" s="277"/>
      <c r="H45" s="277"/>
      <c r="I45" s="277"/>
      <c r="J45" s="277"/>
    </row>
    <row r="46" spans="2:10" s="212" customFormat="1" ht="15.75" x14ac:dyDescent="0.2">
      <c r="B46" s="241" t="s">
        <v>279</v>
      </c>
      <c r="C46" s="291"/>
      <c r="D46" s="292"/>
      <c r="E46" s="292"/>
      <c r="F46" s="277"/>
      <c r="G46" s="277"/>
      <c r="H46" s="277"/>
      <c r="I46" s="277"/>
      <c r="J46" s="277"/>
    </row>
    <row r="47" spans="2:10" s="212" customFormat="1" ht="12.75" x14ac:dyDescent="0.2">
      <c r="B47" s="172"/>
      <c r="C47" s="172"/>
      <c r="D47" s="172"/>
      <c r="E47" s="172"/>
      <c r="F47" s="172"/>
      <c r="G47" s="172"/>
      <c r="H47" s="172"/>
      <c r="I47" s="172"/>
      <c r="J47" s="172"/>
    </row>
    <row r="48" spans="2:10" s="212" customFormat="1" ht="12.75" x14ac:dyDescent="0.2">
      <c r="B48" s="213" t="s">
        <v>280</v>
      </c>
      <c r="C48" s="172"/>
      <c r="D48" s="172"/>
      <c r="E48" s="172"/>
      <c r="F48" s="172"/>
      <c r="G48" s="172"/>
      <c r="H48" s="172"/>
      <c r="I48" s="172"/>
      <c r="J48" s="172"/>
    </row>
    <row r="49" spans="2:10" s="212" customFormat="1" ht="12.75" x14ac:dyDescent="0.2">
      <c r="B49" s="247" t="s">
        <v>281</v>
      </c>
      <c r="C49" s="172"/>
      <c r="D49" s="172"/>
      <c r="E49" s="172"/>
      <c r="F49" s="172"/>
      <c r="G49" s="172"/>
      <c r="H49" s="172"/>
      <c r="I49" s="172"/>
      <c r="J49" s="172"/>
    </row>
    <row r="50" spans="2:10" s="212" customFormat="1" ht="12.75" x14ac:dyDescent="0.2">
      <c r="B50" s="245" t="s">
        <v>15</v>
      </c>
    </row>
    <row r="51" spans="2:10" s="212" customFormat="1" ht="12.75" x14ac:dyDescent="0.2"/>
    <row r="52" spans="2:10" s="212" customFormat="1" ht="27" customHeight="1" x14ac:dyDescent="0.2">
      <c r="B52" s="483" t="s">
        <v>282</v>
      </c>
      <c r="C52" s="483"/>
      <c r="D52" s="483"/>
      <c r="E52" s="483"/>
      <c r="F52" s="483"/>
      <c r="G52" s="483"/>
      <c r="H52" s="483"/>
      <c r="I52" s="483"/>
      <c r="J52" s="483"/>
    </row>
    <row r="53" spans="2:10" s="212" customFormat="1" ht="12.75" x14ac:dyDescent="0.2">
      <c r="B53" s="245" t="s">
        <v>253</v>
      </c>
    </row>
    <row r="54" spans="2:10" s="212" customFormat="1" ht="12.75" x14ac:dyDescent="0.2"/>
    <row r="55" spans="2:10" s="212" customFormat="1" ht="12.75" hidden="1" x14ac:dyDescent="0.2"/>
    <row r="56" spans="2:10" s="212" customFormat="1" ht="12.75" hidden="1" x14ac:dyDescent="0.2"/>
    <row r="57" spans="2:10" s="212" customFormat="1" ht="12.75" hidden="1" x14ac:dyDescent="0.2"/>
    <row r="58" spans="2:10" s="212" customFormat="1" ht="12.75" hidden="1" x14ac:dyDescent="0.2"/>
    <row r="59" spans="2:10" s="212" customFormat="1" ht="12.75" hidden="1" x14ac:dyDescent="0.2"/>
    <row r="60" spans="2:10" s="212" customFormat="1" ht="12.75" hidden="1" x14ac:dyDescent="0.2"/>
    <row r="61" spans="2:10" s="212" customFormat="1" ht="12.75" hidden="1" x14ac:dyDescent="0.2"/>
    <row r="62" spans="2:10" s="212" customFormat="1" ht="12.75" hidden="1" x14ac:dyDescent="0.2"/>
    <row r="63" spans="2:10" s="212" customFormat="1" ht="12.75" hidden="1" x14ac:dyDescent="0.2"/>
    <row r="64" spans="2:10" s="212" customFormat="1" ht="12.75" hidden="1" x14ac:dyDescent="0.2"/>
    <row r="65" s="212" customFormat="1" ht="12.75" hidden="1" x14ac:dyDescent="0.2"/>
    <row r="66" s="212" customFormat="1" ht="12.75" hidden="1" x14ac:dyDescent="0.2"/>
    <row r="67" s="212" customFormat="1" ht="12.75" hidden="1" x14ac:dyDescent="0.2"/>
    <row r="68" s="212" customFormat="1" ht="12.75" hidden="1" x14ac:dyDescent="0.2"/>
    <row r="69" s="212" customFormat="1" ht="12.75" hidden="1" x14ac:dyDescent="0.2"/>
    <row r="70" s="212" customFormat="1" ht="12.75" hidden="1" x14ac:dyDescent="0.2"/>
    <row r="71" s="212" customFormat="1" ht="12.75" hidden="1" x14ac:dyDescent="0.2"/>
    <row r="72" s="212" customFormat="1" ht="12.75" hidden="1" x14ac:dyDescent="0.2"/>
    <row r="73" s="212" customFormat="1" ht="12.75" hidden="1" x14ac:dyDescent="0.2"/>
    <row r="74" s="212" customFormat="1" ht="12.75" hidden="1" x14ac:dyDescent="0.2"/>
    <row r="75" s="212" customFormat="1" ht="12.75" hidden="1" x14ac:dyDescent="0.2"/>
    <row r="76" s="212" customFormat="1" ht="12.75" hidden="1" x14ac:dyDescent="0.2"/>
    <row r="77" s="212" customFormat="1" ht="12.75" hidden="1" x14ac:dyDescent="0.2"/>
    <row r="78" s="212" customFormat="1" ht="12.75" hidden="1" x14ac:dyDescent="0.2"/>
    <row r="79" s="212" customFormat="1" ht="12.75" hidden="1" x14ac:dyDescent="0.2"/>
    <row r="80" s="212" customFormat="1" ht="12.75" hidden="1" x14ac:dyDescent="0.2"/>
    <row r="81" s="212" customFormat="1" ht="12.75" hidden="1" x14ac:dyDescent="0.2"/>
    <row r="82" s="212" customFormat="1" ht="12.75" hidden="1" x14ac:dyDescent="0.2"/>
    <row r="83" s="212" customFormat="1" ht="12.75" hidden="1" x14ac:dyDescent="0.2"/>
    <row r="84" s="212" customFormat="1" ht="12.75" hidden="1" x14ac:dyDescent="0.2"/>
    <row r="85" s="212" customFormat="1" ht="12.75" hidden="1" x14ac:dyDescent="0.2"/>
    <row r="86" s="212" customFormat="1" ht="12.75" hidden="1" x14ac:dyDescent="0.2"/>
    <row r="87" s="212" customFormat="1" ht="12.75" hidden="1" x14ac:dyDescent="0.2"/>
    <row r="88" s="212" customFormat="1" ht="12.75" hidden="1" x14ac:dyDescent="0.2"/>
    <row r="89" s="212" customFormat="1" ht="12.75" hidden="1" x14ac:dyDescent="0.2"/>
    <row r="90" s="212" customFormat="1" ht="12.75" hidden="1" x14ac:dyDescent="0.2"/>
    <row r="91" s="212" customFormat="1" ht="12.75" hidden="1" x14ac:dyDescent="0.2"/>
    <row r="92" s="212" customFormat="1" ht="12.75" hidden="1" x14ac:dyDescent="0.2"/>
    <row r="93" s="212" customFormat="1" ht="12.75" hidden="1" x14ac:dyDescent="0.2"/>
    <row r="94" s="212" customFormat="1" ht="12.75" hidden="1" x14ac:dyDescent="0.2"/>
    <row r="95" s="212" customFormat="1" ht="12.75" hidden="1" x14ac:dyDescent="0.2"/>
    <row r="96" s="212" customFormat="1" ht="12.75" hidden="1" x14ac:dyDescent="0.2"/>
    <row r="97" spans="18:16153" ht="12.75" hidden="1" x14ac:dyDescent="0.2">
      <c r="R97" s="212"/>
      <c r="S97" s="212"/>
      <c r="T97" s="212"/>
      <c r="U97" s="212"/>
      <c r="V97" s="212"/>
      <c r="W97" s="212"/>
      <c r="X97" s="212"/>
      <c r="Y97" s="212"/>
      <c r="Z97" s="212"/>
      <c r="AA97" s="212"/>
      <c r="AB97" s="212"/>
      <c r="AC97" s="212"/>
      <c r="AD97" s="212"/>
      <c r="AE97" s="212"/>
      <c r="AF97" s="212"/>
      <c r="AG97" s="212"/>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c r="BI97" s="212"/>
      <c r="BJ97" s="212"/>
      <c r="BK97" s="212"/>
      <c r="BL97" s="212"/>
      <c r="BM97" s="212"/>
      <c r="BN97" s="212"/>
      <c r="BO97" s="212"/>
      <c r="BP97" s="212"/>
      <c r="BQ97" s="212"/>
      <c r="BR97" s="212"/>
      <c r="BS97" s="212"/>
      <c r="BT97" s="212"/>
      <c r="BU97" s="212"/>
      <c r="BV97" s="212"/>
      <c r="BW97" s="212"/>
      <c r="BX97" s="212"/>
      <c r="BY97" s="212"/>
      <c r="BZ97" s="212"/>
      <c r="CA97" s="212"/>
      <c r="CB97" s="212"/>
      <c r="CC97" s="212"/>
      <c r="CD97" s="212"/>
      <c r="CE97" s="212"/>
      <c r="CF97" s="212"/>
      <c r="CG97" s="212"/>
      <c r="CH97" s="212"/>
      <c r="CI97" s="212"/>
      <c r="CJ97" s="212"/>
      <c r="CK97" s="212"/>
      <c r="CL97" s="212"/>
      <c r="CM97" s="212"/>
      <c r="CN97" s="212"/>
      <c r="CO97" s="212"/>
      <c r="CP97" s="212"/>
      <c r="CQ97" s="212"/>
      <c r="CR97" s="212"/>
      <c r="CS97" s="212"/>
      <c r="CT97" s="212"/>
      <c r="CU97" s="212"/>
      <c r="CV97" s="212"/>
      <c r="CW97" s="212"/>
      <c r="CX97" s="212"/>
      <c r="CY97" s="212"/>
      <c r="CZ97" s="212"/>
      <c r="DA97" s="212"/>
      <c r="DB97" s="212"/>
      <c r="DC97" s="212"/>
      <c r="DD97" s="212"/>
      <c r="DE97" s="212"/>
      <c r="DF97" s="212"/>
      <c r="DG97" s="212"/>
      <c r="DH97" s="212"/>
      <c r="DI97" s="212"/>
      <c r="DJ97" s="212"/>
      <c r="DK97" s="212"/>
      <c r="DL97" s="212"/>
      <c r="DM97" s="212"/>
      <c r="DN97" s="212"/>
      <c r="DO97" s="212"/>
      <c r="DP97" s="212"/>
      <c r="DQ97" s="212"/>
      <c r="DR97" s="212"/>
      <c r="DS97" s="212"/>
      <c r="DT97" s="212"/>
      <c r="DU97" s="212"/>
      <c r="DV97" s="212"/>
      <c r="DW97" s="212"/>
      <c r="DX97" s="212"/>
      <c r="DY97" s="212"/>
      <c r="DZ97" s="212"/>
      <c r="EA97" s="212"/>
      <c r="EB97" s="212"/>
      <c r="EC97" s="212"/>
      <c r="ED97" s="212"/>
      <c r="EE97" s="212"/>
      <c r="EF97" s="212"/>
      <c r="EG97" s="212"/>
      <c r="EH97" s="212"/>
      <c r="EI97" s="212"/>
      <c r="EJ97" s="212"/>
      <c r="EK97" s="212"/>
      <c r="EL97" s="212"/>
      <c r="EM97" s="212"/>
      <c r="EN97" s="212"/>
      <c r="EO97" s="212"/>
      <c r="EP97" s="212"/>
      <c r="EQ97" s="212"/>
      <c r="ER97" s="212"/>
      <c r="ES97" s="212"/>
      <c r="ET97" s="212"/>
      <c r="EU97" s="212"/>
      <c r="EV97" s="212"/>
      <c r="EW97" s="212"/>
      <c r="EX97" s="212"/>
      <c r="EY97" s="212"/>
      <c r="EZ97" s="212"/>
      <c r="FA97" s="212"/>
      <c r="FB97" s="212"/>
      <c r="FC97" s="212"/>
      <c r="FD97" s="212"/>
      <c r="FE97" s="212"/>
      <c r="FF97" s="212"/>
      <c r="FG97" s="212"/>
      <c r="FH97" s="212"/>
      <c r="FI97" s="212"/>
      <c r="FJ97" s="212"/>
      <c r="FK97" s="212"/>
      <c r="FL97" s="212"/>
      <c r="FM97" s="212"/>
      <c r="FN97" s="212"/>
      <c r="FO97" s="212"/>
      <c r="FP97" s="212"/>
      <c r="FQ97" s="212"/>
      <c r="FR97" s="212"/>
      <c r="FS97" s="212"/>
      <c r="FT97" s="212"/>
      <c r="FU97" s="212"/>
      <c r="FV97" s="212"/>
      <c r="FW97" s="212"/>
      <c r="FX97" s="212"/>
      <c r="FY97" s="212"/>
      <c r="FZ97" s="212"/>
      <c r="GA97" s="212"/>
      <c r="GB97" s="212"/>
      <c r="GC97" s="212"/>
      <c r="GD97" s="212"/>
      <c r="GE97" s="212"/>
      <c r="GF97" s="212"/>
      <c r="GG97" s="212"/>
      <c r="GH97" s="212"/>
      <c r="GI97" s="212"/>
      <c r="GJ97" s="212"/>
      <c r="GK97" s="212"/>
      <c r="GL97" s="212"/>
      <c r="GM97" s="212"/>
      <c r="GN97" s="212"/>
      <c r="GO97" s="212"/>
      <c r="GP97" s="212"/>
      <c r="GQ97" s="212"/>
      <c r="GR97" s="212"/>
      <c r="GS97" s="212"/>
      <c r="GT97" s="212"/>
      <c r="GU97" s="212"/>
      <c r="GV97" s="212"/>
      <c r="GW97" s="212"/>
      <c r="GX97" s="212"/>
      <c r="GY97" s="212"/>
      <c r="GZ97" s="212"/>
      <c r="HA97" s="212"/>
      <c r="HB97" s="212"/>
      <c r="HC97" s="212"/>
      <c r="HD97" s="212"/>
      <c r="HE97" s="212"/>
      <c r="HF97" s="212"/>
      <c r="HG97" s="212"/>
      <c r="HH97" s="212"/>
      <c r="HI97" s="212"/>
      <c r="HJ97" s="212"/>
      <c r="HK97" s="212"/>
      <c r="HL97" s="212"/>
      <c r="HM97" s="212"/>
      <c r="HN97" s="212"/>
      <c r="HO97" s="212"/>
      <c r="HP97" s="212"/>
      <c r="HQ97" s="212"/>
      <c r="HR97" s="212"/>
      <c r="HS97" s="212"/>
      <c r="HT97" s="212"/>
      <c r="HU97" s="212"/>
      <c r="HV97" s="212"/>
      <c r="HW97" s="212"/>
      <c r="HX97" s="212"/>
      <c r="HY97" s="212"/>
      <c r="HZ97" s="212"/>
      <c r="IA97" s="212"/>
      <c r="IB97" s="212"/>
      <c r="IC97" s="212"/>
      <c r="ID97" s="212"/>
      <c r="IE97" s="212"/>
      <c r="IF97" s="212"/>
      <c r="IG97" s="212"/>
      <c r="IH97" s="212"/>
      <c r="II97" s="212"/>
      <c r="IJ97" s="212"/>
      <c r="IK97" s="212"/>
      <c r="IL97" s="212"/>
      <c r="IM97" s="212"/>
      <c r="IN97" s="212"/>
      <c r="IO97" s="212"/>
      <c r="IP97" s="212"/>
      <c r="IQ97" s="212"/>
      <c r="IR97" s="212"/>
      <c r="IS97" s="212"/>
      <c r="IT97" s="212"/>
      <c r="IU97" s="212"/>
      <c r="IV97" s="212"/>
      <c r="IW97" s="212"/>
      <c r="IX97" s="212"/>
      <c r="IY97" s="212"/>
      <c r="IZ97" s="212"/>
      <c r="JA97" s="212"/>
      <c r="JB97" s="212"/>
      <c r="JC97" s="212"/>
      <c r="JD97" s="212"/>
      <c r="JE97" s="212"/>
      <c r="JF97" s="212"/>
      <c r="JG97" s="212"/>
      <c r="JH97" s="212"/>
      <c r="JI97" s="212"/>
      <c r="JJ97" s="212"/>
      <c r="JK97" s="212"/>
      <c r="JL97" s="212"/>
      <c r="JM97" s="212"/>
      <c r="JN97" s="212"/>
      <c r="JO97" s="212"/>
      <c r="JP97" s="212"/>
      <c r="JQ97" s="212"/>
      <c r="JR97" s="212"/>
      <c r="JS97" s="212"/>
      <c r="JT97" s="212"/>
      <c r="JU97" s="212"/>
      <c r="JV97" s="212"/>
      <c r="JW97" s="212"/>
      <c r="JX97" s="212"/>
      <c r="JY97" s="212"/>
      <c r="JZ97" s="212"/>
      <c r="KA97" s="212"/>
      <c r="KB97" s="212"/>
      <c r="KC97" s="212"/>
      <c r="KD97" s="212"/>
      <c r="KE97" s="212"/>
      <c r="KF97" s="212"/>
      <c r="KG97" s="212"/>
      <c r="KH97" s="212"/>
      <c r="KI97" s="212"/>
      <c r="KJ97" s="212"/>
      <c r="KK97" s="212"/>
      <c r="KL97" s="212"/>
      <c r="KM97" s="212"/>
      <c r="KN97" s="212"/>
      <c r="KO97" s="212"/>
      <c r="KP97" s="212"/>
      <c r="KQ97" s="212"/>
      <c r="KR97" s="212"/>
      <c r="KS97" s="212"/>
      <c r="KT97" s="212"/>
      <c r="KU97" s="212"/>
      <c r="KV97" s="212"/>
      <c r="KW97" s="212"/>
      <c r="KX97" s="212"/>
      <c r="KY97" s="212"/>
      <c r="KZ97" s="212"/>
      <c r="LA97" s="212"/>
      <c r="LB97" s="212"/>
      <c r="LC97" s="212"/>
      <c r="LD97" s="212"/>
      <c r="LE97" s="212"/>
      <c r="LF97" s="212"/>
      <c r="LG97" s="212"/>
      <c r="LH97" s="212"/>
      <c r="LI97" s="212"/>
      <c r="LJ97" s="212"/>
      <c r="LK97" s="212"/>
      <c r="LL97" s="212"/>
      <c r="LM97" s="212"/>
      <c r="LN97" s="212"/>
      <c r="LO97" s="212"/>
      <c r="LP97" s="212"/>
      <c r="LQ97" s="212"/>
      <c r="LR97" s="212"/>
      <c r="LS97" s="212"/>
      <c r="LT97" s="212"/>
      <c r="LU97" s="212"/>
      <c r="LV97" s="212"/>
      <c r="LW97" s="212"/>
      <c r="LX97" s="212"/>
      <c r="LY97" s="212"/>
      <c r="LZ97" s="212"/>
      <c r="MA97" s="212"/>
      <c r="MB97" s="212"/>
      <c r="MC97" s="212"/>
      <c r="MD97" s="212"/>
      <c r="ME97" s="212"/>
      <c r="MF97" s="212"/>
      <c r="MG97" s="212"/>
      <c r="MH97" s="212"/>
      <c r="MI97" s="212"/>
      <c r="MJ97" s="212"/>
      <c r="MK97" s="212"/>
      <c r="ML97" s="212"/>
      <c r="MM97" s="212"/>
      <c r="MN97" s="212"/>
      <c r="MO97" s="212"/>
      <c r="MP97" s="212"/>
      <c r="MQ97" s="212"/>
      <c r="MR97" s="212"/>
      <c r="MS97" s="212"/>
      <c r="MT97" s="212"/>
      <c r="MU97" s="212"/>
      <c r="MV97" s="212"/>
      <c r="MW97" s="212"/>
      <c r="MX97" s="212"/>
      <c r="MY97" s="212"/>
      <c r="MZ97" s="212"/>
      <c r="NA97" s="212"/>
      <c r="NB97" s="212"/>
      <c r="NC97" s="212"/>
      <c r="ND97" s="212"/>
      <c r="NE97" s="212"/>
      <c r="NF97" s="212"/>
      <c r="NG97" s="212"/>
      <c r="NH97" s="212"/>
      <c r="NI97" s="212"/>
      <c r="NJ97" s="212"/>
      <c r="NK97" s="212"/>
      <c r="NL97" s="212"/>
      <c r="NM97" s="212"/>
      <c r="NN97" s="212"/>
      <c r="NO97" s="212"/>
      <c r="NP97" s="212"/>
      <c r="NQ97" s="212"/>
      <c r="NR97" s="212"/>
      <c r="NS97" s="212"/>
      <c r="NT97" s="212"/>
      <c r="NU97" s="212"/>
      <c r="NV97" s="212"/>
      <c r="NW97" s="212"/>
      <c r="NX97" s="212"/>
      <c r="NY97" s="212"/>
      <c r="NZ97" s="212"/>
      <c r="OA97" s="212"/>
      <c r="OB97" s="212"/>
      <c r="OC97" s="212"/>
      <c r="OD97" s="212"/>
      <c r="OE97" s="212"/>
      <c r="OF97" s="212"/>
      <c r="OG97" s="212"/>
      <c r="OH97" s="212"/>
      <c r="OI97" s="212"/>
      <c r="OJ97" s="212"/>
      <c r="OK97" s="212"/>
      <c r="OL97" s="212"/>
      <c r="OM97" s="212"/>
      <c r="ON97" s="212"/>
      <c r="OO97" s="212"/>
      <c r="OP97" s="212"/>
      <c r="OQ97" s="212"/>
      <c r="OR97" s="212"/>
      <c r="OS97" s="212"/>
      <c r="OT97" s="212"/>
      <c r="OU97" s="212"/>
      <c r="OV97" s="212"/>
      <c r="OW97" s="212"/>
      <c r="OX97" s="212"/>
      <c r="OY97" s="212"/>
      <c r="OZ97" s="212"/>
      <c r="PA97" s="212"/>
      <c r="PB97" s="212"/>
      <c r="PC97" s="212"/>
      <c r="PD97" s="212"/>
      <c r="PE97" s="212"/>
      <c r="PF97" s="212"/>
      <c r="PG97" s="212"/>
      <c r="PH97" s="212"/>
      <c r="PI97" s="212"/>
      <c r="PJ97" s="212"/>
      <c r="PK97" s="212"/>
      <c r="PL97" s="212"/>
      <c r="PM97" s="212"/>
      <c r="PN97" s="212"/>
      <c r="PO97" s="212"/>
      <c r="PP97" s="212"/>
      <c r="PQ97" s="212"/>
      <c r="PR97" s="212"/>
      <c r="PS97" s="212"/>
      <c r="PT97" s="212"/>
      <c r="PU97" s="212"/>
      <c r="PV97" s="212"/>
      <c r="PW97" s="212"/>
      <c r="PX97" s="212"/>
      <c r="PY97" s="212"/>
      <c r="PZ97" s="212"/>
      <c r="QA97" s="212"/>
      <c r="QB97" s="212"/>
      <c r="QC97" s="212"/>
      <c r="QD97" s="212"/>
      <c r="QE97" s="212"/>
      <c r="QF97" s="212"/>
      <c r="QG97" s="212"/>
      <c r="QH97" s="212"/>
      <c r="QI97" s="212"/>
      <c r="QJ97" s="212"/>
      <c r="QK97" s="212"/>
      <c r="QL97" s="212"/>
      <c r="QM97" s="212"/>
      <c r="QN97" s="212"/>
      <c r="QO97" s="212"/>
      <c r="QP97" s="212"/>
      <c r="QQ97" s="212"/>
      <c r="QR97" s="212"/>
      <c r="QS97" s="212"/>
      <c r="QT97" s="212"/>
      <c r="QU97" s="212"/>
      <c r="QV97" s="212"/>
      <c r="QW97" s="212"/>
      <c r="QX97" s="212"/>
      <c r="QY97" s="212"/>
      <c r="QZ97" s="212"/>
      <c r="RA97" s="212"/>
      <c r="RB97" s="212"/>
      <c r="RC97" s="212"/>
      <c r="RD97" s="212"/>
      <c r="RE97" s="212"/>
      <c r="RF97" s="212"/>
      <c r="RG97" s="212"/>
      <c r="RH97" s="212"/>
      <c r="RI97" s="212"/>
      <c r="RJ97" s="212"/>
      <c r="RK97" s="212"/>
      <c r="RL97" s="212"/>
      <c r="RM97" s="212"/>
      <c r="RN97" s="212"/>
      <c r="RO97" s="212"/>
      <c r="RP97" s="212"/>
      <c r="RQ97" s="212"/>
      <c r="RR97" s="212"/>
      <c r="RS97" s="212"/>
      <c r="RT97" s="212"/>
      <c r="RU97" s="212"/>
      <c r="RV97" s="212"/>
      <c r="RW97" s="212"/>
      <c r="RX97" s="212"/>
      <c r="RY97" s="212"/>
      <c r="RZ97" s="212"/>
      <c r="SA97" s="212"/>
      <c r="SB97" s="212"/>
      <c r="SC97" s="212"/>
      <c r="SD97" s="212"/>
      <c r="SE97" s="212"/>
      <c r="SF97" s="212"/>
      <c r="SG97" s="212"/>
      <c r="SH97" s="212"/>
      <c r="SI97" s="212"/>
      <c r="SJ97" s="212"/>
      <c r="SK97" s="212"/>
      <c r="SL97" s="212"/>
      <c r="SM97" s="212"/>
      <c r="SN97" s="212"/>
      <c r="SO97" s="212"/>
      <c r="SP97" s="212"/>
      <c r="SQ97" s="212"/>
      <c r="SR97" s="212"/>
      <c r="SS97" s="212"/>
      <c r="ST97" s="212"/>
      <c r="SU97" s="212"/>
      <c r="SV97" s="212"/>
      <c r="SW97" s="212"/>
      <c r="SX97" s="212"/>
      <c r="SY97" s="212"/>
      <c r="SZ97" s="212"/>
      <c r="TA97" s="212"/>
      <c r="TB97" s="212"/>
      <c r="TC97" s="212"/>
      <c r="TD97" s="212"/>
      <c r="TE97" s="212"/>
      <c r="TF97" s="212"/>
      <c r="TG97" s="212"/>
      <c r="TH97" s="212"/>
      <c r="TI97" s="212"/>
      <c r="TJ97" s="212"/>
      <c r="TK97" s="212"/>
      <c r="TL97" s="212"/>
      <c r="TM97" s="212"/>
      <c r="TN97" s="212"/>
      <c r="TO97" s="212"/>
      <c r="TP97" s="212"/>
      <c r="TQ97" s="212"/>
      <c r="TR97" s="212"/>
      <c r="TS97" s="212"/>
      <c r="TT97" s="212"/>
      <c r="TU97" s="212"/>
      <c r="TV97" s="212"/>
      <c r="TW97" s="212"/>
      <c r="TX97" s="212"/>
      <c r="TY97" s="212"/>
      <c r="TZ97" s="212"/>
      <c r="UA97" s="212"/>
      <c r="UB97" s="212"/>
      <c r="UC97" s="212"/>
      <c r="UD97" s="212"/>
      <c r="UE97" s="212"/>
      <c r="UF97" s="212"/>
      <c r="UG97" s="212"/>
      <c r="UH97" s="212"/>
      <c r="UI97" s="212"/>
      <c r="UJ97" s="212"/>
      <c r="UK97" s="212"/>
      <c r="UL97" s="212"/>
      <c r="UM97" s="212"/>
      <c r="UN97" s="212"/>
      <c r="UO97" s="212"/>
      <c r="UP97" s="212"/>
      <c r="UQ97" s="212"/>
      <c r="UR97" s="212"/>
      <c r="US97" s="212"/>
      <c r="UT97" s="212"/>
      <c r="UU97" s="212"/>
      <c r="UV97" s="212"/>
      <c r="UW97" s="212"/>
      <c r="UX97" s="212"/>
      <c r="UY97" s="212"/>
      <c r="UZ97" s="212"/>
      <c r="VA97" s="212"/>
      <c r="VB97" s="212"/>
      <c r="VC97" s="212"/>
      <c r="VD97" s="212"/>
      <c r="VE97" s="212"/>
      <c r="VF97" s="212"/>
      <c r="VG97" s="212"/>
      <c r="VH97" s="212"/>
      <c r="VI97" s="212"/>
      <c r="VJ97" s="212"/>
      <c r="VK97" s="212"/>
      <c r="VL97" s="212"/>
      <c r="VM97" s="212"/>
      <c r="VN97" s="212"/>
      <c r="VO97" s="212"/>
      <c r="VP97" s="212"/>
      <c r="VQ97" s="212"/>
      <c r="VR97" s="212"/>
      <c r="VS97" s="212"/>
      <c r="VT97" s="212"/>
      <c r="VU97" s="212"/>
      <c r="VV97" s="212"/>
      <c r="VW97" s="212"/>
      <c r="VX97" s="212"/>
      <c r="VY97" s="212"/>
      <c r="VZ97" s="212"/>
      <c r="WA97" s="212"/>
      <c r="WB97" s="212"/>
      <c r="WC97" s="212"/>
      <c r="WD97" s="212"/>
      <c r="WE97" s="212"/>
      <c r="WF97" s="212"/>
      <c r="WG97" s="212"/>
      <c r="WH97" s="212"/>
      <c r="WI97" s="212"/>
      <c r="WJ97" s="212"/>
      <c r="WK97" s="212"/>
      <c r="WL97" s="212"/>
      <c r="WM97" s="212"/>
      <c r="WN97" s="212"/>
      <c r="WO97" s="212"/>
      <c r="WP97" s="212"/>
      <c r="WQ97" s="212"/>
      <c r="WR97" s="212"/>
      <c r="WS97" s="212"/>
      <c r="WT97" s="212"/>
      <c r="WU97" s="212"/>
      <c r="WV97" s="212"/>
      <c r="WW97" s="212"/>
      <c r="WX97" s="212"/>
      <c r="WY97" s="212"/>
      <c r="WZ97" s="212"/>
      <c r="XA97" s="212"/>
      <c r="XB97" s="212"/>
      <c r="XC97" s="212"/>
      <c r="XD97" s="212"/>
      <c r="XE97" s="212"/>
      <c r="XF97" s="212"/>
      <c r="XG97" s="212"/>
      <c r="XH97" s="212"/>
      <c r="XI97" s="212"/>
      <c r="XJ97" s="212"/>
      <c r="XK97" s="212"/>
      <c r="XL97" s="212"/>
      <c r="XM97" s="212"/>
      <c r="XN97" s="212"/>
      <c r="XO97" s="212"/>
      <c r="XP97" s="212"/>
      <c r="XQ97" s="212"/>
      <c r="XR97" s="212"/>
      <c r="XS97" s="212"/>
      <c r="XT97" s="212"/>
      <c r="XU97" s="212"/>
      <c r="XV97" s="212"/>
      <c r="XW97" s="212"/>
      <c r="XX97" s="212"/>
      <c r="XY97" s="212"/>
      <c r="XZ97" s="212"/>
      <c r="YA97" s="212"/>
      <c r="YB97" s="212"/>
      <c r="YC97" s="212"/>
      <c r="YD97" s="212"/>
      <c r="YE97" s="212"/>
      <c r="YF97" s="212"/>
      <c r="YG97" s="212"/>
      <c r="YH97" s="212"/>
      <c r="YI97" s="212"/>
      <c r="YJ97" s="212"/>
      <c r="YK97" s="212"/>
      <c r="YL97" s="212"/>
      <c r="YM97" s="212"/>
      <c r="YN97" s="212"/>
      <c r="YO97" s="212"/>
      <c r="YP97" s="212"/>
      <c r="YQ97" s="212"/>
      <c r="YR97" s="212"/>
      <c r="YS97" s="212"/>
      <c r="YT97" s="212"/>
      <c r="YU97" s="212"/>
      <c r="YV97" s="212"/>
      <c r="YW97" s="212"/>
      <c r="YX97" s="212"/>
      <c r="YY97" s="212"/>
      <c r="YZ97" s="212"/>
      <c r="ZA97" s="212"/>
      <c r="ZB97" s="212"/>
      <c r="ZC97" s="212"/>
      <c r="ZD97" s="212"/>
      <c r="ZE97" s="212"/>
      <c r="ZF97" s="212"/>
      <c r="ZG97" s="212"/>
      <c r="ZH97" s="212"/>
      <c r="ZI97" s="212"/>
      <c r="ZJ97" s="212"/>
      <c r="ZK97" s="212"/>
      <c r="ZL97" s="212"/>
      <c r="ZM97" s="212"/>
      <c r="ZN97" s="212"/>
      <c r="ZO97" s="212"/>
      <c r="ZP97" s="212"/>
      <c r="ZQ97" s="212"/>
      <c r="ZR97" s="212"/>
      <c r="ZS97" s="212"/>
      <c r="ZT97" s="212"/>
      <c r="ZU97" s="212"/>
      <c r="ZV97" s="212"/>
      <c r="ZW97" s="212"/>
      <c r="ZX97" s="212"/>
      <c r="ZY97" s="212"/>
      <c r="ZZ97" s="212"/>
      <c r="AAA97" s="212"/>
      <c r="AAB97" s="212"/>
      <c r="AAC97" s="212"/>
      <c r="AAD97" s="212"/>
      <c r="AAE97" s="212"/>
      <c r="AAF97" s="212"/>
      <c r="AAG97" s="212"/>
      <c r="AAH97" s="212"/>
      <c r="AAI97" s="212"/>
      <c r="AAJ97" s="212"/>
      <c r="AAK97" s="212"/>
      <c r="AAL97" s="212"/>
      <c r="AAM97" s="212"/>
      <c r="AAN97" s="212"/>
      <c r="AAO97" s="212"/>
      <c r="AAP97" s="212"/>
      <c r="AAQ97" s="212"/>
      <c r="AAR97" s="212"/>
      <c r="AAS97" s="212"/>
      <c r="AAT97" s="212"/>
      <c r="AAU97" s="212"/>
      <c r="AAV97" s="212"/>
      <c r="AAW97" s="212"/>
      <c r="AAX97" s="212"/>
      <c r="AAY97" s="212"/>
      <c r="AAZ97" s="212"/>
      <c r="ABA97" s="212"/>
      <c r="ABB97" s="212"/>
      <c r="ABC97" s="212"/>
      <c r="ABD97" s="212"/>
      <c r="ABE97" s="212"/>
      <c r="ABF97" s="212"/>
      <c r="ABG97" s="212"/>
      <c r="ABH97" s="212"/>
      <c r="ABI97" s="212"/>
      <c r="ABJ97" s="212"/>
      <c r="ABK97" s="212"/>
      <c r="ABL97" s="212"/>
      <c r="ABM97" s="212"/>
      <c r="ABN97" s="212"/>
      <c r="ABO97" s="212"/>
      <c r="ABP97" s="212"/>
      <c r="ABQ97" s="212"/>
      <c r="ABR97" s="212"/>
      <c r="ABS97" s="212"/>
      <c r="ABT97" s="212"/>
      <c r="ABU97" s="212"/>
      <c r="ABV97" s="212"/>
      <c r="ABW97" s="212"/>
      <c r="ABX97" s="212"/>
      <c r="ABY97" s="212"/>
      <c r="ABZ97" s="212"/>
      <c r="ACA97" s="212"/>
      <c r="ACB97" s="212"/>
      <c r="ACC97" s="212"/>
      <c r="ACD97" s="212"/>
      <c r="ACE97" s="212"/>
      <c r="ACF97" s="212"/>
      <c r="ACG97" s="212"/>
      <c r="ACH97" s="212"/>
      <c r="ACI97" s="212"/>
      <c r="ACJ97" s="212"/>
      <c r="ACK97" s="212"/>
      <c r="ACL97" s="212"/>
      <c r="ACM97" s="212"/>
      <c r="ACN97" s="212"/>
      <c r="ACO97" s="212"/>
      <c r="ACP97" s="212"/>
      <c r="ACQ97" s="212"/>
      <c r="ACR97" s="212"/>
      <c r="ACS97" s="212"/>
      <c r="ACT97" s="212"/>
      <c r="ACU97" s="212"/>
      <c r="ACV97" s="212"/>
      <c r="ACW97" s="212"/>
      <c r="ACX97" s="212"/>
      <c r="ACY97" s="212"/>
      <c r="ACZ97" s="212"/>
      <c r="ADA97" s="212"/>
      <c r="ADB97" s="212"/>
      <c r="ADC97" s="212"/>
      <c r="ADD97" s="212"/>
      <c r="ADE97" s="212"/>
      <c r="ADF97" s="212"/>
      <c r="ADG97" s="212"/>
      <c r="ADH97" s="212"/>
      <c r="ADI97" s="212"/>
      <c r="ADJ97" s="212"/>
      <c r="ADK97" s="212"/>
      <c r="ADL97" s="212"/>
      <c r="ADM97" s="212"/>
      <c r="ADN97" s="212"/>
      <c r="ADO97" s="212"/>
      <c r="ADP97" s="212"/>
      <c r="ADQ97" s="212"/>
      <c r="ADR97" s="212"/>
      <c r="ADS97" s="212"/>
      <c r="ADT97" s="212"/>
      <c r="ADU97" s="212"/>
      <c r="ADV97" s="212"/>
      <c r="ADW97" s="212"/>
      <c r="ADX97" s="212"/>
      <c r="ADY97" s="212"/>
      <c r="ADZ97" s="212"/>
      <c r="AEA97" s="212"/>
      <c r="AEB97" s="212"/>
      <c r="AEC97" s="212"/>
      <c r="AED97" s="212"/>
      <c r="AEE97" s="212"/>
      <c r="AEF97" s="212"/>
      <c r="AEG97" s="212"/>
      <c r="AEH97" s="212"/>
      <c r="AEI97" s="212"/>
      <c r="AEJ97" s="212"/>
      <c r="AEK97" s="212"/>
      <c r="AEL97" s="212"/>
      <c r="AEM97" s="212"/>
      <c r="AEN97" s="212"/>
      <c r="AEO97" s="212"/>
      <c r="AEP97" s="212"/>
      <c r="AEQ97" s="212"/>
      <c r="AER97" s="212"/>
      <c r="AES97" s="212"/>
      <c r="AET97" s="212"/>
      <c r="AEU97" s="212"/>
      <c r="AEV97" s="212"/>
      <c r="AEW97" s="212"/>
      <c r="AEX97" s="212"/>
      <c r="AEY97" s="212"/>
      <c r="AEZ97" s="212"/>
      <c r="AFA97" s="212"/>
      <c r="AFB97" s="212"/>
      <c r="AFC97" s="212"/>
      <c r="AFD97" s="212"/>
      <c r="AFE97" s="212"/>
      <c r="AFF97" s="212"/>
      <c r="AFG97" s="212"/>
      <c r="AFH97" s="212"/>
      <c r="AFI97" s="212"/>
      <c r="AFJ97" s="212"/>
      <c r="AFK97" s="212"/>
      <c r="AFL97" s="212"/>
      <c r="AFM97" s="212"/>
      <c r="AFN97" s="212"/>
      <c r="AFO97" s="212"/>
      <c r="AFP97" s="212"/>
      <c r="AFQ97" s="212"/>
      <c r="AFR97" s="212"/>
      <c r="AFS97" s="212"/>
      <c r="AFT97" s="212"/>
      <c r="AFU97" s="212"/>
      <c r="AFV97" s="212"/>
      <c r="AFW97" s="212"/>
      <c r="AFX97" s="212"/>
      <c r="AFY97" s="212"/>
      <c r="AFZ97" s="212"/>
      <c r="AGA97" s="212"/>
      <c r="AGB97" s="212"/>
      <c r="AGC97" s="212"/>
      <c r="AGD97" s="212"/>
      <c r="AGE97" s="212"/>
      <c r="AGF97" s="212"/>
      <c r="AGG97" s="212"/>
      <c r="AGH97" s="212"/>
      <c r="AGI97" s="212"/>
      <c r="AGJ97" s="212"/>
      <c r="AGK97" s="212"/>
      <c r="AGL97" s="212"/>
      <c r="AGM97" s="212"/>
      <c r="AGN97" s="212"/>
      <c r="AGO97" s="212"/>
      <c r="AGP97" s="212"/>
      <c r="AGQ97" s="212"/>
      <c r="AGR97" s="212"/>
      <c r="AGS97" s="212"/>
      <c r="AGT97" s="212"/>
      <c r="AGU97" s="212"/>
      <c r="AGV97" s="212"/>
      <c r="AGW97" s="212"/>
      <c r="AGX97" s="212"/>
      <c r="AGY97" s="212"/>
      <c r="AGZ97" s="212"/>
      <c r="AHA97" s="212"/>
      <c r="AHB97" s="212"/>
      <c r="AHC97" s="212"/>
      <c r="AHD97" s="212"/>
      <c r="AHE97" s="212"/>
      <c r="AHF97" s="212"/>
      <c r="AHG97" s="212"/>
      <c r="AHH97" s="212"/>
      <c r="AHI97" s="212"/>
      <c r="AHJ97" s="212"/>
      <c r="AHK97" s="212"/>
      <c r="AHL97" s="212"/>
      <c r="AHM97" s="212"/>
      <c r="AHN97" s="212"/>
      <c r="AHO97" s="212"/>
      <c r="AHP97" s="212"/>
      <c r="AHQ97" s="212"/>
      <c r="AHR97" s="212"/>
      <c r="AHS97" s="212"/>
      <c r="AHT97" s="212"/>
      <c r="AHU97" s="212"/>
      <c r="AHV97" s="212"/>
      <c r="AHW97" s="212"/>
      <c r="AHX97" s="212"/>
      <c r="AHY97" s="212"/>
      <c r="AHZ97" s="212"/>
      <c r="AIA97" s="212"/>
      <c r="AIB97" s="212"/>
      <c r="AIC97" s="212"/>
      <c r="AID97" s="212"/>
      <c r="AIE97" s="212"/>
      <c r="AIF97" s="212"/>
      <c r="AIG97" s="212"/>
      <c r="AIH97" s="212"/>
      <c r="AII97" s="212"/>
      <c r="AIJ97" s="212"/>
      <c r="AIK97" s="212"/>
      <c r="AIL97" s="212"/>
      <c r="AIM97" s="212"/>
      <c r="AIN97" s="212"/>
      <c r="AIO97" s="212"/>
      <c r="AIP97" s="212"/>
      <c r="AIQ97" s="212"/>
      <c r="AIR97" s="212"/>
      <c r="AIS97" s="212"/>
      <c r="AIT97" s="212"/>
      <c r="AIU97" s="212"/>
      <c r="AIV97" s="212"/>
      <c r="AIW97" s="212"/>
      <c r="AIX97" s="212"/>
      <c r="AIY97" s="212"/>
      <c r="AIZ97" s="212"/>
      <c r="AJA97" s="212"/>
      <c r="AJB97" s="212"/>
      <c r="AJC97" s="212"/>
      <c r="AJD97" s="212"/>
      <c r="AJE97" s="212"/>
      <c r="AJF97" s="212"/>
      <c r="AJG97" s="212"/>
      <c r="AJH97" s="212"/>
      <c r="AJI97" s="212"/>
      <c r="AJJ97" s="212"/>
      <c r="AJK97" s="212"/>
      <c r="AJL97" s="212"/>
      <c r="AJM97" s="212"/>
      <c r="AJN97" s="212"/>
      <c r="AJO97" s="212"/>
      <c r="AJP97" s="212"/>
      <c r="AJQ97" s="212"/>
      <c r="AJR97" s="212"/>
      <c r="AJS97" s="212"/>
      <c r="AJT97" s="212"/>
      <c r="AJU97" s="212"/>
      <c r="AJV97" s="212"/>
      <c r="AJW97" s="212"/>
      <c r="AJX97" s="212"/>
      <c r="AJY97" s="212"/>
      <c r="AJZ97" s="212"/>
      <c r="AKA97" s="212"/>
      <c r="AKB97" s="212"/>
      <c r="AKC97" s="212"/>
      <c r="AKD97" s="212"/>
      <c r="AKE97" s="212"/>
      <c r="AKF97" s="212"/>
      <c r="AKG97" s="212"/>
      <c r="AKH97" s="212"/>
      <c r="AKI97" s="212"/>
      <c r="AKJ97" s="212"/>
      <c r="AKK97" s="212"/>
      <c r="AKL97" s="212"/>
      <c r="AKM97" s="212"/>
      <c r="AKN97" s="212"/>
      <c r="AKO97" s="212"/>
      <c r="AKP97" s="212"/>
      <c r="AKQ97" s="212"/>
      <c r="AKR97" s="212"/>
      <c r="AKS97" s="212"/>
      <c r="AKT97" s="212"/>
      <c r="AKU97" s="212"/>
      <c r="AKV97" s="212"/>
      <c r="AKW97" s="212"/>
      <c r="AKX97" s="212"/>
      <c r="AKY97" s="212"/>
      <c r="AKZ97" s="212"/>
      <c r="ALA97" s="212"/>
      <c r="ALB97" s="212"/>
      <c r="ALC97" s="212"/>
      <c r="ALD97" s="212"/>
      <c r="ALE97" s="212"/>
      <c r="ALF97" s="212"/>
      <c r="ALG97" s="212"/>
      <c r="ALH97" s="212"/>
      <c r="ALI97" s="212"/>
      <c r="ALJ97" s="212"/>
      <c r="ALK97" s="212"/>
      <c r="ALL97" s="212"/>
      <c r="ALM97" s="212"/>
      <c r="ALN97" s="212"/>
      <c r="ALO97" s="212"/>
      <c r="ALP97" s="212"/>
      <c r="ALQ97" s="212"/>
      <c r="ALR97" s="212"/>
      <c r="ALS97" s="212"/>
      <c r="ALT97" s="212"/>
      <c r="ALU97" s="212"/>
      <c r="ALV97" s="212"/>
      <c r="ALW97" s="212"/>
      <c r="ALX97" s="212"/>
      <c r="ALY97" s="212"/>
      <c r="ALZ97" s="212"/>
      <c r="AMA97" s="212"/>
      <c r="AMB97" s="212"/>
      <c r="AMC97" s="212"/>
      <c r="AMD97" s="212"/>
      <c r="AME97" s="212"/>
      <c r="AMF97" s="212"/>
      <c r="AMG97" s="212"/>
      <c r="AMH97" s="212"/>
      <c r="AMI97" s="212"/>
      <c r="AMJ97" s="212"/>
      <c r="AMK97" s="212"/>
      <c r="AML97" s="212"/>
      <c r="AMM97" s="212"/>
      <c r="AMN97" s="212"/>
      <c r="AMO97" s="212"/>
      <c r="AMP97" s="212"/>
      <c r="AMQ97" s="212"/>
      <c r="AMR97" s="212"/>
      <c r="AMS97" s="212"/>
      <c r="AMT97" s="212"/>
      <c r="AMU97" s="212"/>
      <c r="AMV97" s="212"/>
      <c r="AMW97" s="212"/>
      <c r="AMX97" s="212"/>
      <c r="AMY97" s="212"/>
      <c r="AMZ97" s="212"/>
      <c r="ANA97" s="212"/>
      <c r="ANB97" s="212"/>
      <c r="ANC97" s="212"/>
      <c r="AND97" s="212"/>
      <c r="ANE97" s="212"/>
      <c r="ANF97" s="212"/>
      <c r="ANG97" s="212"/>
      <c r="ANH97" s="212"/>
      <c r="ANI97" s="212"/>
      <c r="ANJ97" s="212"/>
      <c r="ANK97" s="212"/>
      <c r="ANL97" s="212"/>
      <c r="ANM97" s="212"/>
      <c r="ANN97" s="212"/>
      <c r="ANO97" s="212"/>
      <c r="ANP97" s="212"/>
      <c r="ANQ97" s="212"/>
      <c r="ANR97" s="212"/>
      <c r="ANS97" s="212"/>
      <c r="ANT97" s="212"/>
      <c r="ANU97" s="212"/>
      <c r="ANV97" s="212"/>
      <c r="ANW97" s="212"/>
      <c r="ANX97" s="212"/>
      <c r="ANY97" s="212"/>
      <c r="ANZ97" s="212"/>
      <c r="AOA97" s="212"/>
      <c r="AOB97" s="212"/>
      <c r="AOC97" s="212"/>
      <c r="AOD97" s="212"/>
      <c r="AOE97" s="212"/>
      <c r="AOF97" s="212"/>
      <c r="AOG97" s="212"/>
      <c r="AOH97" s="212"/>
      <c r="AOI97" s="212"/>
      <c r="AOJ97" s="212"/>
      <c r="AOK97" s="212"/>
      <c r="AOL97" s="212"/>
      <c r="AOM97" s="212"/>
      <c r="AON97" s="212"/>
      <c r="AOO97" s="212"/>
      <c r="AOP97" s="212"/>
      <c r="AOQ97" s="212"/>
      <c r="AOR97" s="212"/>
      <c r="AOS97" s="212"/>
      <c r="AOT97" s="212"/>
      <c r="AOU97" s="212"/>
      <c r="AOV97" s="212"/>
      <c r="AOW97" s="212"/>
      <c r="AOX97" s="212"/>
      <c r="AOY97" s="212"/>
      <c r="AOZ97" s="212"/>
      <c r="APA97" s="212"/>
      <c r="APB97" s="212"/>
      <c r="APC97" s="212"/>
      <c r="APD97" s="212"/>
      <c r="APE97" s="212"/>
      <c r="APF97" s="212"/>
      <c r="APG97" s="212"/>
      <c r="APH97" s="212"/>
      <c r="API97" s="212"/>
      <c r="APJ97" s="212"/>
      <c r="APK97" s="212"/>
      <c r="APL97" s="212"/>
      <c r="APM97" s="212"/>
      <c r="APN97" s="212"/>
      <c r="APO97" s="212"/>
      <c r="APP97" s="212"/>
      <c r="APQ97" s="212"/>
      <c r="APR97" s="212"/>
      <c r="APS97" s="212"/>
      <c r="APT97" s="212"/>
      <c r="APU97" s="212"/>
      <c r="APV97" s="212"/>
      <c r="APW97" s="212"/>
      <c r="APX97" s="212"/>
      <c r="APY97" s="212"/>
      <c r="APZ97" s="212"/>
      <c r="AQA97" s="212"/>
      <c r="AQB97" s="212"/>
      <c r="AQC97" s="212"/>
      <c r="AQD97" s="212"/>
      <c r="AQE97" s="212"/>
      <c r="AQF97" s="212"/>
      <c r="AQG97" s="212"/>
      <c r="AQH97" s="212"/>
      <c r="AQI97" s="212"/>
      <c r="AQJ97" s="212"/>
      <c r="AQK97" s="212"/>
      <c r="AQL97" s="212"/>
      <c r="AQM97" s="212"/>
      <c r="AQN97" s="212"/>
      <c r="AQO97" s="212"/>
      <c r="AQP97" s="212"/>
      <c r="AQQ97" s="212"/>
      <c r="AQR97" s="212"/>
      <c r="AQS97" s="212"/>
      <c r="AQT97" s="212"/>
      <c r="AQU97" s="212"/>
      <c r="AQV97" s="212"/>
      <c r="AQW97" s="212"/>
      <c r="AQX97" s="212"/>
      <c r="AQY97" s="212"/>
      <c r="AQZ97" s="212"/>
      <c r="ARA97" s="212"/>
      <c r="ARB97" s="212"/>
      <c r="ARC97" s="212"/>
      <c r="ARD97" s="212"/>
      <c r="ARE97" s="212"/>
      <c r="ARF97" s="212"/>
      <c r="ARG97" s="212"/>
      <c r="ARH97" s="212"/>
      <c r="ARI97" s="212"/>
      <c r="ARJ97" s="212"/>
      <c r="ARK97" s="212"/>
      <c r="ARL97" s="212"/>
      <c r="ARM97" s="212"/>
      <c r="ARN97" s="212"/>
      <c r="ARO97" s="212"/>
      <c r="ARP97" s="212"/>
      <c r="ARQ97" s="212"/>
      <c r="ARR97" s="212"/>
      <c r="ARS97" s="212"/>
      <c r="ART97" s="212"/>
      <c r="ARU97" s="212"/>
      <c r="ARV97" s="212"/>
      <c r="ARW97" s="212"/>
      <c r="ARX97" s="212"/>
      <c r="ARY97" s="212"/>
      <c r="ARZ97" s="212"/>
      <c r="ASA97" s="212"/>
      <c r="ASB97" s="212"/>
      <c r="ASC97" s="212"/>
      <c r="ASD97" s="212"/>
      <c r="ASE97" s="212"/>
      <c r="ASF97" s="212"/>
      <c r="ASG97" s="212"/>
      <c r="ASH97" s="212"/>
      <c r="ASI97" s="212"/>
      <c r="ASJ97" s="212"/>
      <c r="ASK97" s="212"/>
      <c r="ASL97" s="212"/>
      <c r="ASM97" s="212"/>
      <c r="ASN97" s="212"/>
      <c r="ASO97" s="212"/>
      <c r="ASP97" s="212"/>
      <c r="ASQ97" s="212"/>
      <c r="ASR97" s="212"/>
      <c r="ASS97" s="212"/>
      <c r="AST97" s="212"/>
      <c r="ASU97" s="212"/>
      <c r="ASV97" s="212"/>
      <c r="ASW97" s="212"/>
      <c r="ASX97" s="212"/>
      <c r="ASY97" s="212"/>
      <c r="ASZ97" s="212"/>
      <c r="ATA97" s="212"/>
      <c r="ATB97" s="212"/>
      <c r="ATC97" s="212"/>
      <c r="ATD97" s="212"/>
      <c r="ATE97" s="212"/>
      <c r="ATF97" s="212"/>
      <c r="ATG97" s="212"/>
      <c r="ATH97" s="212"/>
      <c r="ATI97" s="212"/>
      <c r="ATJ97" s="212"/>
      <c r="ATK97" s="212"/>
      <c r="ATL97" s="212"/>
      <c r="ATM97" s="212"/>
      <c r="ATN97" s="212"/>
      <c r="ATO97" s="212"/>
      <c r="ATP97" s="212"/>
      <c r="ATQ97" s="212"/>
      <c r="ATR97" s="212"/>
      <c r="ATS97" s="212"/>
      <c r="ATT97" s="212"/>
      <c r="ATU97" s="212"/>
      <c r="ATV97" s="212"/>
      <c r="ATW97" s="212"/>
      <c r="ATX97" s="212"/>
      <c r="ATY97" s="212"/>
      <c r="ATZ97" s="212"/>
      <c r="AUA97" s="212"/>
      <c r="AUB97" s="212"/>
      <c r="AUC97" s="212"/>
      <c r="AUD97" s="212"/>
      <c r="AUE97" s="212"/>
      <c r="AUF97" s="212"/>
      <c r="AUG97" s="212"/>
      <c r="AUH97" s="212"/>
      <c r="AUI97" s="212"/>
      <c r="AUJ97" s="212"/>
      <c r="AUK97" s="212"/>
      <c r="AUL97" s="212"/>
      <c r="AUM97" s="212"/>
      <c r="AUN97" s="212"/>
      <c r="AUO97" s="212"/>
      <c r="AUP97" s="212"/>
      <c r="AUQ97" s="212"/>
      <c r="AUR97" s="212"/>
      <c r="AUS97" s="212"/>
      <c r="AUT97" s="212"/>
      <c r="AUU97" s="212"/>
      <c r="AUV97" s="212"/>
      <c r="AUW97" s="212"/>
      <c r="AUX97" s="212"/>
      <c r="AUY97" s="212"/>
      <c r="AUZ97" s="212"/>
      <c r="AVA97" s="212"/>
      <c r="AVB97" s="212"/>
      <c r="AVC97" s="212"/>
      <c r="AVD97" s="212"/>
      <c r="AVE97" s="212"/>
      <c r="AVF97" s="212"/>
      <c r="AVG97" s="212"/>
      <c r="AVH97" s="212"/>
      <c r="AVI97" s="212"/>
      <c r="AVJ97" s="212"/>
      <c r="AVK97" s="212"/>
      <c r="AVL97" s="212"/>
      <c r="AVM97" s="212"/>
      <c r="AVN97" s="212"/>
      <c r="AVO97" s="212"/>
      <c r="AVP97" s="212"/>
      <c r="AVQ97" s="212"/>
      <c r="AVR97" s="212"/>
      <c r="AVS97" s="212"/>
      <c r="AVT97" s="212"/>
      <c r="AVU97" s="212"/>
      <c r="AVV97" s="212"/>
      <c r="AVW97" s="212"/>
      <c r="AVX97" s="212"/>
      <c r="AVY97" s="212"/>
      <c r="AVZ97" s="212"/>
      <c r="AWA97" s="212"/>
      <c r="AWB97" s="212"/>
      <c r="AWC97" s="212"/>
      <c r="AWD97" s="212"/>
      <c r="AWE97" s="212"/>
      <c r="AWF97" s="212"/>
      <c r="AWG97" s="212"/>
      <c r="AWH97" s="212"/>
      <c r="AWI97" s="212"/>
      <c r="AWJ97" s="212"/>
      <c r="AWK97" s="212"/>
      <c r="AWL97" s="212"/>
      <c r="AWM97" s="212"/>
      <c r="AWN97" s="212"/>
      <c r="AWO97" s="212"/>
      <c r="AWP97" s="212"/>
      <c r="AWQ97" s="212"/>
      <c r="AWR97" s="212"/>
      <c r="AWS97" s="212"/>
      <c r="AWT97" s="212"/>
      <c r="AWU97" s="212"/>
      <c r="AWV97" s="212"/>
      <c r="AWW97" s="212"/>
      <c r="AWX97" s="212"/>
      <c r="AWY97" s="212"/>
      <c r="AWZ97" s="212"/>
      <c r="AXA97" s="212"/>
      <c r="AXB97" s="212"/>
      <c r="AXC97" s="212"/>
      <c r="AXD97" s="212"/>
      <c r="AXE97" s="212"/>
      <c r="AXF97" s="212"/>
      <c r="AXG97" s="212"/>
      <c r="AXH97" s="212"/>
      <c r="AXI97" s="212"/>
      <c r="AXJ97" s="212"/>
      <c r="AXK97" s="212"/>
      <c r="AXL97" s="212"/>
      <c r="AXM97" s="212"/>
      <c r="AXN97" s="212"/>
      <c r="AXO97" s="212"/>
      <c r="AXP97" s="212"/>
      <c r="AXQ97" s="212"/>
      <c r="AXR97" s="212"/>
      <c r="AXS97" s="212"/>
      <c r="AXT97" s="212"/>
      <c r="AXU97" s="212"/>
      <c r="AXV97" s="212"/>
      <c r="AXW97" s="212"/>
      <c r="AXX97" s="212"/>
      <c r="AXY97" s="212"/>
      <c r="AXZ97" s="212"/>
      <c r="AYA97" s="212"/>
      <c r="AYB97" s="212"/>
      <c r="AYC97" s="212"/>
      <c r="AYD97" s="212"/>
      <c r="AYE97" s="212"/>
      <c r="AYF97" s="212"/>
      <c r="AYG97" s="212"/>
      <c r="AYH97" s="212"/>
      <c r="AYI97" s="212"/>
      <c r="AYJ97" s="212"/>
      <c r="AYK97" s="212"/>
      <c r="AYL97" s="212"/>
      <c r="AYM97" s="212"/>
      <c r="AYN97" s="212"/>
      <c r="AYO97" s="212"/>
      <c r="AYP97" s="212"/>
      <c r="AYQ97" s="212"/>
      <c r="AYR97" s="212"/>
      <c r="AYS97" s="212"/>
      <c r="AYT97" s="212"/>
      <c r="AYU97" s="212"/>
      <c r="AYV97" s="212"/>
      <c r="AYW97" s="212"/>
      <c r="AYX97" s="212"/>
      <c r="AYY97" s="212"/>
      <c r="AYZ97" s="212"/>
      <c r="AZA97" s="212"/>
      <c r="AZB97" s="212"/>
      <c r="AZC97" s="212"/>
      <c r="AZD97" s="212"/>
      <c r="AZE97" s="212"/>
      <c r="AZF97" s="212"/>
      <c r="AZG97" s="212"/>
      <c r="AZH97" s="212"/>
      <c r="AZI97" s="212"/>
      <c r="AZJ97" s="212"/>
      <c r="AZK97" s="212"/>
      <c r="AZL97" s="212"/>
      <c r="AZM97" s="212"/>
      <c r="AZN97" s="212"/>
      <c r="AZO97" s="212"/>
      <c r="AZP97" s="212"/>
      <c r="AZQ97" s="212"/>
      <c r="AZR97" s="212"/>
      <c r="AZS97" s="212"/>
      <c r="AZT97" s="212"/>
      <c r="AZU97" s="212"/>
      <c r="AZV97" s="212"/>
      <c r="AZW97" s="212"/>
      <c r="AZX97" s="212"/>
      <c r="AZY97" s="212"/>
      <c r="AZZ97" s="212"/>
      <c r="BAA97" s="212"/>
      <c r="BAB97" s="212"/>
      <c r="BAC97" s="212"/>
      <c r="BAD97" s="212"/>
      <c r="BAE97" s="212"/>
      <c r="BAF97" s="212"/>
      <c r="BAG97" s="212"/>
      <c r="BAH97" s="212"/>
      <c r="BAI97" s="212"/>
      <c r="BAJ97" s="212"/>
      <c r="BAK97" s="212"/>
      <c r="BAL97" s="212"/>
      <c r="BAM97" s="212"/>
      <c r="BAN97" s="212"/>
      <c r="BAO97" s="212"/>
      <c r="BAP97" s="212"/>
      <c r="BAQ97" s="212"/>
      <c r="BAR97" s="212"/>
      <c r="BAS97" s="212"/>
      <c r="BAT97" s="212"/>
      <c r="BAU97" s="212"/>
      <c r="BAV97" s="212"/>
      <c r="BAW97" s="212"/>
      <c r="BAX97" s="212"/>
      <c r="BAY97" s="212"/>
      <c r="BAZ97" s="212"/>
      <c r="BBA97" s="212"/>
      <c r="BBB97" s="212"/>
      <c r="BBC97" s="212"/>
      <c r="BBD97" s="212"/>
      <c r="BBE97" s="212"/>
      <c r="BBF97" s="212"/>
      <c r="BBG97" s="212"/>
      <c r="BBH97" s="212"/>
      <c r="BBI97" s="212"/>
      <c r="BBJ97" s="212"/>
      <c r="BBK97" s="212"/>
      <c r="BBL97" s="212"/>
      <c r="BBM97" s="212"/>
      <c r="BBN97" s="212"/>
      <c r="BBO97" s="212"/>
      <c r="BBP97" s="212"/>
      <c r="BBQ97" s="212"/>
      <c r="BBR97" s="212"/>
      <c r="BBS97" s="212"/>
      <c r="BBT97" s="212"/>
      <c r="BBU97" s="212"/>
      <c r="BBV97" s="212"/>
      <c r="BBW97" s="212"/>
      <c r="BBX97" s="212"/>
      <c r="BBY97" s="212"/>
      <c r="BBZ97" s="212"/>
      <c r="BCA97" s="212"/>
      <c r="BCB97" s="212"/>
      <c r="BCC97" s="212"/>
      <c r="BCD97" s="212"/>
      <c r="BCE97" s="212"/>
      <c r="BCF97" s="212"/>
      <c r="BCG97" s="212"/>
      <c r="BCH97" s="212"/>
      <c r="BCI97" s="212"/>
      <c r="BCJ97" s="212"/>
      <c r="BCK97" s="212"/>
      <c r="BCL97" s="212"/>
      <c r="BCM97" s="212"/>
      <c r="BCN97" s="212"/>
      <c r="BCO97" s="212"/>
      <c r="BCP97" s="212"/>
      <c r="BCQ97" s="212"/>
      <c r="BCR97" s="212"/>
      <c r="BCS97" s="212"/>
      <c r="BCT97" s="212"/>
      <c r="BCU97" s="212"/>
      <c r="BCV97" s="212"/>
      <c r="BCW97" s="212"/>
      <c r="BCX97" s="212"/>
      <c r="BCY97" s="212"/>
      <c r="BCZ97" s="212"/>
      <c r="BDA97" s="212"/>
      <c r="BDB97" s="212"/>
      <c r="BDC97" s="212"/>
      <c r="BDD97" s="212"/>
      <c r="BDE97" s="212"/>
      <c r="BDF97" s="212"/>
      <c r="BDG97" s="212"/>
      <c r="BDH97" s="212"/>
      <c r="BDI97" s="212"/>
      <c r="BDJ97" s="212"/>
      <c r="BDK97" s="212"/>
      <c r="BDL97" s="212"/>
      <c r="BDM97" s="212"/>
      <c r="BDN97" s="212"/>
      <c r="BDO97" s="212"/>
      <c r="BDP97" s="212"/>
      <c r="BDQ97" s="212"/>
      <c r="BDR97" s="212"/>
      <c r="BDS97" s="212"/>
      <c r="BDT97" s="212"/>
      <c r="BDU97" s="212"/>
      <c r="BDV97" s="212"/>
      <c r="BDW97" s="212"/>
      <c r="BDX97" s="212"/>
      <c r="BDY97" s="212"/>
      <c r="BDZ97" s="212"/>
      <c r="BEA97" s="212"/>
      <c r="BEB97" s="212"/>
      <c r="BEC97" s="212"/>
      <c r="BED97" s="212"/>
      <c r="BEE97" s="212"/>
      <c r="BEF97" s="212"/>
      <c r="BEG97" s="212"/>
      <c r="BEH97" s="212"/>
      <c r="BEI97" s="212"/>
      <c r="BEJ97" s="212"/>
      <c r="BEK97" s="212"/>
      <c r="BEL97" s="212"/>
      <c r="BEM97" s="212"/>
      <c r="BEN97" s="212"/>
      <c r="BEO97" s="212"/>
      <c r="BEP97" s="212"/>
      <c r="BEQ97" s="212"/>
      <c r="BER97" s="212"/>
      <c r="BES97" s="212"/>
      <c r="BET97" s="212"/>
      <c r="BEU97" s="212"/>
      <c r="BEV97" s="212"/>
      <c r="BEW97" s="212"/>
      <c r="BEX97" s="212"/>
      <c r="BEY97" s="212"/>
      <c r="BEZ97" s="212"/>
      <c r="BFA97" s="212"/>
      <c r="BFB97" s="212"/>
      <c r="BFC97" s="212"/>
      <c r="BFD97" s="212"/>
      <c r="BFE97" s="212"/>
      <c r="BFF97" s="212"/>
      <c r="BFG97" s="212"/>
      <c r="BFH97" s="212"/>
      <c r="BFI97" s="212"/>
      <c r="BFJ97" s="212"/>
      <c r="BFK97" s="212"/>
      <c r="BFL97" s="212"/>
      <c r="BFM97" s="212"/>
      <c r="BFN97" s="212"/>
      <c r="BFO97" s="212"/>
      <c r="BFP97" s="212"/>
      <c r="BFQ97" s="212"/>
      <c r="BFR97" s="212"/>
      <c r="BFS97" s="212"/>
      <c r="BFT97" s="212"/>
      <c r="BFU97" s="212"/>
      <c r="BFV97" s="212"/>
      <c r="BFW97" s="212"/>
      <c r="BFX97" s="212"/>
      <c r="BFY97" s="212"/>
      <c r="BFZ97" s="212"/>
      <c r="BGA97" s="212"/>
      <c r="BGB97" s="212"/>
      <c r="BGC97" s="212"/>
      <c r="BGD97" s="212"/>
      <c r="BGE97" s="212"/>
      <c r="BGF97" s="212"/>
      <c r="BGG97" s="212"/>
      <c r="BGH97" s="212"/>
      <c r="BGI97" s="212"/>
      <c r="BGJ97" s="212"/>
      <c r="BGK97" s="212"/>
      <c r="BGL97" s="212"/>
      <c r="BGM97" s="212"/>
      <c r="BGN97" s="212"/>
      <c r="BGO97" s="212"/>
      <c r="BGP97" s="212"/>
      <c r="BGQ97" s="212"/>
      <c r="BGR97" s="212"/>
      <c r="BGS97" s="212"/>
      <c r="BGT97" s="212"/>
      <c r="BGU97" s="212"/>
      <c r="BGV97" s="212"/>
      <c r="BGW97" s="212"/>
      <c r="BGX97" s="212"/>
      <c r="BGY97" s="212"/>
      <c r="BGZ97" s="212"/>
      <c r="BHA97" s="212"/>
      <c r="BHB97" s="212"/>
      <c r="BHC97" s="212"/>
      <c r="BHD97" s="212"/>
      <c r="BHE97" s="212"/>
      <c r="BHF97" s="212"/>
      <c r="BHG97" s="212"/>
      <c r="BHH97" s="212"/>
      <c r="BHI97" s="212"/>
      <c r="BHJ97" s="212"/>
      <c r="BHK97" s="212"/>
      <c r="BHL97" s="212"/>
      <c r="BHM97" s="212"/>
      <c r="BHN97" s="212"/>
      <c r="BHO97" s="212"/>
      <c r="BHP97" s="212"/>
      <c r="BHQ97" s="212"/>
      <c r="BHR97" s="212"/>
      <c r="BHS97" s="212"/>
      <c r="BHT97" s="212"/>
      <c r="BHU97" s="212"/>
      <c r="BHV97" s="212"/>
      <c r="BHW97" s="212"/>
      <c r="BHX97" s="212"/>
      <c r="BHY97" s="212"/>
      <c r="BHZ97" s="212"/>
      <c r="BIA97" s="212"/>
      <c r="BIB97" s="212"/>
      <c r="BIC97" s="212"/>
      <c r="BID97" s="212"/>
      <c r="BIE97" s="212"/>
      <c r="BIF97" s="212"/>
      <c r="BIG97" s="212"/>
      <c r="BIH97" s="212"/>
      <c r="BII97" s="212"/>
      <c r="BIJ97" s="212"/>
      <c r="BIK97" s="212"/>
      <c r="BIL97" s="212"/>
      <c r="BIM97" s="212"/>
      <c r="BIN97" s="212"/>
      <c r="BIO97" s="212"/>
      <c r="BIP97" s="212"/>
      <c r="BIQ97" s="212"/>
      <c r="BIR97" s="212"/>
      <c r="BIS97" s="212"/>
      <c r="BIT97" s="212"/>
      <c r="BIU97" s="212"/>
      <c r="BIV97" s="212"/>
      <c r="BIW97" s="212"/>
      <c r="BIX97" s="212"/>
      <c r="BIY97" s="212"/>
      <c r="BIZ97" s="212"/>
      <c r="BJA97" s="212"/>
      <c r="BJB97" s="212"/>
      <c r="BJC97" s="212"/>
      <c r="BJD97" s="212"/>
      <c r="BJE97" s="212"/>
      <c r="BJF97" s="212"/>
      <c r="BJG97" s="212"/>
      <c r="BJH97" s="212"/>
      <c r="BJI97" s="212"/>
      <c r="BJJ97" s="212"/>
      <c r="BJK97" s="212"/>
      <c r="BJL97" s="212"/>
      <c r="BJM97" s="212"/>
      <c r="BJN97" s="212"/>
      <c r="BJO97" s="212"/>
      <c r="BJP97" s="212"/>
      <c r="BJQ97" s="212"/>
      <c r="BJR97" s="212"/>
      <c r="BJS97" s="212"/>
      <c r="BJT97" s="212"/>
      <c r="BJU97" s="212"/>
      <c r="BJV97" s="212"/>
      <c r="BJW97" s="212"/>
      <c r="BJX97" s="212"/>
      <c r="BJY97" s="212"/>
      <c r="BJZ97" s="212"/>
      <c r="BKA97" s="212"/>
      <c r="BKB97" s="212"/>
      <c r="BKC97" s="212"/>
      <c r="BKD97" s="212"/>
      <c r="BKE97" s="212"/>
      <c r="BKF97" s="212"/>
      <c r="BKG97" s="212"/>
      <c r="BKH97" s="212"/>
      <c r="BKI97" s="212"/>
      <c r="BKJ97" s="212"/>
      <c r="BKK97" s="212"/>
      <c r="BKL97" s="212"/>
      <c r="BKM97" s="212"/>
      <c r="BKN97" s="212"/>
      <c r="BKO97" s="212"/>
      <c r="BKP97" s="212"/>
      <c r="BKQ97" s="212"/>
      <c r="BKR97" s="212"/>
      <c r="BKS97" s="212"/>
      <c r="BKT97" s="212"/>
      <c r="BKU97" s="212"/>
      <c r="BKV97" s="212"/>
      <c r="BKW97" s="212"/>
      <c r="BKX97" s="212"/>
      <c r="BKY97" s="212"/>
      <c r="BKZ97" s="212"/>
      <c r="BLA97" s="212"/>
      <c r="BLB97" s="212"/>
      <c r="BLC97" s="212"/>
      <c r="BLD97" s="212"/>
      <c r="BLE97" s="212"/>
      <c r="BLF97" s="212"/>
      <c r="BLG97" s="212"/>
      <c r="BLH97" s="212"/>
      <c r="BLI97" s="212"/>
      <c r="BLJ97" s="212"/>
      <c r="BLK97" s="212"/>
      <c r="BLL97" s="212"/>
      <c r="BLM97" s="212"/>
      <c r="BLN97" s="212"/>
      <c r="BLO97" s="212"/>
      <c r="BLP97" s="212"/>
      <c r="BLQ97" s="212"/>
      <c r="BLR97" s="212"/>
      <c r="BLS97" s="212"/>
      <c r="BLT97" s="212"/>
      <c r="BLU97" s="212"/>
      <c r="BLV97" s="212"/>
      <c r="BLW97" s="212"/>
      <c r="BLX97" s="212"/>
      <c r="BLY97" s="212"/>
      <c r="BLZ97" s="212"/>
      <c r="BMA97" s="212"/>
      <c r="BMB97" s="212"/>
      <c r="BMC97" s="212"/>
      <c r="BMD97" s="212"/>
      <c r="BME97" s="212"/>
      <c r="BMF97" s="212"/>
      <c r="BMG97" s="212"/>
      <c r="BMH97" s="212"/>
      <c r="BMI97" s="212"/>
      <c r="BMJ97" s="212"/>
      <c r="BMK97" s="212"/>
      <c r="BML97" s="212"/>
      <c r="BMM97" s="212"/>
      <c r="BMN97" s="212"/>
      <c r="BMO97" s="212"/>
      <c r="BMP97" s="212"/>
      <c r="BMQ97" s="212"/>
      <c r="BMR97" s="212"/>
      <c r="BMS97" s="212"/>
      <c r="BMT97" s="212"/>
      <c r="BMU97" s="212"/>
      <c r="BMV97" s="212"/>
      <c r="BMW97" s="212"/>
      <c r="BMX97" s="212"/>
      <c r="BMY97" s="212"/>
      <c r="BMZ97" s="212"/>
      <c r="BNA97" s="212"/>
      <c r="BNB97" s="212"/>
      <c r="BNC97" s="212"/>
      <c r="BND97" s="212"/>
      <c r="BNE97" s="212"/>
      <c r="BNF97" s="212"/>
      <c r="BNG97" s="212"/>
      <c r="BNH97" s="212"/>
      <c r="BNI97" s="212"/>
      <c r="BNJ97" s="212"/>
      <c r="BNK97" s="212"/>
      <c r="BNL97" s="212"/>
      <c r="BNM97" s="212"/>
      <c r="BNN97" s="212"/>
      <c r="BNO97" s="212"/>
      <c r="BNP97" s="212"/>
      <c r="BNQ97" s="212"/>
      <c r="BNR97" s="212"/>
      <c r="BNS97" s="212"/>
      <c r="BNT97" s="212"/>
      <c r="BNU97" s="212"/>
      <c r="BNV97" s="212"/>
      <c r="BNW97" s="212"/>
      <c r="BNX97" s="212"/>
      <c r="BNY97" s="212"/>
      <c r="BNZ97" s="212"/>
      <c r="BOA97" s="212"/>
      <c r="BOB97" s="212"/>
      <c r="BOC97" s="212"/>
      <c r="BOD97" s="212"/>
      <c r="BOE97" s="212"/>
      <c r="BOF97" s="212"/>
      <c r="BOG97" s="212"/>
      <c r="BOH97" s="212"/>
      <c r="BOI97" s="212"/>
      <c r="BOJ97" s="212"/>
      <c r="BOK97" s="212"/>
      <c r="BOL97" s="212"/>
      <c r="BOM97" s="212"/>
      <c r="BON97" s="212"/>
      <c r="BOO97" s="212"/>
      <c r="BOP97" s="212"/>
      <c r="BOQ97" s="212"/>
      <c r="BOR97" s="212"/>
      <c r="BOS97" s="212"/>
      <c r="BOT97" s="212"/>
      <c r="BOU97" s="212"/>
      <c r="BOV97" s="212"/>
      <c r="BOW97" s="212"/>
      <c r="BOX97" s="212"/>
      <c r="BOY97" s="212"/>
      <c r="BOZ97" s="212"/>
      <c r="BPA97" s="212"/>
      <c r="BPB97" s="212"/>
      <c r="BPC97" s="212"/>
      <c r="BPD97" s="212"/>
      <c r="BPE97" s="212"/>
      <c r="BPF97" s="212"/>
      <c r="BPG97" s="212"/>
      <c r="BPH97" s="212"/>
      <c r="BPI97" s="212"/>
      <c r="BPJ97" s="212"/>
      <c r="BPK97" s="212"/>
      <c r="BPL97" s="212"/>
      <c r="BPM97" s="212"/>
      <c r="BPN97" s="212"/>
      <c r="BPO97" s="212"/>
      <c r="BPP97" s="212"/>
      <c r="BPQ97" s="212"/>
      <c r="BPR97" s="212"/>
      <c r="BPS97" s="212"/>
      <c r="BPT97" s="212"/>
      <c r="BPU97" s="212"/>
      <c r="BPV97" s="212"/>
      <c r="BPW97" s="212"/>
      <c r="BPX97" s="212"/>
      <c r="BPY97" s="212"/>
      <c r="BPZ97" s="212"/>
      <c r="BQA97" s="212"/>
      <c r="BQB97" s="212"/>
      <c r="BQC97" s="212"/>
      <c r="BQD97" s="212"/>
      <c r="BQE97" s="212"/>
      <c r="BQF97" s="212"/>
      <c r="BQG97" s="212"/>
      <c r="BQH97" s="212"/>
      <c r="BQI97" s="212"/>
      <c r="BQJ97" s="212"/>
      <c r="BQK97" s="212"/>
      <c r="BQL97" s="212"/>
      <c r="BQM97" s="212"/>
      <c r="BQN97" s="212"/>
      <c r="BQO97" s="212"/>
      <c r="BQP97" s="212"/>
      <c r="BQQ97" s="212"/>
      <c r="BQR97" s="212"/>
      <c r="BQS97" s="212"/>
      <c r="BQT97" s="212"/>
      <c r="BQU97" s="212"/>
      <c r="BQV97" s="212"/>
      <c r="BQW97" s="212"/>
      <c r="BQX97" s="212"/>
      <c r="BQY97" s="212"/>
      <c r="BQZ97" s="212"/>
      <c r="BRA97" s="212"/>
      <c r="BRB97" s="212"/>
      <c r="BRC97" s="212"/>
      <c r="BRD97" s="212"/>
      <c r="BRE97" s="212"/>
      <c r="BRF97" s="212"/>
      <c r="BRG97" s="212"/>
      <c r="BRH97" s="212"/>
      <c r="BRI97" s="212"/>
      <c r="BRJ97" s="212"/>
      <c r="BRK97" s="212"/>
      <c r="BRL97" s="212"/>
      <c r="BRM97" s="212"/>
      <c r="BRN97" s="212"/>
      <c r="BRO97" s="212"/>
      <c r="BRP97" s="212"/>
      <c r="BRQ97" s="212"/>
      <c r="BRR97" s="212"/>
      <c r="BRS97" s="212"/>
      <c r="BRT97" s="212"/>
      <c r="BRU97" s="212"/>
      <c r="BRV97" s="212"/>
      <c r="BRW97" s="212"/>
      <c r="BRX97" s="212"/>
      <c r="BRY97" s="212"/>
      <c r="BRZ97" s="212"/>
      <c r="BSA97" s="212"/>
      <c r="BSB97" s="212"/>
      <c r="BSC97" s="212"/>
      <c r="BSD97" s="212"/>
      <c r="BSE97" s="212"/>
      <c r="BSF97" s="212"/>
      <c r="BSG97" s="212"/>
      <c r="BSH97" s="212"/>
      <c r="BSI97" s="212"/>
      <c r="BSJ97" s="212"/>
      <c r="BSK97" s="212"/>
      <c r="BSL97" s="212"/>
      <c r="BSM97" s="212"/>
      <c r="BSN97" s="212"/>
      <c r="BSO97" s="212"/>
      <c r="BSP97" s="212"/>
      <c r="BSQ97" s="212"/>
      <c r="BSR97" s="212"/>
      <c r="BSS97" s="212"/>
      <c r="BST97" s="212"/>
      <c r="BSU97" s="212"/>
      <c r="BSV97" s="212"/>
      <c r="BSW97" s="212"/>
      <c r="BSX97" s="212"/>
      <c r="BSY97" s="212"/>
      <c r="BSZ97" s="212"/>
      <c r="BTA97" s="212"/>
      <c r="BTB97" s="212"/>
      <c r="BTC97" s="212"/>
      <c r="BTD97" s="212"/>
      <c r="BTE97" s="212"/>
      <c r="BTF97" s="212"/>
      <c r="BTG97" s="212"/>
      <c r="BTH97" s="212"/>
      <c r="BTI97" s="212"/>
      <c r="BTJ97" s="212"/>
      <c r="BTK97" s="212"/>
      <c r="BTL97" s="212"/>
      <c r="BTM97" s="212"/>
      <c r="BTN97" s="212"/>
      <c r="BTO97" s="212"/>
      <c r="BTP97" s="212"/>
      <c r="BTQ97" s="212"/>
      <c r="BTR97" s="212"/>
      <c r="BTS97" s="212"/>
      <c r="BTT97" s="212"/>
      <c r="BTU97" s="212"/>
      <c r="BTV97" s="212"/>
      <c r="BTW97" s="212"/>
      <c r="BTX97" s="212"/>
      <c r="BTY97" s="212"/>
      <c r="BTZ97" s="212"/>
      <c r="BUA97" s="212"/>
      <c r="BUB97" s="212"/>
      <c r="BUC97" s="212"/>
      <c r="BUD97" s="212"/>
      <c r="BUE97" s="212"/>
      <c r="BUF97" s="212"/>
      <c r="BUG97" s="212"/>
      <c r="BUH97" s="212"/>
      <c r="BUI97" s="212"/>
      <c r="BUJ97" s="212"/>
      <c r="BUK97" s="212"/>
      <c r="BUL97" s="212"/>
      <c r="BUM97" s="212"/>
      <c r="BUN97" s="212"/>
      <c r="BUO97" s="212"/>
      <c r="BUP97" s="212"/>
      <c r="BUQ97" s="212"/>
      <c r="BUR97" s="212"/>
      <c r="BUS97" s="212"/>
      <c r="BUT97" s="212"/>
      <c r="BUU97" s="212"/>
      <c r="BUV97" s="212"/>
      <c r="BUW97" s="212"/>
      <c r="BUX97" s="212"/>
      <c r="BUY97" s="212"/>
      <c r="BUZ97" s="212"/>
      <c r="BVA97" s="212"/>
      <c r="BVB97" s="212"/>
      <c r="BVC97" s="212"/>
      <c r="BVD97" s="212"/>
      <c r="BVE97" s="212"/>
      <c r="BVF97" s="212"/>
      <c r="BVG97" s="212"/>
      <c r="BVH97" s="212"/>
      <c r="BVI97" s="212"/>
      <c r="BVJ97" s="212"/>
      <c r="BVK97" s="212"/>
      <c r="BVL97" s="212"/>
      <c r="BVM97" s="212"/>
      <c r="BVN97" s="212"/>
      <c r="BVO97" s="212"/>
      <c r="BVP97" s="212"/>
      <c r="BVQ97" s="212"/>
      <c r="BVR97" s="212"/>
      <c r="BVS97" s="212"/>
      <c r="BVT97" s="212"/>
      <c r="BVU97" s="212"/>
      <c r="BVV97" s="212"/>
      <c r="BVW97" s="212"/>
      <c r="BVX97" s="212"/>
      <c r="BVY97" s="212"/>
      <c r="BVZ97" s="212"/>
      <c r="BWA97" s="212"/>
      <c r="BWB97" s="212"/>
      <c r="BWC97" s="212"/>
      <c r="BWD97" s="212"/>
      <c r="BWE97" s="212"/>
      <c r="BWF97" s="212"/>
      <c r="BWG97" s="212"/>
      <c r="BWH97" s="212"/>
      <c r="BWI97" s="212"/>
      <c r="BWJ97" s="212"/>
      <c r="BWK97" s="212"/>
      <c r="BWL97" s="212"/>
      <c r="BWM97" s="212"/>
      <c r="BWN97" s="212"/>
      <c r="BWO97" s="212"/>
      <c r="BWP97" s="212"/>
      <c r="BWQ97" s="212"/>
      <c r="BWR97" s="212"/>
      <c r="BWS97" s="212"/>
      <c r="BWT97" s="212"/>
      <c r="BWU97" s="212"/>
      <c r="BWV97" s="212"/>
      <c r="BWW97" s="212"/>
      <c r="BWX97" s="212"/>
      <c r="BWY97" s="212"/>
      <c r="BWZ97" s="212"/>
      <c r="BXA97" s="212"/>
      <c r="BXB97" s="212"/>
      <c r="BXC97" s="212"/>
      <c r="BXD97" s="212"/>
      <c r="BXE97" s="212"/>
      <c r="BXF97" s="212"/>
      <c r="BXG97" s="212"/>
      <c r="BXH97" s="212"/>
      <c r="BXI97" s="212"/>
      <c r="BXJ97" s="212"/>
      <c r="BXK97" s="212"/>
      <c r="BXL97" s="212"/>
      <c r="BXM97" s="212"/>
      <c r="BXN97" s="212"/>
      <c r="BXO97" s="212"/>
      <c r="BXP97" s="212"/>
      <c r="BXQ97" s="212"/>
      <c r="BXR97" s="212"/>
      <c r="BXS97" s="212"/>
      <c r="BXT97" s="212"/>
      <c r="BXU97" s="212"/>
      <c r="BXV97" s="212"/>
      <c r="BXW97" s="212"/>
      <c r="BXX97" s="212"/>
      <c r="BXY97" s="212"/>
      <c r="BXZ97" s="212"/>
      <c r="BYA97" s="212"/>
      <c r="BYB97" s="212"/>
      <c r="BYC97" s="212"/>
      <c r="BYD97" s="212"/>
      <c r="BYE97" s="212"/>
      <c r="BYF97" s="212"/>
      <c r="BYG97" s="212"/>
      <c r="BYH97" s="212"/>
      <c r="BYI97" s="212"/>
      <c r="BYJ97" s="212"/>
      <c r="BYK97" s="212"/>
      <c r="BYL97" s="212"/>
      <c r="BYM97" s="212"/>
      <c r="BYN97" s="212"/>
      <c r="BYO97" s="212"/>
      <c r="BYP97" s="212"/>
      <c r="BYQ97" s="212"/>
      <c r="BYR97" s="212"/>
      <c r="BYS97" s="212"/>
      <c r="BYT97" s="212"/>
      <c r="BYU97" s="212"/>
      <c r="BYV97" s="212"/>
      <c r="BYW97" s="212"/>
      <c r="BYX97" s="212"/>
      <c r="BYY97" s="212"/>
      <c r="BYZ97" s="212"/>
      <c r="BZA97" s="212"/>
      <c r="BZB97" s="212"/>
      <c r="BZC97" s="212"/>
      <c r="BZD97" s="212"/>
      <c r="BZE97" s="212"/>
      <c r="BZF97" s="212"/>
      <c r="BZG97" s="212"/>
      <c r="BZH97" s="212"/>
      <c r="BZI97" s="212"/>
      <c r="BZJ97" s="212"/>
      <c r="BZK97" s="212"/>
      <c r="BZL97" s="212"/>
      <c r="BZM97" s="212"/>
      <c r="BZN97" s="212"/>
      <c r="BZO97" s="212"/>
      <c r="BZP97" s="212"/>
      <c r="BZQ97" s="212"/>
      <c r="BZR97" s="212"/>
      <c r="BZS97" s="212"/>
      <c r="BZT97" s="212"/>
      <c r="BZU97" s="212"/>
      <c r="BZV97" s="212"/>
      <c r="BZW97" s="212"/>
      <c r="BZX97" s="212"/>
      <c r="BZY97" s="212"/>
      <c r="BZZ97" s="212"/>
      <c r="CAA97" s="212"/>
      <c r="CAB97" s="212"/>
      <c r="CAC97" s="212"/>
      <c r="CAD97" s="212"/>
      <c r="CAE97" s="212"/>
      <c r="CAF97" s="212"/>
      <c r="CAG97" s="212"/>
      <c r="CAH97" s="212"/>
      <c r="CAI97" s="212"/>
      <c r="CAJ97" s="212"/>
      <c r="CAK97" s="212"/>
      <c r="CAL97" s="212"/>
      <c r="CAM97" s="212"/>
      <c r="CAN97" s="212"/>
      <c r="CAO97" s="212"/>
      <c r="CAP97" s="212"/>
      <c r="CAQ97" s="212"/>
      <c r="CAR97" s="212"/>
      <c r="CAS97" s="212"/>
      <c r="CAT97" s="212"/>
      <c r="CAU97" s="212"/>
      <c r="CAV97" s="212"/>
      <c r="CAW97" s="212"/>
      <c r="CAX97" s="212"/>
      <c r="CAY97" s="212"/>
      <c r="CAZ97" s="212"/>
      <c r="CBA97" s="212"/>
      <c r="CBB97" s="212"/>
      <c r="CBC97" s="212"/>
      <c r="CBD97" s="212"/>
      <c r="CBE97" s="212"/>
      <c r="CBF97" s="212"/>
      <c r="CBG97" s="212"/>
      <c r="CBH97" s="212"/>
      <c r="CBI97" s="212"/>
      <c r="CBJ97" s="212"/>
      <c r="CBK97" s="212"/>
      <c r="CBL97" s="212"/>
      <c r="CBM97" s="212"/>
      <c r="CBN97" s="212"/>
      <c r="CBO97" s="212"/>
      <c r="CBP97" s="212"/>
      <c r="CBQ97" s="212"/>
      <c r="CBR97" s="212"/>
      <c r="CBS97" s="212"/>
      <c r="CBT97" s="212"/>
      <c r="CBU97" s="212"/>
      <c r="CBV97" s="212"/>
      <c r="CBW97" s="212"/>
      <c r="CBX97" s="212"/>
      <c r="CBY97" s="212"/>
      <c r="CBZ97" s="212"/>
      <c r="CCA97" s="212"/>
      <c r="CCB97" s="212"/>
      <c r="CCC97" s="212"/>
      <c r="CCD97" s="212"/>
      <c r="CCE97" s="212"/>
      <c r="CCF97" s="212"/>
      <c r="CCG97" s="212"/>
      <c r="CCH97" s="212"/>
      <c r="CCI97" s="212"/>
      <c r="CCJ97" s="212"/>
      <c r="CCK97" s="212"/>
      <c r="CCL97" s="212"/>
      <c r="CCM97" s="212"/>
      <c r="CCN97" s="212"/>
      <c r="CCO97" s="212"/>
      <c r="CCP97" s="212"/>
      <c r="CCQ97" s="212"/>
      <c r="CCR97" s="212"/>
      <c r="CCS97" s="212"/>
      <c r="CCT97" s="212"/>
      <c r="CCU97" s="212"/>
      <c r="CCV97" s="212"/>
      <c r="CCW97" s="212"/>
      <c r="CCX97" s="212"/>
      <c r="CCY97" s="212"/>
      <c r="CCZ97" s="212"/>
      <c r="CDA97" s="212"/>
      <c r="CDB97" s="212"/>
      <c r="CDC97" s="212"/>
      <c r="CDD97" s="212"/>
      <c r="CDE97" s="212"/>
      <c r="CDF97" s="212"/>
      <c r="CDG97" s="212"/>
      <c r="CDH97" s="212"/>
      <c r="CDI97" s="212"/>
      <c r="CDJ97" s="212"/>
      <c r="CDK97" s="212"/>
      <c r="CDL97" s="212"/>
      <c r="CDM97" s="212"/>
      <c r="CDN97" s="212"/>
      <c r="CDO97" s="212"/>
      <c r="CDP97" s="212"/>
      <c r="CDQ97" s="212"/>
      <c r="CDR97" s="212"/>
      <c r="CDS97" s="212"/>
      <c r="CDT97" s="212"/>
      <c r="CDU97" s="212"/>
      <c r="CDV97" s="212"/>
      <c r="CDW97" s="212"/>
      <c r="CDX97" s="212"/>
      <c r="CDY97" s="212"/>
      <c r="CDZ97" s="212"/>
      <c r="CEA97" s="212"/>
      <c r="CEB97" s="212"/>
      <c r="CEC97" s="212"/>
      <c r="CED97" s="212"/>
      <c r="CEE97" s="212"/>
      <c r="CEF97" s="212"/>
      <c r="CEG97" s="212"/>
      <c r="CEH97" s="212"/>
      <c r="CEI97" s="212"/>
      <c r="CEJ97" s="212"/>
      <c r="CEK97" s="212"/>
      <c r="CEL97" s="212"/>
      <c r="CEM97" s="212"/>
      <c r="CEN97" s="212"/>
      <c r="CEO97" s="212"/>
      <c r="CEP97" s="212"/>
      <c r="CEQ97" s="212"/>
      <c r="CER97" s="212"/>
      <c r="CES97" s="212"/>
      <c r="CET97" s="212"/>
      <c r="CEU97" s="212"/>
      <c r="CEV97" s="212"/>
      <c r="CEW97" s="212"/>
      <c r="CEX97" s="212"/>
      <c r="CEY97" s="212"/>
      <c r="CEZ97" s="212"/>
      <c r="CFA97" s="212"/>
      <c r="CFB97" s="212"/>
      <c r="CFC97" s="212"/>
      <c r="CFD97" s="212"/>
      <c r="CFE97" s="212"/>
      <c r="CFF97" s="212"/>
      <c r="CFG97" s="212"/>
      <c r="CFH97" s="212"/>
      <c r="CFI97" s="212"/>
      <c r="CFJ97" s="212"/>
      <c r="CFK97" s="212"/>
      <c r="CFL97" s="212"/>
      <c r="CFM97" s="212"/>
      <c r="CFN97" s="212"/>
      <c r="CFO97" s="212"/>
      <c r="CFP97" s="212"/>
      <c r="CFQ97" s="212"/>
      <c r="CFR97" s="212"/>
      <c r="CFS97" s="212"/>
      <c r="CFT97" s="212"/>
      <c r="CFU97" s="212"/>
      <c r="CFV97" s="212"/>
      <c r="CFW97" s="212"/>
      <c r="CFX97" s="212"/>
      <c r="CFY97" s="212"/>
      <c r="CFZ97" s="212"/>
      <c r="CGA97" s="212"/>
      <c r="CGB97" s="212"/>
      <c r="CGC97" s="212"/>
      <c r="CGD97" s="212"/>
      <c r="CGE97" s="212"/>
      <c r="CGF97" s="212"/>
      <c r="CGG97" s="212"/>
      <c r="CGH97" s="212"/>
      <c r="CGI97" s="212"/>
      <c r="CGJ97" s="212"/>
      <c r="CGK97" s="212"/>
      <c r="CGL97" s="212"/>
      <c r="CGM97" s="212"/>
      <c r="CGN97" s="212"/>
      <c r="CGO97" s="212"/>
      <c r="CGP97" s="212"/>
      <c r="CGQ97" s="212"/>
      <c r="CGR97" s="212"/>
      <c r="CGS97" s="212"/>
      <c r="CGT97" s="212"/>
      <c r="CGU97" s="212"/>
      <c r="CGV97" s="212"/>
      <c r="CGW97" s="212"/>
      <c r="CGX97" s="212"/>
      <c r="CGY97" s="212"/>
      <c r="CGZ97" s="212"/>
      <c r="CHA97" s="212"/>
      <c r="CHB97" s="212"/>
      <c r="CHC97" s="212"/>
      <c r="CHD97" s="212"/>
      <c r="CHE97" s="212"/>
      <c r="CHF97" s="212"/>
      <c r="CHG97" s="212"/>
      <c r="CHH97" s="212"/>
      <c r="CHI97" s="212"/>
      <c r="CHJ97" s="212"/>
      <c r="CHK97" s="212"/>
      <c r="CHL97" s="212"/>
      <c r="CHM97" s="212"/>
      <c r="CHN97" s="212"/>
      <c r="CHO97" s="212"/>
      <c r="CHP97" s="212"/>
      <c r="CHQ97" s="212"/>
      <c r="CHR97" s="212"/>
      <c r="CHS97" s="212"/>
      <c r="CHT97" s="212"/>
      <c r="CHU97" s="212"/>
      <c r="CHV97" s="212"/>
      <c r="CHW97" s="212"/>
      <c r="CHX97" s="212"/>
      <c r="CHY97" s="212"/>
      <c r="CHZ97" s="212"/>
      <c r="CIA97" s="212"/>
      <c r="CIB97" s="212"/>
      <c r="CIC97" s="212"/>
      <c r="CID97" s="212"/>
      <c r="CIE97" s="212"/>
      <c r="CIF97" s="212"/>
      <c r="CIG97" s="212"/>
      <c r="CIH97" s="212"/>
      <c r="CII97" s="212"/>
      <c r="CIJ97" s="212"/>
      <c r="CIK97" s="212"/>
      <c r="CIL97" s="212"/>
      <c r="CIM97" s="212"/>
      <c r="CIN97" s="212"/>
      <c r="CIO97" s="212"/>
      <c r="CIP97" s="212"/>
      <c r="CIQ97" s="212"/>
      <c r="CIR97" s="212"/>
      <c r="CIS97" s="212"/>
      <c r="CIT97" s="212"/>
      <c r="CIU97" s="212"/>
      <c r="CIV97" s="212"/>
      <c r="CIW97" s="212"/>
      <c r="CIX97" s="212"/>
      <c r="CIY97" s="212"/>
      <c r="CIZ97" s="212"/>
      <c r="CJA97" s="212"/>
      <c r="CJB97" s="212"/>
      <c r="CJC97" s="212"/>
      <c r="CJD97" s="212"/>
      <c r="CJE97" s="212"/>
      <c r="CJF97" s="212"/>
      <c r="CJG97" s="212"/>
      <c r="CJH97" s="212"/>
      <c r="CJI97" s="212"/>
      <c r="CJJ97" s="212"/>
      <c r="CJK97" s="212"/>
      <c r="CJL97" s="212"/>
      <c r="CJM97" s="212"/>
      <c r="CJN97" s="212"/>
      <c r="CJO97" s="212"/>
      <c r="CJP97" s="212"/>
      <c r="CJQ97" s="212"/>
      <c r="CJR97" s="212"/>
      <c r="CJS97" s="212"/>
      <c r="CJT97" s="212"/>
      <c r="CJU97" s="212"/>
      <c r="CJV97" s="212"/>
      <c r="CJW97" s="212"/>
      <c r="CJX97" s="212"/>
      <c r="CJY97" s="212"/>
      <c r="CJZ97" s="212"/>
      <c r="CKA97" s="212"/>
      <c r="CKB97" s="212"/>
      <c r="CKC97" s="212"/>
      <c r="CKD97" s="212"/>
      <c r="CKE97" s="212"/>
      <c r="CKF97" s="212"/>
      <c r="CKG97" s="212"/>
      <c r="CKH97" s="212"/>
      <c r="CKI97" s="212"/>
      <c r="CKJ97" s="212"/>
      <c r="CKK97" s="212"/>
      <c r="CKL97" s="212"/>
      <c r="CKM97" s="212"/>
      <c r="CKN97" s="212"/>
      <c r="CKO97" s="212"/>
      <c r="CKP97" s="212"/>
      <c r="CKQ97" s="212"/>
      <c r="CKR97" s="212"/>
      <c r="CKS97" s="212"/>
      <c r="CKT97" s="212"/>
      <c r="CKU97" s="212"/>
      <c r="CKV97" s="212"/>
      <c r="CKW97" s="212"/>
      <c r="CKX97" s="212"/>
      <c r="CKY97" s="212"/>
      <c r="CKZ97" s="212"/>
      <c r="CLA97" s="212"/>
      <c r="CLB97" s="212"/>
      <c r="CLC97" s="212"/>
      <c r="CLD97" s="212"/>
      <c r="CLE97" s="212"/>
      <c r="CLF97" s="212"/>
      <c r="CLG97" s="212"/>
      <c r="CLH97" s="212"/>
      <c r="CLI97" s="212"/>
      <c r="CLJ97" s="212"/>
      <c r="CLK97" s="212"/>
      <c r="CLL97" s="212"/>
      <c r="CLM97" s="212"/>
      <c r="CLN97" s="212"/>
      <c r="CLO97" s="212"/>
      <c r="CLP97" s="212"/>
      <c r="CLQ97" s="212"/>
      <c r="CLR97" s="212"/>
      <c r="CLS97" s="212"/>
      <c r="CLT97" s="212"/>
      <c r="CLU97" s="212"/>
      <c r="CLV97" s="212"/>
      <c r="CLW97" s="212"/>
      <c r="CLX97" s="212"/>
      <c r="CLY97" s="212"/>
      <c r="CLZ97" s="212"/>
      <c r="CMA97" s="212"/>
      <c r="CMB97" s="212"/>
      <c r="CMC97" s="212"/>
      <c r="CMD97" s="212"/>
      <c r="CME97" s="212"/>
      <c r="CMF97" s="212"/>
      <c r="CMG97" s="212"/>
      <c r="CMH97" s="212"/>
      <c r="CMI97" s="212"/>
      <c r="CMJ97" s="212"/>
      <c r="CMK97" s="212"/>
      <c r="CML97" s="212"/>
      <c r="CMM97" s="212"/>
      <c r="CMN97" s="212"/>
      <c r="CMO97" s="212"/>
      <c r="CMP97" s="212"/>
      <c r="CMQ97" s="212"/>
      <c r="CMR97" s="212"/>
      <c r="CMS97" s="212"/>
      <c r="CMT97" s="212"/>
      <c r="CMU97" s="212"/>
      <c r="CMV97" s="212"/>
      <c r="CMW97" s="212"/>
      <c r="CMX97" s="212"/>
      <c r="CMY97" s="212"/>
      <c r="CMZ97" s="212"/>
      <c r="CNA97" s="212"/>
      <c r="CNB97" s="212"/>
      <c r="CNC97" s="212"/>
      <c r="CND97" s="212"/>
      <c r="CNE97" s="212"/>
      <c r="CNF97" s="212"/>
      <c r="CNG97" s="212"/>
      <c r="CNH97" s="212"/>
      <c r="CNI97" s="212"/>
      <c r="CNJ97" s="212"/>
      <c r="CNK97" s="212"/>
      <c r="CNL97" s="212"/>
      <c r="CNM97" s="212"/>
      <c r="CNN97" s="212"/>
      <c r="CNO97" s="212"/>
      <c r="CNP97" s="212"/>
      <c r="CNQ97" s="212"/>
      <c r="CNR97" s="212"/>
      <c r="CNS97" s="212"/>
      <c r="CNT97" s="212"/>
      <c r="CNU97" s="212"/>
      <c r="CNV97" s="212"/>
      <c r="CNW97" s="212"/>
      <c r="CNX97" s="212"/>
      <c r="CNY97" s="212"/>
      <c r="CNZ97" s="212"/>
      <c r="COA97" s="212"/>
      <c r="COB97" s="212"/>
      <c r="COC97" s="212"/>
      <c r="COD97" s="212"/>
      <c r="COE97" s="212"/>
      <c r="COF97" s="212"/>
      <c r="COG97" s="212"/>
      <c r="COH97" s="212"/>
      <c r="COI97" s="212"/>
      <c r="COJ97" s="212"/>
      <c r="COK97" s="212"/>
      <c r="COL97" s="212"/>
      <c r="COM97" s="212"/>
      <c r="CON97" s="212"/>
      <c r="COO97" s="212"/>
      <c r="COP97" s="212"/>
      <c r="COQ97" s="212"/>
      <c r="COR97" s="212"/>
      <c r="COS97" s="212"/>
      <c r="COT97" s="212"/>
      <c r="COU97" s="212"/>
      <c r="COV97" s="212"/>
      <c r="COW97" s="212"/>
      <c r="COX97" s="212"/>
      <c r="COY97" s="212"/>
      <c r="COZ97" s="212"/>
      <c r="CPA97" s="212"/>
      <c r="CPB97" s="212"/>
      <c r="CPC97" s="212"/>
      <c r="CPD97" s="212"/>
      <c r="CPE97" s="212"/>
      <c r="CPF97" s="212"/>
      <c r="CPG97" s="212"/>
      <c r="CPH97" s="212"/>
      <c r="CPI97" s="212"/>
      <c r="CPJ97" s="212"/>
      <c r="CPK97" s="212"/>
      <c r="CPL97" s="212"/>
      <c r="CPM97" s="212"/>
      <c r="CPN97" s="212"/>
      <c r="CPO97" s="212"/>
      <c r="CPP97" s="212"/>
      <c r="CPQ97" s="212"/>
      <c r="CPR97" s="212"/>
      <c r="CPS97" s="212"/>
      <c r="CPT97" s="212"/>
      <c r="CPU97" s="212"/>
      <c r="CPV97" s="212"/>
      <c r="CPW97" s="212"/>
      <c r="CPX97" s="212"/>
      <c r="CPY97" s="212"/>
      <c r="CPZ97" s="212"/>
      <c r="CQA97" s="212"/>
      <c r="CQB97" s="212"/>
      <c r="CQC97" s="212"/>
      <c r="CQD97" s="212"/>
      <c r="CQE97" s="212"/>
      <c r="CQF97" s="212"/>
      <c r="CQG97" s="212"/>
      <c r="CQH97" s="212"/>
      <c r="CQI97" s="212"/>
      <c r="CQJ97" s="212"/>
      <c r="CQK97" s="212"/>
      <c r="CQL97" s="212"/>
      <c r="CQM97" s="212"/>
      <c r="CQN97" s="212"/>
      <c r="CQO97" s="212"/>
      <c r="CQP97" s="212"/>
      <c r="CQQ97" s="212"/>
      <c r="CQR97" s="212"/>
      <c r="CQS97" s="212"/>
      <c r="CQT97" s="212"/>
      <c r="CQU97" s="212"/>
      <c r="CQV97" s="212"/>
      <c r="CQW97" s="212"/>
      <c r="CQX97" s="212"/>
      <c r="CQY97" s="212"/>
      <c r="CQZ97" s="212"/>
      <c r="CRA97" s="212"/>
      <c r="CRB97" s="212"/>
      <c r="CRC97" s="212"/>
      <c r="CRD97" s="212"/>
      <c r="CRE97" s="212"/>
      <c r="CRF97" s="212"/>
      <c r="CRG97" s="212"/>
      <c r="CRH97" s="212"/>
      <c r="CRI97" s="212"/>
      <c r="CRJ97" s="212"/>
      <c r="CRK97" s="212"/>
      <c r="CRL97" s="212"/>
      <c r="CRM97" s="212"/>
      <c r="CRN97" s="212"/>
      <c r="CRO97" s="212"/>
      <c r="CRP97" s="212"/>
      <c r="CRQ97" s="212"/>
      <c r="CRR97" s="212"/>
      <c r="CRS97" s="212"/>
      <c r="CRT97" s="212"/>
      <c r="CRU97" s="212"/>
      <c r="CRV97" s="212"/>
      <c r="CRW97" s="212"/>
      <c r="CRX97" s="212"/>
      <c r="CRY97" s="212"/>
      <c r="CRZ97" s="212"/>
      <c r="CSA97" s="212"/>
      <c r="CSB97" s="212"/>
      <c r="CSC97" s="212"/>
      <c r="CSD97" s="212"/>
      <c r="CSE97" s="212"/>
      <c r="CSF97" s="212"/>
      <c r="CSG97" s="212"/>
      <c r="CSH97" s="212"/>
      <c r="CSI97" s="212"/>
      <c r="CSJ97" s="212"/>
      <c r="CSK97" s="212"/>
      <c r="CSL97" s="212"/>
      <c r="CSM97" s="212"/>
      <c r="CSN97" s="212"/>
      <c r="CSO97" s="212"/>
      <c r="CSP97" s="212"/>
      <c r="CSQ97" s="212"/>
      <c r="CSR97" s="212"/>
      <c r="CSS97" s="212"/>
      <c r="CST97" s="212"/>
      <c r="CSU97" s="212"/>
      <c r="CSV97" s="212"/>
      <c r="CSW97" s="212"/>
      <c r="CSX97" s="212"/>
      <c r="CSY97" s="212"/>
      <c r="CSZ97" s="212"/>
      <c r="CTA97" s="212"/>
      <c r="CTB97" s="212"/>
      <c r="CTC97" s="212"/>
      <c r="CTD97" s="212"/>
      <c r="CTE97" s="212"/>
      <c r="CTF97" s="212"/>
      <c r="CTG97" s="212"/>
      <c r="CTH97" s="212"/>
      <c r="CTI97" s="212"/>
      <c r="CTJ97" s="212"/>
      <c r="CTK97" s="212"/>
      <c r="CTL97" s="212"/>
      <c r="CTM97" s="212"/>
      <c r="CTN97" s="212"/>
      <c r="CTO97" s="212"/>
      <c r="CTP97" s="212"/>
      <c r="CTQ97" s="212"/>
      <c r="CTR97" s="212"/>
      <c r="CTS97" s="212"/>
      <c r="CTT97" s="212"/>
      <c r="CTU97" s="212"/>
      <c r="CTV97" s="212"/>
      <c r="CTW97" s="212"/>
      <c r="CTX97" s="212"/>
      <c r="CTY97" s="212"/>
      <c r="CTZ97" s="212"/>
      <c r="CUA97" s="212"/>
      <c r="CUB97" s="212"/>
      <c r="CUC97" s="212"/>
      <c r="CUD97" s="212"/>
      <c r="CUE97" s="212"/>
      <c r="CUF97" s="212"/>
      <c r="CUG97" s="212"/>
      <c r="CUH97" s="212"/>
      <c r="CUI97" s="212"/>
      <c r="CUJ97" s="212"/>
      <c r="CUK97" s="212"/>
      <c r="CUL97" s="212"/>
      <c r="CUM97" s="212"/>
      <c r="CUN97" s="212"/>
      <c r="CUO97" s="212"/>
      <c r="CUP97" s="212"/>
      <c r="CUQ97" s="212"/>
      <c r="CUR97" s="212"/>
      <c r="CUS97" s="212"/>
      <c r="CUT97" s="212"/>
      <c r="CUU97" s="212"/>
      <c r="CUV97" s="212"/>
      <c r="CUW97" s="212"/>
      <c r="CUX97" s="212"/>
      <c r="CUY97" s="212"/>
      <c r="CUZ97" s="212"/>
      <c r="CVA97" s="212"/>
      <c r="CVB97" s="212"/>
      <c r="CVC97" s="212"/>
      <c r="CVD97" s="212"/>
      <c r="CVE97" s="212"/>
      <c r="CVF97" s="212"/>
      <c r="CVG97" s="212"/>
      <c r="CVH97" s="212"/>
      <c r="CVI97" s="212"/>
      <c r="CVJ97" s="212"/>
      <c r="CVK97" s="212"/>
      <c r="CVL97" s="212"/>
      <c r="CVM97" s="212"/>
      <c r="CVN97" s="212"/>
      <c r="CVO97" s="212"/>
      <c r="CVP97" s="212"/>
      <c r="CVQ97" s="212"/>
      <c r="CVR97" s="212"/>
      <c r="CVS97" s="212"/>
      <c r="CVT97" s="212"/>
      <c r="CVU97" s="212"/>
      <c r="CVV97" s="212"/>
      <c r="CVW97" s="212"/>
      <c r="CVX97" s="212"/>
      <c r="CVY97" s="212"/>
      <c r="CVZ97" s="212"/>
      <c r="CWA97" s="212"/>
      <c r="CWB97" s="212"/>
      <c r="CWC97" s="212"/>
      <c r="CWD97" s="212"/>
      <c r="CWE97" s="212"/>
      <c r="CWF97" s="212"/>
      <c r="CWG97" s="212"/>
      <c r="CWH97" s="212"/>
      <c r="CWI97" s="212"/>
      <c r="CWJ97" s="212"/>
      <c r="CWK97" s="212"/>
      <c r="CWL97" s="212"/>
      <c r="CWM97" s="212"/>
      <c r="CWN97" s="212"/>
      <c r="CWO97" s="212"/>
      <c r="CWP97" s="212"/>
      <c r="CWQ97" s="212"/>
      <c r="CWR97" s="212"/>
      <c r="CWS97" s="212"/>
      <c r="CWT97" s="212"/>
      <c r="CWU97" s="212"/>
      <c r="CWV97" s="212"/>
      <c r="CWW97" s="212"/>
      <c r="CWX97" s="212"/>
      <c r="CWY97" s="212"/>
      <c r="CWZ97" s="212"/>
      <c r="CXA97" s="212"/>
      <c r="CXB97" s="212"/>
      <c r="CXC97" s="212"/>
      <c r="CXD97" s="212"/>
      <c r="CXE97" s="212"/>
      <c r="CXF97" s="212"/>
      <c r="CXG97" s="212"/>
      <c r="CXH97" s="212"/>
      <c r="CXI97" s="212"/>
      <c r="CXJ97" s="212"/>
      <c r="CXK97" s="212"/>
      <c r="CXL97" s="212"/>
      <c r="CXM97" s="212"/>
      <c r="CXN97" s="212"/>
      <c r="CXO97" s="212"/>
      <c r="CXP97" s="212"/>
      <c r="CXQ97" s="212"/>
      <c r="CXR97" s="212"/>
      <c r="CXS97" s="212"/>
      <c r="CXT97" s="212"/>
      <c r="CXU97" s="212"/>
      <c r="CXV97" s="212"/>
      <c r="CXW97" s="212"/>
      <c r="CXX97" s="212"/>
      <c r="CXY97" s="212"/>
      <c r="CXZ97" s="212"/>
      <c r="CYA97" s="212"/>
      <c r="CYB97" s="212"/>
      <c r="CYC97" s="212"/>
      <c r="CYD97" s="212"/>
      <c r="CYE97" s="212"/>
      <c r="CYF97" s="212"/>
      <c r="CYG97" s="212"/>
      <c r="CYH97" s="212"/>
      <c r="CYI97" s="212"/>
      <c r="CYJ97" s="212"/>
      <c r="CYK97" s="212"/>
      <c r="CYL97" s="212"/>
      <c r="CYM97" s="212"/>
      <c r="CYN97" s="212"/>
      <c r="CYO97" s="212"/>
      <c r="CYP97" s="212"/>
      <c r="CYQ97" s="212"/>
      <c r="CYR97" s="212"/>
      <c r="CYS97" s="212"/>
      <c r="CYT97" s="212"/>
      <c r="CYU97" s="212"/>
      <c r="CYV97" s="212"/>
      <c r="CYW97" s="212"/>
      <c r="CYX97" s="212"/>
      <c r="CYY97" s="212"/>
      <c r="CYZ97" s="212"/>
      <c r="CZA97" s="212"/>
      <c r="CZB97" s="212"/>
      <c r="CZC97" s="212"/>
      <c r="CZD97" s="212"/>
      <c r="CZE97" s="212"/>
      <c r="CZF97" s="212"/>
      <c r="CZG97" s="212"/>
      <c r="CZH97" s="212"/>
      <c r="CZI97" s="212"/>
      <c r="CZJ97" s="212"/>
      <c r="CZK97" s="212"/>
      <c r="CZL97" s="212"/>
      <c r="CZM97" s="212"/>
      <c r="CZN97" s="212"/>
      <c r="CZO97" s="212"/>
      <c r="CZP97" s="212"/>
      <c r="CZQ97" s="212"/>
      <c r="CZR97" s="212"/>
      <c r="CZS97" s="212"/>
      <c r="CZT97" s="212"/>
      <c r="CZU97" s="212"/>
      <c r="CZV97" s="212"/>
      <c r="CZW97" s="212"/>
      <c r="CZX97" s="212"/>
      <c r="CZY97" s="212"/>
      <c r="CZZ97" s="212"/>
      <c r="DAA97" s="212"/>
      <c r="DAB97" s="212"/>
      <c r="DAC97" s="212"/>
      <c r="DAD97" s="212"/>
      <c r="DAE97" s="212"/>
      <c r="DAF97" s="212"/>
      <c r="DAG97" s="212"/>
      <c r="DAH97" s="212"/>
      <c r="DAI97" s="212"/>
      <c r="DAJ97" s="212"/>
      <c r="DAK97" s="212"/>
      <c r="DAL97" s="212"/>
      <c r="DAM97" s="212"/>
      <c r="DAN97" s="212"/>
      <c r="DAO97" s="212"/>
      <c r="DAP97" s="212"/>
      <c r="DAQ97" s="212"/>
      <c r="DAR97" s="212"/>
      <c r="DAS97" s="212"/>
      <c r="DAT97" s="212"/>
      <c r="DAU97" s="212"/>
      <c r="DAV97" s="212"/>
      <c r="DAW97" s="212"/>
      <c r="DAX97" s="212"/>
      <c r="DAY97" s="212"/>
      <c r="DAZ97" s="212"/>
      <c r="DBA97" s="212"/>
      <c r="DBB97" s="212"/>
      <c r="DBC97" s="212"/>
      <c r="DBD97" s="212"/>
      <c r="DBE97" s="212"/>
      <c r="DBF97" s="212"/>
      <c r="DBG97" s="212"/>
      <c r="DBH97" s="212"/>
      <c r="DBI97" s="212"/>
      <c r="DBJ97" s="212"/>
      <c r="DBK97" s="212"/>
      <c r="DBL97" s="212"/>
      <c r="DBM97" s="212"/>
      <c r="DBN97" s="212"/>
      <c r="DBO97" s="212"/>
      <c r="DBP97" s="212"/>
      <c r="DBQ97" s="212"/>
      <c r="DBR97" s="212"/>
      <c r="DBS97" s="212"/>
      <c r="DBT97" s="212"/>
      <c r="DBU97" s="212"/>
      <c r="DBV97" s="212"/>
      <c r="DBW97" s="212"/>
      <c r="DBX97" s="212"/>
      <c r="DBY97" s="212"/>
      <c r="DBZ97" s="212"/>
      <c r="DCA97" s="212"/>
      <c r="DCB97" s="212"/>
      <c r="DCC97" s="212"/>
      <c r="DCD97" s="212"/>
      <c r="DCE97" s="212"/>
      <c r="DCF97" s="212"/>
      <c r="DCG97" s="212"/>
      <c r="DCH97" s="212"/>
      <c r="DCI97" s="212"/>
      <c r="DCJ97" s="212"/>
      <c r="DCK97" s="212"/>
      <c r="DCL97" s="212"/>
      <c r="DCM97" s="212"/>
      <c r="DCN97" s="212"/>
      <c r="DCO97" s="212"/>
      <c r="DCP97" s="212"/>
      <c r="DCQ97" s="212"/>
      <c r="DCR97" s="212"/>
      <c r="DCS97" s="212"/>
      <c r="DCT97" s="212"/>
      <c r="DCU97" s="212"/>
      <c r="DCV97" s="212"/>
      <c r="DCW97" s="212"/>
      <c r="DCX97" s="212"/>
      <c r="DCY97" s="212"/>
      <c r="DCZ97" s="212"/>
      <c r="DDA97" s="212"/>
      <c r="DDB97" s="212"/>
      <c r="DDC97" s="212"/>
      <c r="DDD97" s="212"/>
      <c r="DDE97" s="212"/>
      <c r="DDF97" s="212"/>
      <c r="DDG97" s="212"/>
      <c r="DDH97" s="212"/>
      <c r="DDI97" s="212"/>
      <c r="DDJ97" s="212"/>
      <c r="DDK97" s="212"/>
      <c r="DDL97" s="212"/>
      <c r="DDM97" s="212"/>
      <c r="DDN97" s="212"/>
      <c r="DDO97" s="212"/>
      <c r="DDP97" s="212"/>
      <c r="DDQ97" s="212"/>
      <c r="DDR97" s="212"/>
      <c r="DDS97" s="212"/>
      <c r="DDT97" s="212"/>
      <c r="DDU97" s="212"/>
      <c r="DDV97" s="212"/>
      <c r="DDW97" s="212"/>
      <c r="DDX97" s="212"/>
      <c r="DDY97" s="212"/>
      <c r="DDZ97" s="212"/>
      <c r="DEA97" s="212"/>
      <c r="DEB97" s="212"/>
      <c r="DEC97" s="212"/>
      <c r="DED97" s="212"/>
      <c r="DEE97" s="212"/>
      <c r="DEF97" s="212"/>
      <c r="DEG97" s="212"/>
      <c r="DEH97" s="212"/>
      <c r="DEI97" s="212"/>
      <c r="DEJ97" s="212"/>
      <c r="DEK97" s="212"/>
      <c r="DEL97" s="212"/>
      <c r="DEM97" s="212"/>
      <c r="DEN97" s="212"/>
      <c r="DEO97" s="212"/>
      <c r="DEP97" s="212"/>
      <c r="DEQ97" s="212"/>
      <c r="DER97" s="212"/>
      <c r="DES97" s="212"/>
      <c r="DET97" s="212"/>
      <c r="DEU97" s="212"/>
      <c r="DEV97" s="212"/>
      <c r="DEW97" s="212"/>
      <c r="DEX97" s="212"/>
      <c r="DEY97" s="212"/>
      <c r="DEZ97" s="212"/>
      <c r="DFA97" s="212"/>
      <c r="DFB97" s="212"/>
      <c r="DFC97" s="212"/>
      <c r="DFD97" s="212"/>
      <c r="DFE97" s="212"/>
      <c r="DFF97" s="212"/>
      <c r="DFG97" s="212"/>
      <c r="DFH97" s="212"/>
      <c r="DFI97" s="212"/>
      <c r="DFJ97" s="212"/>
      <c r="DFK97" s="212"/>
      <c r="DFL97" s="212"/>
      <c r="DFM97" s="212"/>
      <c r="DFN97" s="212"/>
      <c r="DFO97" s="212"/>
      <c r="DFP97" s="212"/>
      <c r="DFQ97" s="212"/>
      <c r="DFR97" s="212"/>
      <c r="DFS97" s="212"/>
      <c r="DFT97" s="212"/>
      <c r="DFU97" s="212"/>
      <c r="DFV97" s="212"/>
      <c r="DFW97" s="212"/>
      <c r="DFX97" s="212"/>
      <c r="DFY97" s="212"/>
      <c r="DFZ97" s="212"/>
      <c r="DGA97" s="212"/>
      <c r="DGB97" s="212"/>
      <c r="DGC97" s="212"/>
      <c r="DGD97" s="212"/>
      <c r="DGE97" s="212"/>
      <c r="DGF97" s="212"/>
      <c r="DGG97" s="212"/>
      <c r="DGH97" s="212"/>
      <c r="DGI97" s="212"/>
      <c r="DGJ97" s="212"/>
      <c r="DGK97" s="212"/>
      <c r="DGL97" s="212"/>
      <c r="DGM97" s="212"/>
      <c r="DGN97" s="212"/>
      <c r="DGO97" s="212"/>
      <c r="DGP97" s="212"/>
      <c r="DGQ97" s="212"/>
      <c r="DGR97" s="212"/>
      <c r="DGS97" s="212"/>
      <c r="DGT97" s="212"/>
      <c r="DGU97" s="212"/>
      <c r="DGV97" s="212"/>
      <c r="DGW97" s="212"/>
      <c r="DGX97" s="212"/>
      <c r="DGY97" s="212"/>
      <c r="DGZ97" s="212"/>
      <c r="DHA97" s="212"/>
      <c r="DHB97" s="212"/>
      <c r="DHC97" s="212"/>
      <c r="DHD97" s="212"/>
      <c r="DHE97" s="212"/>
      <c r="DHF97" s="212"/>
      <c r="DHG97" s="212"/>
      <c r="DHH97" s="212"/>
      <c r="DHI97" s="212"/>
      <c r="DHJ97" s="212"/>
      <c r="DHK97" s="212"/>
      <c r="DHL97" s="212"/>
      <c r="DHM97" s="212"/>
      <c r="DHN97" s="212"/>
      <c r="DHO97" s="212"/>
      <c r="DHP97" s="212"/>
      <c r="DHQ97" s="212"/>
      <c r="DHR97" s="212"/>
      <c r="DHS97" s="212"/>
      <c r="DHT97" s="212"/>
      <c r="DHU97" s="212"/>
      <c r="DHV97" s="212"/>
      <c r="DHW97" s="212"/>
      <c r="DHX97" s="212"/>
      <c r="DHY97" s="212"/>
      <c r="DHZ97" s="212"/>
      <c r="DIA97" s="212"/>
      <c r="DIB97" s="212"/>
      <c r="DIC97" s="212"/>
      <c r="DID97" s="212"/>
      <c r="DIE97" s="212"/>
      <c r="DIF97" s="212"/>
      <c r="DIG97" s="212"/>
      <c r="DIH97" s="212"/>
      <c r="DII97" s="212"/>
      <c r="DIJ97" s="212"/>
      <c r="DIK97" s="212"/>
      <c r="DIL97" s="212"/>
      <c r="DIM97" s="212"/>
      <c r="DIN97" s="212"/>
      <c r="DIO97" s="212"/>
      <c r="DIP97" s="212"/>
      <c r="DIQ97" s="212"/>
      <c r="DIR97" s="212"/>
      <c r="DIS97" s="212"/>
      <c r="DIT97" s="212"/>
      <c r="DIU97" s="212"/>
      <c r="DIV97" s="212"/>
      <c r="DIW97" s="212"/>
      <c r="DIX97" s="212"/>
      <c r="DIY97" s="212"/>
      <c r="DIZ97" s="212"/>
      <c r="DJA97" s="212"/>
      <c r="DJB97" s="212"/>
      <c r="DJC97" s="212"/>
      <c r="DJD97" s="212"/>
      <c r="DJE97" s="212"/>
      <c r="DJF97" s="212"/>
      <c r="DJG97" s="212"/>
      <c r="DJH97" s="212"/>
      <c r="DJI97" s="212"/>
      <c r="DJJ97" s="212"/>
      <c r="DJK97" s="212"/>
      <c r="DJL97" s="212"/>
      <c r="DJM97" s="212"/>
      <c r="DJN97" s="212"/>
      <c r="DJO97" s="212"/>
      <c r="DJP97" s="212"/>
      <c r="DJQ97" s="212"/>
      <c r="DJR97" s="212"/>
      <c r="DJS97" s="212"/>
      <c r="DJT97" s="212"/>
      <c r="DJU97" s="212"/>
      <c r="DJV97" s="212"/>
      <c r="DJW97" s="212"/>
      <c r="DJX97" s="212"/>
      <c r="DJY97" s="212"/>
      <c r="DJZ97" s="212"/>
      <c r="DKA97" s="212"/>
      <c r="DKB97" s="212"/>
      <c r="DKC97" s="212"/>
      <c r="DKD97" s="212"/>
      <c r="DKE97" s="212"/>
      <c r="DKF97" s="212"/>
      <c r="DKG97" s="212"/>
      <c r="DKH97" s="212"/>
      <c r="DKI97" s="212"/>
      <c r="DKJ97" s="212"/>
      <c r="DKK97" s="212"/>
      <c r="DKL97" s="212"/>
      <c r="DKM97" s="212"/>
      <c r="DKN97" s="212"/>
      <c r="DKO97" s="212"/>
      <c r="DKP97" s="212"/>
      <c r="DKQ97" s="212"/>
      <c r="DKR97" s="212"/>
      <c r="DKS97" s="212"/>
      <c r="DKT97" s="212"/>
      <c r="DKU97" s="212"/>
      <c r="DKV97" s="212"/>
      <c r="DKW97" s="212"/>
      <c r="DKX97" s="212"/>
      <c r="DKY97" s="212"/>
      <c r="DKZ97" s="212"/>
      <c r="DLA97" s="212"/>
      <c r="DLB97" s="212"/>
      <c r="DLC97" s="212"/>
      <c r="DLD97" s="212"/>
      <c r="DLE97" s="212"/>
      <c r="DLF97" s="212"/>
      <c r="DLG97" s="212"/>
      <c r="DLH97" s="212"/>
      <c r="DLI97" s="212"/>
      <c r="DLJ97" s="212"/>
      <c r="DLK97" s="212"/>
      <c r="DLL97" s="212"/>
      <c r="DLM97" s="212"/>
      <c r="DLN97" s="212"/>
      <c r="DLO97" s="212"/>
      <c r="DLP97" s="212"/>
      <c r="DLQ97" s="212"/>
      <c r="DLR97" s="212"/>
      <c r="DLS97" s="212"/>
      <c r="DLT97" s="212"/>
      <c r="DLU97" s="212"/>
      <c r="DLV97" s="212"/>
      <c r="DLW97" s="212"/>
      <c r="DLX97" s="212"/>
      <c r="DLY97" s="212"/>
      <c r="DLZ97" s="212"/>
      <c r="DMA97" s="212"/>
      <c r="DMB97" s="212"/>
      <c r="DMC97" s="212"/>
      <c r="DMD97" s="212"/>
      <c r="DME97" s="212"/>
      <c r="DMF97" s="212"/>
      <c r="DMG97" s="212"/>
      <c r="DMH97" s="212"/>
      <c r="DMI97" s="212"/>
      <c r="DMJ97" s="212"/>
      <c r="DMK97" s="212"/>
      <c r="DML97" s="212"/>
      <c r="DMM97" s="212"/>
      <c r="DMN97" s="212"/>
      <c r="DMO97" s="212"/>
      <c r="DMP97" s="212"/>
      <c r="DMQ97" s="212"/>
      <c r="DMR97" s="212"/>
      <c r="DMS97" s="212"/>
      <c r="DMT97" s="212"/>
      <c r="DMU97" s="212"/>
      <c r="DMV97" s="212"/>
      <c r="DMW97" s="212"/>
      <c r="DMX97" s="212"/>
      <c r="DMY97" s="212"/>
      <c r="DMZ97" s="212"/>
      <c r="DNA97" s="212"/>
      <c r="DNB97" s="212"/>
      <c r="DNC97" s="212"/>
      <c r="DND97" s="212"/>
      <c r="DNE97" s="212"/>
      <c r="DNF97" s="212"/>
      <c r="DNG97" s="212"/>
      <c r="DNH97" s="212"/>
      <c r="DNI97" s="212"/>
      <c r="DNJ97" s="212"/>
      <c r="DNK97" s="212"/>
      <c r="DNL97" s="212"/>
      <c r="DNM97" s="212"/>
      <c r="DNN97" s="212"/>
      <c r="DNO97" s="212"/>
      <c r="DNP97" s="212"/>
      <c r="DNQ97" s="212"/>
      <c r="DNR97" s="212"/>
      <c r="DNS97" s="212"/>
      <c r="DNT97" s="212"/>
      <c r="DNU97" s="212"/>
      <c r="DNV97" s="212"/>
      <c r="DNW97" s="212"/>
      <c r="DNX97" s="212"/>
      <c r="DNY97" s="212"/>
      <c r="DNZ97" s="212"/>
      <c r="DOA97" s="212"/>
      <c r="DOB97" s="212"/>
      <c r="DOC97" s="212"/>
      <c r="DOD97" s="212"/>
      <c r="DOE97" s="212"/>
      <c r="DOF97" s="212"/>
      <c r="DOG97" s="212"/>
      <c r="DOH97" s="212"/>
      <c r="DOI97" s="212"/>
      <c r="DOJ97" s="212"/>
      <c r="DOK97" s="212"/>
      <c r="DOL97" s="212"/>
      <c r="DOM97" s="212"/>
      <c r="DON97" s="212"/>
      <c r="DOO97" s="212"/>
      <c r="DOP97" s="212"/>
      <c r="DOQ97" s="212"/>
      <c r="DOR97" s="212"/>
      <c r="DOS97" s="212"/>
      <c r="DOT97" s="212"/>
      <c r="DOU97" s="212"/>
      <c r="DOV97" s="212"/>
      <c r="DOW97" s="212"/>
      <c r="DOX97" s="212"/>
      <c r="DOY97" s="212"/>
      <c r="DOZ97" s="212"/>
      <c r="DPA97" s="212"/>
      <c r="DPB97" s="212"/>
      <c r="DPC97" s="212"/>
      <c r="DPD97" s="212"/>
      <c r="DPE97" s="212"/>
      <c r="DPF97" s="212"/>
      <c r="DPG97" s="212"/>
      <c r="DPH97" s="212"/>
      <c r="DPI97" s="212"/>
      <c r="DPJ97" s="212"/>
      <c r="DPK97" s="212"/>
      <c r="DPL97" s="212"/>
      <c r="DPM97" s="212"/>
      <c r="DPN97" s="212"/>
      <c r="DPO97" s="212"/>
      <c r="DPP97" s="212"/>
      <c r="DPQ97" s="212"/>
      <c r="DPR97" s="212"/>
      <c r="DPS97" s="212"/>
      <c r="DPT97" s="212"/>
      <c r="DPU97" s="212"/>
      <c r="DPV97" s="212"/>
      <c r="DPW97" s="212"/>
      <c r="DPX97" s="212"/>
      <c r="DPY97" s="212"/>
      <c r="DPZ97" s="212"/>
      <c r="DQA97" s="212"/>
      <c r="DQB97" s="212"/>
      <c r="DQC97" s="212"/>
      <c r="DQD97" s="212"/>
      <c r="DQE97" s="212"/>
      <c r="DQF97" s="212"/>
      <c r="DQG97" s="212"/>
      <c r="DQH97" s="212"/>
      <c r="DQI97" s="212"/>
      <c r="DQJ97" s="212"/>
      <c r="DQK97" s="212"/>
      <c r="DQL97" s="212"/>
      <c r="DQM97" s="212"/>
      <c r="DQN97" s="212"/>
      <c r="DQO97" s="212"/>
      <c r="DQP97" s="212"/>
      <c r="DQQ97" s="212"/>
      <c r="DQR97" s="212"/>
      <c r="DQS97" s="212"/>
      <c r="DQT97" s="212"/>
      <c r="DQU97" s="212"/>
      <c r="DQV97" s="212"/>
      <c r="DQW97" s="212"/>
      <c r="DQX97" s="212"/>
      <c r="DQY97" s="212"/>
      <c r="DQZ97" s="212"/>
      <c r="DRA97" s="212"/>
      <c r="DRB97" s="212"/>
      <c r="DRC97" s="212"/>
      <c r="DRD97" s="212"/>
      <c r="DRE97" s="212"/>
      <c r="DRF97" s="212"/>
      <c r="DRG97" s="212"/>
      <c r="DRH97" s="212"/>
      <c r="DRI97" s="212"/>
      <c r="DRJ97" s="212"/>
      <c r="DRK97" s="212"/>
      <c r="DRL97" s="212"/>
      <c r="DRM97" s="212"/>
      <c r="DRN97" s="212"/>
      <c r="DRO97" s="212"/>
      <c r="DRP97" s="212"/>
      <c r="DRQ97" s="212"/>
      <c r="DRR97" s="212"/>
      <c r="DRS97" s="212"/>
      <c r="DRT97" s="212"/>
      <c r="DRU97" s="212"/>
      <c r="DRV97" s="212"/>
      <c r="DRW97" s="212"/>
      <c r="DRX97" s="212"/>
      <c r="DRY97" s="212"/>
      <c r="DRZ97" s="212"/>
      <c r="DSA97" s="212"/>
      <c r="DSB97" s="212"/>
      <c r="DSC97" s="212"/>
      <c r="DSD97" s="212"/>
      <c r="DSE97" s="212"/>
      <c r="DSF97" s="212"/>
      <c r="DSG97" s="212"/>
      <c r="DSH97" s="212"/>
      <c r="DSI97" s="212"/>
      <c r="DSJ97" s="212"/>
      <c r="DSK97" s="212"/>
      <c r="DSL97" s="212"/>
      <c r="DSM97" s="212"/>
      <c r="DSN97" s="212"/>
      <c r="DSO97" s="212"/>
      <c r="DSP97" s="212"/>
      <c r="DSQ97" s="212"/>
      <c r="DSR97" s="212"/>
      <c r="DSS97" s="212"/>
      <c r="DST97" s="212"/>
      <c r="DSU97" s="212"/>
      <c r="DSV97" s="212"/>
      <c r="DSW97" s="212"/>
      <c r="DSX97" s="212"/>
      <c r="DSY97" s="212"/>
      <c r="DSZ97" s="212"/>
      <c r="DTA97" s="212"/>
      <c r="DTB97" s="212"/>
      <c r="DTC97" s="212"/>
      <c r="DTD97" s="212"/>
      <c r="DTE97" s="212"/>
      <c r="DTF97" s="212"/>
      <c r="DTG97" s="212"/>
      <c r="DTH97" s="212"/>
      <c r="DTI97" s="212"/>
      <c r="DTJ97" s="212"/>
      <c r="DTK97" s="212"/>
      <c r="DTL97" s="212"/>
      <c r="DTM97" s="212"/>
      <c r="DTN97" s="212"/>
      <c r="DTO97" s="212"/>
      <c r="DTP97" s="212"/>
      <c r="DTQ97" s="212"/>
      <c r="DTR97" s="212"/>
      <c r="DTS97" s="212"/>
      <c r="DTT97" s="212"/>
      <c r="DTU97" s="212"/>
      <c r="DTV97" s="212"/>
      <c r="DTW97" s="212"/>
      <c r="DTX97" s="212"/>
      <c r="DTY97" s="212"/>
      <c r="DTZ97" s="212"/>
      <c r="DUA97" s="212"/>
      <c r="DUB97" s="212"/>
      <c r="DUC97" s="212"/>
      <c r="DUD97" s="212"/>
      <c r="DUE97" s="212"/>
      <c r="DUF97" s="212"/>
      <c r="DUG97" s="212"/>
      <c r="DUH97" s="212"/>
      <c r="DUI97" s="212"/>
      <c r="DUJ97" s="212"/>
      <c r="DUK97" s="212"/>
      <c r="DUL97" s="212"/>
      <c r="DUM97" s="212"/>
      <c r="DUN97" s="212"/>
      <c r="DUO97" s="212"/>
      <c r="DUP97" s="212"/>
      <c r="DUQ97" s="212"/>
      <c r="DUR97" s="212"/>
      <c r="DUS97" s="212"/>
      <c r="DUT97" s="212"/>
      <c r="DUU97" s="212"/>
      <c r="DUV97" s="212"/>
      <c r="DUW97" s="212"/>
      <c r="DUX97" s="212"/>
      <c r="DUY97" s="212"/>
      <c r="DUZ97" s="212"/>
      <c r="DVA97" s="212"/>
      <c r="DVB97" s="212"/>
      <c r="DVC97" s="212"/>
      <c r="DVD97" s="212"/>
      <c r="DVE97" s="212"/>
      <c r="DVF97" s="212"/>
      <c r="DVG97" s="212"/>
      <c r="DVH97" s="212"/>
      <c r="DVI97" s="212"/>
      <c r="DVJ97" s="212"/>
      <c r="DVK97" s="212"/>
      <c r="DVL97" s="212"/>
      <c r="DVM97" s="212"/>
      <c r="DVN97" s="212"/>
      <c r="DVO97" s="212"/>
      <c r="DVP97" s="212"/>
      <c r="DVQ97" s="212"/>
      <c r="DVR97" s="212"/>
      <c r="DVS97" s="212"/>
      <c r="DVT97" s="212"/>
      <c r="DVU97" s="212"/>
      <c r="DVV97" s="212"/>
      <c r="DVW97" s="212"/>
      <c r="DVX97" s="212"/>
      <c r="DVY97" s="212"/>
      <c r="DVZ97" s="212"/>
      <c r="DWA97" s="212"/>
      <c r="DWB97" s="212"/>
      <c r="DWC97" s="212"/>
      <c r="DWD97" s="212"/>
      <c r="DWE97" s="212"/>
      <c r="DWF97" s="212"/>
      <c r="DWG97" s="212"/>
      <c r="DWH97" s="212"/>
      <c r="DWI97" s="212"/>
      <c r="DWJ97" s="212"/>
      <c r="DWK97" s="212"/>
      <c r="DWL97" s="212"/>
      <c r="DWM97" s="212"/>
      <c r="DWN97" s="212"/>
      <c r="DWO97" s="212"/>
      <c r="DWP97" s="212"/>
      <c r="DWQ97" s="212"/>
      <c r="DWR97" s="212"/>
      <c r="DWS97" s="212"/>
      <c r="DWT97" s="212"/>
      <c r="DWU97" s="212"/>
      <c r="DWV97" s="212"/>
      <c r="DWW97" s="212"/>
      <c r="DWX97" s="212"/>
      <c r="DWY97" s="212"/>
      <c r="DWZ97" s="212"/>
      <c r="DXA97" s="212"/>
      <c r="DXB97" s="212"/>
      <c r="DXC97" s="212"/>
      <c r="DXD97" s="212"/>
      <c r="DXE97" s="212"/>
      <c r="DXF97" s="212"/>
      <c r="DXG97" s="212"/>
      <c r="DXH97" s="212"/>
      <c r="DXI97" s="212"/>
      <c r="DXJ97" s="212"/>
      <c r="DXK97" s="212"/>
      <c r="DXL97" s="212"/>
      <c r="DXM97" s="212"/>
      <c r="DXN97" s="212"/>
      <c r="DXO97" s="212"/>
      <c r="DXP97" s="212"/>
      <c r="DXQ97" s="212"/>
      <c r="DXR97" s="212"/>
      <c r="DXS97" s="212"/>
      <c r="DXT97" s="212"/>
      <c r="DXU97" s="212"/>
      <c r="DXV97" s="212"/>
      <c r="DXW97" s="212"/>
      <c r="DXX97" s="212"/>
      <c r="DXY97" s="212"/>
      <c r="DXZ97" s="212"/>
      <c r="DYA97" s="212"/>
      <c r="DYB97" s="212"/>
      <c r="DYC97" s="212"/>
      <c r="DYD97" s="212"/>
      <c r="DYE97" s="212"/>
      <c r="DYF97" s="212"/>
      <c r="DYG97" s="212"/>
      <c r="DYH97" s="212"/>
      <c r="DYI97" s="212"/>
      <c r="DYJ97" s="212"/>
      <c r="DYK97" s="212"/>
      <c r="DYL97" s="212"/>
      <c r="DYM97" s="212"/>
      <c r="DYN97" s="212"/>
      <c r="DYO97" s="212"/>
      <c r="DYP97" s="212"/>
      <c r="DYQ97" s="212"/>
      <c r="DYR97" s="212"/>
      <c r="DYS97" s="212"/>
      <c r="DYT97" s="212"/>
      <c r="DYU97" s="212"/>
      <c r="DYV97" s="212"/>
      <c r="DYW97" s="212"/>
      <c r="DYX97" s="212"/>
      <c r="DYY97" s="212"/>
      <c r="DYZ97" s="212"/>
      <c r="DZA97" s="212"/>
      <c r="DZB97" s="212"/>
      <c r="DZC97" s="212"/>
      <c r="DZD97" s="212"/>
      <c r="DZE97" s="212"/>
      <c r="DZF97" s="212"/>
      <c r="DZG97" s="212"/>
      <c r="DZH97" s="212"/>
      <c r="DZI97" s="212"/>
      <c r="DZJ97" s="212"/>
      <c r="DZK97" s="212"/>
      <c r="DZL97" s="212"/>
      <c r="DZM97" s="212"/>
      <c r="DZN97" s="212"/>
      <c r="DZO97" s="212"/>
      <c r="DZP97" s="212"/>
      <c r="DZQ97" s="212"/>
      <c r="DZR97" s="212"/>
      <c r="DZS97" s="212"/>
      <c r="DZT97" s="212"/>
      <c r="DZU97" s="212"/>
      <c r="DZV97" s="212"/>
      <c r="DZW97" s="212"/>
      <c r="DZX97" s="212"/>
      <c r="DZY97" s="212"/>
      <c r="DZZ97" s="212"/>
      <c r="EAA97" s="212"/>
      <c r="EAB97" s="212"/>
      <c r="EAC97" s="212"/>
      <c r="EAD97" s="212"/>
      <c r="EAE97" s="212"/>
      <c r="EAF97" s="212"/>
      <c r="EAG97" s="212"/>
      <c r="EAH97" s="212"/>
      <c r="EAI97" s="212"/>
      <c r="EAJ97" s="212"/>
      <c r="EAK97" s="212"/>
      <c r="EAL97" s="212"/>
      <c r="EAM97" s="212"/>
      <c r="EAN97" s="212"/>
      <c r="EAO97" s="212"/>
      <c r="EAP97" s="212"/>
      <c r="EAQ97" s="212"/>
      <c r="EAR97" s="212"/>
      <c r="EAS97" s="212"/>
      <c r="EAT97" s="212"/>
      <c r="EAU97" s="212"/>
      <c r="EAV97" s="212"/>
      <c r="EAW97" s="212"/>
      <c r="EAX97" s="212"/>
      <c r="EAY97" s="212"/>
      <c r="EAZ97" s="212"/>
      <c r="EBA97" s="212"/>
      <c r="EBB97" s="212"/>
      <c r="EBC97" s="212"/>
      <c r="EBD97" s="212"/>
      <c r="EBE97" s="212"/>
      <c r="EBF97" s="212"/>
      <c r="EBG97" s="212"/>
      <c r="EBH97" s="212"/>
      <c r="EBI97" s="212"/>
      <c r="EBJ97" s="212"/>
      <c r="EBK97" s="212"/>
      <c r="EBL97" s="212"/>
      <c r="EBM97" s="212"/>
      <c r="EBN97" s="212"/>
      <c r="EBO97" s="212"/>
      <c r="EBP97" s="212"/>
      <c r="EBQ97" s="212"/>
      <c r="EBR97" s="212"/>
      <c r="EBS97" s="212"/>
      <c r="EBT97" s="212"/>
      <c r="EBU97" s="212"/>
      <c r="EBV97" s="212"/>
      <c r="EBW97" s="212"/>
      <c r="EBX97" s="212"/>
      <c r="EBY97" s="212"/>
      <c r="EBZ97" s="212"/>
      <c r="ECA97" s="212"/>
      <c r="ECB97" s="212"/>
      <c r="ECC97" s="212"/>
      <c r="ECD97" s="212"/>
      <c r="ECE97" s="212"/>
      <c r="ECF97" s="212"/>
      <c r="ECG97" s="212"/>
      <c r="ECH97" s="212"/>
      <c r="ECI97" s="212"/>
      <c r="ECJ97" s="212"/>
      <c r="ECK97" s="212"/>
      <c r="ECL97" s="212"/>
      <c r="ECM97" s="212"/>
      <c r="ECN97" s="212"/>
      <c r="ECO97" s="212"/>
      <c r="ECP97" s="212"/>
      <c r="ECQ97" s="212"/>
      <c r="ECR97" s="212"/>
      <c r="ECS97" s="212"/>
      <c r="ECT97" s="212"/>
      <c r="ECU97" s="212"/>
      <c r="ECV97" s="212"/>
      <c r="ECW97" s="212"/>
      <c r="ECX97" s="212"/>
      <c r="ECY97" s="212"/>
      <c r="ECZ97" s="212"/>
      <c r="EDA97" s="212"/>
      <c r="EDB97" s="212"/>
      <c r="EDC97" s="212"/>
      <c r="EDD97" s="212"/>
      <c r="EDE97" s="212"/>
      <c r="EDF97" s="212"/>
      <c r="EDG97" s="212"/>
      <c r="EDH97" s="212"/>
      <c r="EDI97" s="212"/>
      <c r="EDJ97" s="212"/>
      <c r="EDK97" s="212"/>
      <c r="EDL97" s="212"/>
      <c r="EDM97" s="212"/>
      <c r="EDN97" s="212"/>
      <c r="EDO97" s="212"/>
      <c r="EDP97" s="212"/>
      <c r="EDQ97" s="212"/>
      <c r="EDR97" s="212"/>
      <c r="EDS97" s="212"/>
      <c r="EDT97" s="212"/>
      <c r="EDU97" s="212"/>
      <c r="EDV97" s="212"/>
      <c r="EDW97" s="212"/>
      <c r="EDX97" s="212"/>
      <c r="EDY97" s="212"/>
      <c r="EDZ97" s="212"/>
      <c r="EEA97" s="212"/>
      <c r="EEB97" s="212"/>
      <c r="EEC97" s="212"/>
      <c r="EED97" s="212"/>
      <c r="EEE97" s="212"/>
      <c r="EEF97" s="212"/>
      <c r="EEG97" s="212"/>
      <c r="EEH97" s="212"/>
      <c r="EEI97" s="212"/>
      <c r="EEJ97" s="212"/>
      <c r="EEK97" s="212"/>
      <c r="EEL97" s="212"/>
      <c r="EEM97" s="212"/>
      <c r="EEN97" s="212"/>
      <c r="EEO97" s="212"/>
      <c r="EEP97" s="212"/>
      <c r="EEQ97" s="212"/>
      <c r="EER97" s="212"/>
      <c r="EES97" s="212"/>
      <c r="EET97" s="212"/>
      <c r="EEU97" s="212"/>
      <c r="EEV97" s="212"/>
      <c r="EEW97" s="212"/>
      <c r="EEX97" s="212"/>
      <c r="EEY97" s="212"/>
      <c r="EEZ97" s="212"/>
      <c r="EFA97" s="212"/>
      <c r="EFB97" s="212"/>
      <c r="EFC97" s="212"/>
      <c r="EFD97" s="212"/>
      <c r="EFE97" s="212"/>
      <c r="EFF97" s="212"/>
      <c r="EFG97" s="212"/>
      <c r="EFH97" s="212"/>
      <c r="EFI97" s="212"/>
      <c r="EFJ97" s="212"/>
      <c r="EFK97" s="212"/>
      <c r="EFL97" s="212"/>
      <c r="EFM97" s="212"/>
      <c r="EFN97" s="212"/>
      <c r="EFO97" s="212"/>
      <c r="EFP97" s="212"/>
      <c r="EFQ97" s="212"/>
      <c r="EFR97" s="212"/>
      <c r="EFS97" s="212"/>
      <c r="EFT97" s="212"/>
      <c r="EFU97" s="212"/>
      <c r="EFV97" s="212"/>
      <c r="EFW97" s="212"/>
      <c r="EFX97" s="212"/>
      <c r="EFY97" s="212"/>
      <c r="EFZ97" s="212"/>
      <c r="EGA97" s="212"/>
      <c r="EGB97" s="212"/>
      <c r="EGC97" s="212"/>
      <c r="EGD97" s="212"/>
      <c r="EGE97" s="212"/>
      <c r="EGF97" s="212"/>
      <c r="EGG97" s="212"/>
      <c r="EGH97" s="212"/>
      <c r="EGI97" s="212"/>
      <c r="EGJ97" s="212"/>
      <c r="EGK97" s="212"/>
      <c r="EGL97" s="212"/>
      <c r="EGM97" s="212"/>
      <c r="EGN97" s="212"/>
      <c r="EGO97" s="212"/>
      <c r="EGP97" s="212"/>
      <c r="EGQ97" s="212"/>
      <c r="EGR97" s="212"/>
      <c r="EGS97" s="212"/>
      <c r="EGT97" s="212"/>
      <c r="EGU97" s="212"/>
      <c r="EGV97" s="212"/>
      <c r="EGW97" s="212"/>
      <c r="EGX97" s="212"/>
      <c r="EGY97" s="212"/>
      <c r="EGZ97" s="212"/>
      <c r="EHA97" s="212"/>
      <c r="EHB97" s="212"/>
      <c r="EHC97" s="212"/>
      <c r="EHD97" s="212"/>
      <c r="EHE97" s="212"/>
      <c r="EHF97" s="212"/>
      <c r="EHG97" s="212"/>
      <c r="EHH97" s="212"/>
      <c r="EHI97" s="212"/>
      <c r="EHJ97" s="212"/>
      <c r="EHK97" s="212"/>
      <c r="EHL97" s="212"/>
      <c r="EHM97" s="212"/>
      <c r="EHN97" s="212"/>
      <c r="EHO97" s="212"/>
      <c r="EHP97" s="212"/>
      <c r="EHQ97" s="212"/>
      <c r="EHR97" s="212"/>
      <c r="EHS97" s="212"/>
      <c r="EHT97" s="212"/>
      <c r="EHU97" s="212"/>
      <c r="EHV97" s="212"/>
      <c r="EHW97" s="212"/>
      <c r="EHX97" s="212"/>
      <c r="EHY97" s="212"/>
      <c r="EHZ97" s="212"/>
      <c r="EIA97" s="212"/>
      <c r="EIB97" s="212"/>
      <c r="EIC97" s="212"/>
      <c r="EID97" s="212"/>
      <c r="EIE97" s="212"/>
      <c r="EIF97" s="212"/>
      <c r="EIG97" s="212"/>
      <c r="EIH97" s="212"/>
      <c r="EII97" s="212"/>
      <c r="EIJ97" s="212"/>
      <c r="EIK97" s="212"/>
      <c r="EIL97" s="212"/>
      <c r="EIM97" s="212"/>
      <c r="EIN97" s="212"/>
      <c r="EIO97" s="212"/>
      <c r="EIP97" s="212"/>
      <c r="EIQ97" s="212"/>
      <c r="EIR97" s="212"/>
      <c r="EIS97" s="212"/>
      <c r="EIT97" s="212"/>
      <c r="EIU97" s="212"/>
      <c r="EIV97" s="212"/>
      <c r="EIW97" s="212"/>
      <c r="EIX97" s="212"/>
      <c r="EIY97" s="212"/>
      <c r="EIZ97" s="212"/>
      <c r="EJA97" s="212"/>
      <c r="EJB97" s="212"/>
      <c r="EJC97" s="212"/>
      <c r="EJD97" s="212"/>
      <c r="EJE97" s="212"/>
      <c r="EJF97" s="212"/>
      <c r="EJG97" s="212"/>
      <c r="EJH97" s="212"/>
      <c r="EJI97" s="212"/>
      <c r="EJJ97" s="212"/>
      <c r="EJK97" s="212"/>
      <c r="EJL97" s="212"/>
      <c r="EJM97" s="212"/>
      <c r="EJN97" s="212"/>
      <c r="EJO97" s="212"/>
      <c r="EJP97" s="212"/>
      <c r="EJQ97" s="212"/>
      <c r="EJR97" s="212"/>
      <c r="EJS97" s="212"/>
      <c r="EJT97" s="212"/>
      <c r="EJU97" s="212"/>
      <c r="EJV97" s="212"/>
      <c r="EJW97" s="212"/>
      <c r="EJX97" s="212"/>
      <c r="EJY97" s="212"/>
      <c r="EJZ97" s="212"/>
      <c r="EKA97" s="212"/>
      <c r="EKB97" s="212"/>
      <c r="EKC97" s="212"/>
      <c r="EKD97" s="212"/>
      <c r="EKE97" s="212"/>
      <c r="EKF97" s="212"/>
      <c r="EKG97" s="212"/>
      <c r="EKH97" s="212"/>
      <c r="EKI97" s="212"/>
      <c r="EKJ97" s="212"/>
      <c r="EKK97" s="212"/>
      <c r="EKL97" s="212"/>
      <c r="EKM97" s="212"/>
      <c r="EKN97" s="212"/>
      <c r="EKO97" s="212"/>
      <c r="EKP97" s="212"/>
      <c r="EKQ97" s="212"/>
      <c r="EKR97" s="212"/>
      <c r="EKS97" s="212"/>
      <c r="EKT97" s="212"/>
      <c r="EKU97" s="212"/>
      <c r="EKV97" s="212"/>
      <c r="EKW97" s="212"/>
      <c r="EKX97" s="212"/>
      <c r="EKY97" s="212"/>
      <c r="EKZ97" s="212"/>
      <c r="ELA97" s="212"/>
      <c r="ELB97" s="212"/>
      <c r="ELC97" s="212"/>
      <c r="ELD97" s="212"/>
      <c r="ELE97" s="212"/>
      <c r="ELF97" s="212"/>
      <c r="ELG97" s="212"/>
      <c r="ELH97" s="212"/>
      <c r="ELI97" s="212"/>
      <c r="ELJ97" s="212"/>
      <c r="ELK97" s="212"/>
      <c r="ELL97" s="212"/>
      <c r="ELM97" s="212"/>
      <c r="ELN97" s="212"/>
      <c r="ELO97" s="212"/>
      <c r="ELP97" s="212"/>
      <c r="ELQ97" s="212"/>
      <c r="ELR97" s="212"/>
      <c r="ELS97" s="212"/>
      <c r="ELT97" s="212"/>
      <c r="ELU97" s="212"/>
      <c r="ELV97" s="212"/>
      <c r="ELW97" s="212"/>
      <c r="ELX97" s="212"/>
      <c r="ELY97" s="212"/>
      <c r="ELZ97" s="212"/>
      <c r="EMA97" s="212"/>
      <c r="EMB97" s="212"/>
      <c r="EMC97" s="212"/>
      <c r="EMD97" s="212"/>
      <c r="EME97" s="212"/>
      <c r="EMF97" s="212"/>
      <c r="EMG97" s="212"/>
      <c r="EMH97" s="212"/>
      <c r="EMI97" s="212"/>
      <c r="EMJ97" s="212"/>
      <c r="EMK97" s="212"/>
      <c r="EML97" s="212"/>
      <c r="EMM97" s="212"/>
      <c r="EMN97" s="212"/>
      <c r="EMO97" s="212"/>
      <c r="EMP97" s="212"/>
      <c r="EMQ97" s="212"/>
      <c r="EMR97" s="212"/>
      <c r="EMS97" s="212"/>
      <c r="EMT97" s="212"/>
      <c r="EMU97" s="212"/>
      <c r="EMV97" s="212"/>
      <c r="EMW97" s="212"/>
      <c r="EMX97" s="212"/>
      <c r="EMY97" s="212"/>
      <c r="EMZ97" s="212"/>
      <c r="ENA97" s="212"/>
      <c r="ENB97" s="212"/>
      <c r="ENC97" s="212"/>
      <c r="END97" s="212"/>
      <c r="ENE97" s="212"/>
      <c r="ENF97" s="212"/>
      <c r="ENG97" s="212"/>
      <c r="ENH97" s="212"/>
      <c r="ENI97" s="212"/>
      <c r="ENJ97" s="212"/>
      <c r="ENK97" s="212"/>
      <c r="ENL97" s="212"/>
      <c r="ENM97" s="212"/>
      <c r="ENN97" s="212"/>
      <c r="ENO97" s="212"/>
      <c r="ENP97" s="212"/>
      <c r="ENQ97" s="212"/>
      <c r="ENR97" s="212"/>
      <c r="ENS97" s="212"/>
      <c r="ENT97" s="212"/>
      <c r="ENU97" s="212"/>
      <c r="ENV97" s="212"/>
      <c r="ENW97" s="212"/>
      <c r="ENX97" s="212"/>
      <c r="ENY97" s="212"/>
      <c r="ENZ97" s="212"/>
      <c r="EOA97" s="212"/>
      <c r="EOB97" s="212"/>
      <c r="EOC97" s="212"/>
      <c r="EOD97" s="212"/>
      <c r="EOE97" s="212"/>
      <c r="EOF97" s="212"/>
      <c r="EOG97" s="212"/>
      <c r="EOH97" s="212"/>
      <c r="EOI97" s="212"/>
      <c r="EOJ97" s="212"/>
      <c r="EOK97" s="212"/>
      <c r="EOL97" s="212"/>
      <c r="EOM97" s="212"/>
      <c r="EON97" s="212"/>
      <c r="EOO97" s="212"/>
      <c r="EOP97" s="212"/>
      <c r="EOQ97" s="212"/>
      <c r="EOR97" s="212"/>
      <c r="EOS97" s="212"/>
      <c r="EOT97" s="212"/>
      <c r="EOU97" s="212"/>
      <c r="EOV97" s="212"/>
      <c r="EOW97" s="212"/>
      <c r="EOX97" s="212"/>
      <c r="EOY97" s="212"/>
      <c r="EOZ97" s="212"/>
      <c r="EPA97" s="212"/>
      <c r="EPB97" s="212"/>
      <c r="EPC97" s="212"/>
      <c r="EPD97" s="212"/>
      <c r="EPE97" s="212"/>
      <c r="EPF97" s="212"/>
      <c r="EPG97" s="212"/>
      <c r="EPH97" s="212"/>
      <c r="EPI97" s="212"/>
      <c r="EPJ97" s="212"/>
      <c r="EPK97" s="212"/>
      <c r="EPL97" s="212"/>
      <c r="EPM97" s="212"/>
      <c r="EPN97" s="212"/>
      <c r="EPO97" s="212"/>
      <c r="EPP97" s="212"/>
      <c r="EPQ97" s="212"/>
      <c r="EPR97" s="212"/>
      <c r="EPS97" s="212"/>
      <c r="EPT97" s="212"/>
      <c r="EPU97" s="212"/>
      <c r="EPV97" s="212"/>
      <c r="EPW97" s="212"/>
      <c r="EPX97" s="212"/>
      <c r="EPY97" s="212"/>
      <c r="EPZ97" s="212"/>
      <c r="EQA97" s="212"/>
      <c r="EQB97" s="212"/>
      <c r="EQC97" s="212"/>
      <c r="EQD97" s="212"/>
      <c r="EQE97" s="212"/>
      <c r="EQF97" s="212"/>
      <c r="EQG97" s="212"/>
      <c r="EQH97" s="212"/>
      <c r="EQI97" s="212"/>
      <c r="EQJ97" s="212"/>
      <c r="EQK97" s="212"/>
      <c r="EQL97" s="212"/>
      <c r="EQM97" s="212"/>
      <c r="EQN97" s="212"/>
      <c r="EQO97" s="212"/>
      <c r="EQP97" s="212"/>
      <c r="EQQ97" s="212"/>
      <c r="EQR97" s="212"/>
      <c r="EQS97" s="212"/>
      <c r="EQT97" s="212"/>
      <c r="EQU97" s="212"/>
      <c r="EQV97" s="212"/>
      <c r="EQW97" s="212"/>
      <c r="EQX97" s="212"/>
      <c r="EQY97" s="212"/>
      <c r="EQZ97" s="212"/>
      <c r="ERA97" s="212"/>
      <c r="ERB97" s="212"/>
      <c r="ERC97" s="212"/>
      <c r="ERD97" s="212"/>
      <c r="ERE97" s="212"/>
      <c r="ERF97" s="212"/>
      <c r="ERG97" s="212"/>
      <c r="ERH97" s="212"/>
      <c r="ERI97" s="212"/>
      <c r="ERJ97" s="212"/>
      <c r="ERK97" s="212"/>
      <c r="ERL97" s="212"/>
      <c r="ERM97" s="212"/>
      <c r="ERN97" s="212"/>
      <c r="ERO97" s="212"/>
      <c r="ERP97" s="212"/>
      <c r="ERQ97" s="212"/>
      <c r="ERR97" s="212"/>
      <c r="ERS97" s="212"/>
      <c r="ERT97" s="212"/>
      <c r="ERU97" s="212"/>
      <c r="ERV97" s="212"/>
      <c r="ERW97" s="212"/>
      <c r="ERX97" s="212"/>
      <c r="ERY97" s="212"/>
      <c r="ERZ97" s="212"/>
      <c r="ESA97" s="212"/>
      <c r="ESB97" s="212"/>
      <c r="ESC97" s="212"/>
      <c r="ESD97" s="212"/>
      <c r="ESE97" s="212"/>
      <c r="ESF97" s="212"/>
      <c r="ESG97" s="212"/>
      <c r="ESH97" s="212"/>
      <c r="ESI97" s="212"/>
      <c r="ESJ97" s="212"/>
      <c r="ESK97" s="212"/>
      <c r="ESL97" s="212"/>
      <c r="ESM97" s="212"/>
      <c r="ESN97" s="212"/>
      <c r="ESO97" s="212"/>
      <c r="ESP97" s="212"/>
      <c r="ESQ97" s="212"/>
      <c r="ESR97" s="212"/>
      <c r="ESS97" s="212"/>
      <c r="EST97" s="212"/>
      <c r="ESU97" s="212"/>
      <c r="ESV97" s="212"/>
      <c r="ESW97" s="212"/>
      <c r="ESX97" s="212"/>
      <c r="ESY97" s="212"/>
      <c r="ESZ97" s="212"/>
      <c r="ETA97" s="212"/>
      <c r="ETB97" s="212"/>
      <c r="ETC97" s="212"/>
      <c r="ETD97" s="212"/>
      <c r="ETE97" s="212"/>
      <c r="ETF97" s="212"/>
      <c r="ETG97" s="212"/>
      <c r="ETH97" s="212"/>
      <c r="ETI97" s="212"/>
      <c r="ETJ97" s="212"/>
      <c r="ETK97" s="212"/>
      <c r="ETL97" s="212"/>
      <c r="ETM97" s="212"/>
      <c r="ETN97" s="212"/>
      <c r="ETO97" s="212"/>
      <c r="ETP97" s="212"/>
      <c r="ETQ97" s="212"/>
      <c r="ETR97" s="212"/>
      <c r="ETS97" s="212"/>
      <c r="ETT97" s="212"/>
      <c r="ETU97" s="212"/>
      <c r="ETV97" s="212"/>
      <c r="ETW97" s="212"/>
      <c r="ETX97" s="212"/>
      <c r="ETY97" s="212"/>
      <c r="ETZ97" s="212"/>
      <c r="EUA97" s="212"/>
      <c r="EUB97" s="212"/>
      <c r="EUC97" s="212"/>
      <c r="EUD97" s="212"/>
      <c r="EUE97" s="212"/>
      <c r="EUF97" s="212"/>
      <c r="EUG97" s="212"/>
      <c r="EUH97" s="212"/>
      <c r="EUI97" s="212"/>
      <c r="EUJ97" s="212"/>
      <c r="EUK97" s="212"/>
      <c r="EUL97" s="212"/>
      <c r="EUM97" s="212"/>
      <c r="EUN97" s="212"/>
      <c r="EUO97" s="212"/>
      <c r="EUP97" s="212"/>
      <c r="EUQ97" s="212"/>
      <c r="EUR97" s="212"/>
      <c r="EUS97" s="212"/>
      <c r="EUT97" s="212"/>
      <c r="EUU97" s="212"/>
      <c r="EUV97" s="212"/>
      <c r="EUW97" s="212"/>
      <c r="EUX97" s="212"/>
      <c r="EUY97" s="212"/>
      <c r="EUZ97" s="212"/>
      <c r="EVA97" s="212"/>
      <c r="EVB97" s="212"/>
      <c r="EVC97" s="212"/>
      <c r="EVD97" s="212"/>
      <c r="EVE97" s="212"/>
      <c r="EVF97" s="212"/>
      <c r="EVG97" s="212"/>
      <c r="EVH97" s="212"/>
      <c r="EVI97" s="212"/>
      <c r="EVJ97" s="212"/>
      <c r="EVK97" s="212"/>
      <c r="EVL97" s="212"/>
      <c r="EVM97" s="212"/>
      <c r="EVN97" s="212"/>
      <c r="EVO97" s="212"/>
      <c r="EVP97" s="212"/>
      <c r="EVQ97" s="212"/>
      <c r="EVR97" s="212"/>
      <c r="EVS97" s="212"/>
      <c r="EVT97" s="212"/>
      <c r="EVU97" s="212"/>
      <c r="EVV97" s="212"/>
      <c r="EVW97" s="212"/>
      <c r="EVX97" s="212"/>
      <c r="EVY97" s="212"/>
      <c r="EVZ97" s="212"/>
      <c r="EWA97" s="212"/>
      <c r="EWB97" s="212"/>
      <c r="EWC97" s="212"/>
      <c r="EWD97" s="212"/>
      <c r="EWE97" s="212"/>
      <c r="EWF97" s="212"/>
      <c r="EWG97" s="212"/>
      <c r="EWH97" s="212"/>
      <c r="EWI97" s="212"/>
      <c r="EWJ97" s="212"/>
      <c r="EWK97" s="212"/>
      <c r="EWL97" s="212"/>
      <c r="EWM97" s="212"/>
      <c r="EWN97" s="212"/>
      <c r="EWO97" s="212"/>
      <c r="EWP97" s="212"/>
      <c r="EWQ97" s="212"/>
      <c r="EWR97" s="212"/>
      <c r="EWS97" s="212"/>
      <c r="EWT97" s="212"/>
      <c r="EWU97" s="212"/>
      <c r="EWV97" s="212"/>
      <c r="EWW97" s="212"/>
      <c r="EWX97" s="212"/>
      <c r="EWY97" s="212"/>
      <c r="EWZ97" s="212"/>
      <c r="EXA97" s="212"/>
      <c r="EXB97" s="212"/>
      <c r="EXC97" s="212"/>
      <c r="EXD97" s="212"/>
      <c r="EXE97" s="212"/>
      <c r="EXF97" s="212"/>
      <c r="EXG97" s="212"/>
      <c r="EXH97" s="212"/>
      <c r="EXI97" s="212"/>
      <c r="EXJ97" s="212"/>
      <c r="EXK97" s="212"/>
      <c r="EXL97" s="212"/>
      <c r="EXM97" s="212"/>
      <c r="EXN97" s="212"/>
      <c r="EXO97" s="212"/>
      <c r="EXP97" s="212"/>
      <c r="EXQ97" s="212"/>
      <c r="EXR97" s="212"/>
      <c r="EXS97" s="212"/>
      <c r="EXT97" s="212"/>
      <c r="EXU97" s="212"/>
      <c r="EXV97" s="212"/>
      <c r="EXW97" s="212"/>
      <c r="EXX97" s="212"/>
      <c r="EXY97" s="212"/>
      <c r="EXZ97" s="212"/>
      <c r="EYA97" s="212"/>
      <c r="EYB97" s="212"/>
      <c r="EYC97" s="212"/>
      <c r="EYD97" s="212"/>
      <c r="EYE97" s="212"/>
      <c r="EYF97" s="212"/>
      <c r="EYG97" s="212"/>
      <c r="EYH97" s="212"/>
      <c r="EYI97" s="212"/>
      <c r="EYJ97" s="212"/>
      <c r="EYK97" s="212"/>
      <c r="EYL97" s="212"/>
      <c r="EYM97" s="212"/>
      <c r="EYN97" s="212"/>
      <c r="EYO97" s="212"/>
      <c r="EYP97" s="212"/>
      <c r="EYQ97" s="212"/>
      <c r="EYR97" s="212"/>
      <c r="EYS97" s="212"/>
      <c r="EYT97" s="212"/>
      <c r="EYU97" s="212"/>
      <c r="EYV97" s="212"/>
      <c r="EYW97" s="212"/>
      <c r="EYX97" s="212"/>
      <c r="EYY97" s="212"/>
      <c r="EYZ97" s="212"/>
      <c r="EZA97" s="212"/>
      <c r="EZB97" s="212"/>
      <c r="EZC97" s="212"/>
      <c r="EZD97" s="212"/>
      <c r="EZE97" s="212"/>
      <c r="EZF97" s="212"/>
      <c r="EZG97" s="212"/>
      <c r="EZH97" s="212"/>
      <c r="EZI97" s="212"/>
      <c r="EZJ97" s="212"/>
      <c r="EZK97" s="212"/>
      <c r="EZL97" s="212"/>
      <c r="EZM97" s="212"/>
      <c r="EZN97" s="212"/>
      <c r="EZO97" s="212"/>
      <c r="EZP97" s="212"/>
      <c r="EZQ97" s="212"/>
      <c r="EZR97" s="212"/>
      <c r="EZS97" s="212"/>
      <c r="EZT97" s="212"/>
      <c r="EZU97" s="212"/>
      <c r="EZV97" s="212"/>
      <c r="EZW97" s="212"/>
      <c r="EZX97" s="212"/>
      <c r="EZY97" s="212"/>
      <c r="EZZ97" s="212"/>
      <c r="FAA97" s="212"/>
      <c r="FAB97" s="212"/>
      <c r="FAC97" s="212"/>
      <c r="FAD97" s="212"/>
      <c r="FAE97" s="212"/>
      <c r="FAF97" s="212"/>
      <c r="FAG97" s="212"/>
      <c r="FAH97" s="212"/>
      <c r="FAI97" s="212"/>
      <c r="FAJ97" s="212"/>
      <c r="FAK97" s="212"/>
      <c r="FAL97" s="212"/>
      <c r="FAM97" s="212"/>
      <c r="FAN97" s="212"/>
      <c r="FAO97" s="212"/>
      <c r="FAP97" s="212"/>
      <c r="FAQ97" s="212"/>
      <c r="FAR97" s="212"/>
      <c r="FAS97" s="212"/>
      <c r="FAT97" s="212"/>
      <c r="FAU97" s="212"/>
      <c r="FAV97" s="212"/>
      <c r="FAW97" s="212"/>
      <c r="FAX97" s="212"/>
      <c r="FAY97" s="212"/>
      <c r="FAZ97" s="212"/>
      <c r="FBA97" s="212"/>
      <c r="FBB97" s="212"/>
      <c r="FBC97" s="212"/>
      <c r="FBD97" s="212"/>
      <c r="FBE97" s="212"/>
      <c r="FBF97" s="212"/>
      <c r="FBG97" s="212"/>
      <c r="FBH97" s="212"/>
      <c r="FBI97" s="212"/>
      <c r="FBJ97" s="212"/>
      <c r="FBK97" s="212"/>
      <c r="FBL97" s="212"/>
      <c r="FBM97" s="212"/>
      <c r="FBN97" s="212"/>
      <c r="FBO97" s="212"/>
      <c r="FBP97" s="212"/>
      <c r="FBQ97" s="212"/>
      <c r="FBR97" s="212"/>
      <c r="FBS97" s="212"/>
      <c r="FBT97" s="212"/>
      <c r="FBU97" s="212"/>
      <c r="FBV97" s="212"/>
      <c r="FBW97" s="212"/>
      <c r="FBX97" s="212"/>
      <c r="FBY97" s="212"/>
      <c r="FBZ97" s="212"/>
      <c r="FCA97" s="212"/>
      <c r="FCB97" s="212"/>
      <c r="FCC97" s="212"/>
      <c r="FCD97" s="212"/>
      <c r="FCE97" s="212"/>
      <c r="FCF97" s="212"/>
      <c r="FCG97" s="212"/>
      <c r="FCH97" s="212"/>
      <c r="FCI97" s="212"/>
      <c r="FCJ97" s="212"/>
      <c r="FCK97" s="212"/>
      <c r="FCL97" s="212"/>
      <c r="FCM97" s="212"/>
      <c r="FCN97" s="212"/>
      <c r="FCO97" s="212"/>
      <c r="FCP97" s="212"/>
      <c r="FCQ97" s="212"/>
      <c r="FCR97" s="212"/>
      <c r="FCS97" s="212"/>
      <c r="FCT97" s="212"/>
      <c r="FCU97" s="212"/>
      <c r="FCV97" s="212"/>
      <c r="FCW97" s="212"/>
      <c r="FCX97" s="212"/>
      <c r="FCY97" s="212"/>
      <c r="FCZ97" s="212"/>
      <c r="FDA97" s="212"/>
      <c r="FDB97" s="212"/>
      <c r="FDC97" s="212"/>
      <c r="FDD97" s="212"/>
      <c r="FDE97" s="212"/>
      <c r="FDF97" s="212"/>
      <c r="FDG97" s="212"/>
      <c r="FDH97" s="212"/>
      <c r="FDI97" s="212"/>
      <c r="FDJ97" s="212"/>
      <c r="FDK97" s="212"/>
      <c r="FDL97" s="212"/>
      <c r="FDM97" s="212"/>
      <c r="FDN97" s="212"/>
      <c r="FDO97" s="212"/>
      <c r="FDP97" s="212"/>
      <c r="FDQ97" s="212"/>
      <c r="FDR97" s="212"/>
      <c r="FDS97" s="212"/>
      <c r="FDT97" s="212"/>
      <c r="FDU97" s="212"/>
      <c r="FDV97" s="212"/>
      <c r="FDW97" s="212"/>
      <c r="FDX97" s="212"/>
      <c r="FDY97" s="212"/>
      <c r="FDZ97" s="212"/>
      <c r="FEA97" s="212"/>
      <c r="FEB97" s="212"/>
      <c r="FEC97" s="212"/>
      <c r="FED97" s="212"/>
      <c r="FEE97" s="212"/>
      <c r="FEF97" s="212"/>
      <c r="FEG97" s="212"/>
      <c r="FEH97" s="212"/>
      <c r="FEI97" s="212"/>
      <c r="FEJ97" s="212"/>
      <c r="FEK97" s="212"/>
      <c r="FEL97" s="212"/>
      <c r="FEM97" s="212"/>
      <c r="FEN97" s="212"/>
      <c r="FEO97" s="212"/>
      <c r="FEP97" s="212"/>
      <c r="FEQ97" s="212"/>
      <c r="FER97" s="212"/>
      <c r="FES97" s="212"/>
      <c r="FET97" s="212"/>
      <c r="FEU97" s="212"/>
      <c r="FEV97" s="212"/>
      <c r="FEW97" s="212"/>
      <c r="FEX97" s="212"/>
      <c r="FEY97" s="212"/>
      <c r="FEZ97" s="212"/>
      <c r="FFA97" s="212"/>
      <c r="FFB97" s="212"/>
      <c r="FFC97" s="212"/>
      <c r="FFD97" s="212"/>
      <c r="FFE97" s="212"/>
      <c r="FFF97" s="212"/>
      <c r="FFG97" s="212"/>
      <c r="FFH97" s="212"/>
      <c r="FFI97" s="212"/>
      <c r="FFJ97" s="212"/>
      <c r="FFK97" s="212"/>
      <c r="FFL97" s="212"/>
      <c r="FFM97" s="212"/>
      <c r="FFN97" s="212"/>
      <c r="FFO97" s="212"/>
      <c r="FFP97" s="212"/>
      <c r="FFQ97" s="212"/>
      <c r="FFR97" s="212"/>
      <c r="FFS97" s="212"/>
      <c r="FFT97" s="212"/>
      <c r="FFU97" s="212"/>
      <c r="FFV97" s="212"/>
      <c r="FFW97" s="212"/>
      <c r="FFX97" s="212"/>
      <c r="FFY97" s="212"/>
      <c r="FFZ97" s="212"/>
      <c r="FGA97" s="212"/>
      <c r="FGB97" s="212"/>
      <c r="FGC97" s="212"/>
      <c r="FGD97" s="212"/>
      <c r="FGE97" s="212"/>
      <c r="FGF97" s="212"/>
      <c r="FGG97" s="212"/>
      <c r="FGH97" s="212"/>
      <c r="FGI97" s="212"/>
      <c r="FGJ97" s="212"/>
      <c r="FGK97" s="212"/>
      <c r="FGL97" s="212"/>
      <c r="FGM97" s="212"/>
      <c r="FGN97" s="212"/>
      <c r="FGO97" s="212"/>
      <c r="FGP97" s="212"/>
      <c r="FGQ97" s="212"/>
      <c r="FGR97" s="212"/>
      <c r="FGS97" s="212"/>
      <c r="FGT97" s="212"/>
      <c r="FGU97" s="212"/>
      <c r="FGV97" s="212"/>
      <c r="FGW97" s="212"/>
      <c r="FGX97" s="212"/>
      <c r="FGY97" s="212"/>
      <c r="FGZ97" s="212"/>
      <c r="FHA97" s="212"/>
      <c r="FHB97" s="212"/>
      <c r="FHC97" s="212"/>
      <c r="FHD97" s="212"/>
      <c r="FHE97" s="212"/>
      <c r="FHF97" s="212"/>
      <c r="FHG97" s="212"/>
      <c r="FHH97" s="212"/>
      <c r="FHI97" s="212"/>
      <c r="FHJ97" s="212"/>
      <c r="FHK97" s="212"/>
      <c r="FHL97" s="212"/>
      <c r="FHM97" s="212"/>
      <c r="FHN97" s="212"/>
      <c r="FHO97" s="212"/>
      <c r="FHP97" s="212"/>
      <c r="FHQ97" s="212"/>
      <c r="FHR97" s="212"/>
      <c r="FHS97" s="212"/>
      <c r="FHT97" s="212"/>
      <c r="FHU97" s="212"/>
      <c r="FHV97" s="212"/>
      <c r="FHW97" s="212"/>
      <c r="FHX97" s="212"/>
      <c r="FHY97" s="212"/>
      <c r="FHZ97" s="212"/>
      <c r="FIA97" s="212"/>
      <c r="FIB97" s="212"/>
      <c r="FIC97" s="212"/>
      <c r="FID97" s="212"/>
      <c r="FIE97" s="212"/>
      <c r="FIF97" s="212"/>
      <c r="FIG97" s="212"/>
      <c r="FIH97" s="212"/>
      <c r="FII97" s="212"/>
      <c r="FIJ97" s="212"/>
      <c r="FIK97" s="212"/>
      <c r="FIL97" s="212"/>
      <c r="FIM97" s="212"/>
      <c r="FIN97" s="212"/>
      <c r="FIO97" s="212"/>
      <c r="FIP97" s="212"/>
      <c r="FIQ97" s="212"/>
      <c r="FIR97" s="212"/>
      <c r="FIS97" s="212"/>
      <c r="FIT97" s="212"/>
      <c r="FIU97" s="212"/>
      <c r="FIV97" s="212"/>
      <c r="FIW97" s="212"/>
      <c r="FIX97" s="212"/>
      <c r="FIY97" s="212"/>
      <c r="FIZ97" s="212"/>
      <c r="FJA97" s="212"/>
      <c r="FJB97" s="212"/>
      <c r="FJC97" s="212"/>
      <c r="FJD97" s="212"/>
      <c r="FJE97" s="212"/>
      <c r="FJF97" s="212"/>
      <c r="FJG97" s="212"/>
      <c r="FJH97" s="212"/>
      <c r="FJI97" s="212"/>
      <c r="FJJ97" s="212"/>
      <c r="FJK97" s="212"/>
      <c r="FJL97" s="212"/>
      <c r="FJM97" s="212"/>
      <c r="FJN97" s="212"/>
      <c r="FJO97" s="212"/>
      <c r="FJP97" s="212"/>
      <c r="FJQ97" s="212"/>
      <c r="FJR97" s="212"/>
      <c r="FJS97" s="212"/>
      <c r="FJT97" s="212"/>
      <c r="FJU97" s="212"/>
      <c r="FJV97" s="212"/>
      <c r="FJW97" s="212"/>
      <c r="FJX97" s="212"/>
      <c r="FJY97" s="212"/>
      <c r="FJZ97" s="212"/>
      <c r="FKA97" s="212"/>
      <c r="FKB97" s="212"/>
      <c r="FKC97" s="212"/>
      <c r="FKD97" s="212"/>
      <c r="FKE97" s="212"/>
      <c r="FKF97" s="212"/>
      <c r="FKG97" s="212"/>
      <c r="FKH97" s="212"/>
      <c r="FKI97" s="212"/>
      <c r="FKJ97" s="212"/>
      <c r="FKK97" s="212"/>
      <c r="FKL97" s="212"/>
      <c r="FKM97" s="212"/>
      <c r="FKN97" s="212"/>
      <c r="FKO97" s="212"/>
      <c r="FKP97" s="212"/>
      <c r="FKQ97" s="212"/>
      <c r="FKR97" s="212"/>
      <c r="FKS97" s="212"/>
      <c r="FKT97" s="212"/>
      <c r="FKU97" s="212"/>
      <c r="FKV97" s="212"/>
      <c r="FKW97" s="212"/>
      <c r="FKX97" s="212"/>
      <c r="FKY97" s="212"/>
      <c r="FKZ97" s="212"/>
      <c r="FLA97" s="212"/>
      <c r="FLB97" s="212"/>
      <c r="FLC97" s="212"/>
      <c r="FLD97" s="212"/>
      <c r="FLE97" s="212"/>
      <c r="FLF97" s="212"/>
      <c r="FLG97" s="212"/>
      <c r="FLH97" s="212"/>
      <c r="FLI97" s="212"/>
      <c r="FLJ97" s="212"/>
      <c r="FLK97" s="212"/>
      <c r="FLL97" s="212"/>
      <c r="FLM97" s="212"/>
      <c r="FLN97" s="212"/>
      <c r="FLO97" s="212"/>
      <c r="FLP97" s="212"/>
      <c r="FLQ97" s="212"/>
      <c r="FLR97" s="212"/>
      <c r="FLS97" s="212"/>
      <c r="FLT97" s="212"/>
      <c r="FLU97" s="212"/>
      <c r="FLV97" s="212"/>
      <c r="FLW97" s="212"/>
      <c r="FLX97" s="212"/>
      <c r="FLY97" s="212"/>
      <c r="FLZ97" s="212"/>
      <c r="FMA97" s="212"/>
      <c r="FMB97" s="212"/>
      <c r="FMC97" s="212"/>
      <c r="FMD97" s="212"/>
      <c r="FME97" s="212"/>
      <c r="FMF97" s="212"/>
      <c r="FMG97" s="212"/>
      <c r="FMH97" s="212"/>
      <c r="FMI97" s="212"/>
      <c r="FMJ97" s="212"/>
      <c r="FMK97" s="212"/>
      <c r="FML97" s="212"/>
      <c r="FMM97" s="212"/>
      <c r="FMN97" s="212"/>
      <c r="FMO97" s="212"/>
      <c r="FMP97" s="212"/>
      <c r="FMQ97" s="212"/>
      <c r="FMR97" s="212"/>
      <c r="FMS97" s="212"/>
      <c r="FMT97" s="212"/>
      <c r="FMU97" s="212"/>
      <c r="FMV97" s="212"/>
      <c r="FMW97" s="212"/>
      <c r="FMX97" s="212"/>
      <c r="FMY97" s="212"/>
      <c r="FMZ97" s="212"/>
      <c r="FNA97" s="212"/>
      <c r="FNB97" s="212"/>
      <c r="FNC97" s="212"/>
      <c r="FND97" s="212"/>
      <c r="FNE97" s="212"/>
      <c r="FNF97" s="212"/>
      <c r="FNG97" s="212"/>
      <c r="FNH97" s="212"/>
      <c r="FNI97" s="212"/>
      <c r="FNJ97" s="212"/>
      <c r="FNK97" s="212"/>
      <c r="FNL97" s="212"/>
      <c r="FNM97" s="212"/>
      <c r="FNN97" s="212"/>
      <c r="FNO97" s="212"/>
      <c r="FNP97" s="212"/>
      <c r="FNQ97" s="212"/>
      <c r="FNR97" s="212"/>
      <c r="FNS97" s="212"/>
      <c r="FNT97" s="212"/>
      <c r="FNU97" s="212"/>
      <c r="FNV97" s="212"/>
      <c r="FNW97" s="212"/>
      <c r="FNX97" s="212"/>
      <c r="FNY97" s="212"/>
      <c r="FNZ97" s="212"/>
      <c r="FOA97" s="212"/>
      <c r="FOB97" s="212"/>
      <c r="FOC97" s="212"/>
      <c r="FOD97" s="212"/>
      <c r="FOE97" s="212"/>
      <c r="FOF97" s="212"/>
      <c r="FOG97" s="212"/>
      <c r="FOH97" s="212"/>
      <c r="FOI97" s="212"/>
      <c r="FOJ97" s="212"/>
      <c r="FOK97" s="212"/>
      <c r="FOL97" s="212"/>
      <c r="FOM97" s="212"/>
      <c r="FON97" s="212"/>
      <c r="FOO97" s="212"/>
      <c r="FOP97" s="212"/>
      <c r="FOQ97" s="212"/>
      <c r="FOR97" s="212"/>
      <c r="FOS97" s="212"/>
      <c r="FOT97" s="212"/>
      <c r="FOU97" s="212"/>
      <c r="FOV97" s="212"/>
      <c r="FOW97" s="212"/>
      <c r="FOX97" s="212"/>
      <c r="FOY97" s="212"/>
      <c r="FOZ97" s="212"/>
      <c r="FPA97" s="212"/>
      <c r="FPB97" s="212"/>
      <c r="FPC97" s="212"/>
      <c r="FPD97" s="212"/>
      <c r="FPE97" s="212"/>
      <c r="FPF97" s="212"/>
      <c r="FPG97" s="212"/>
      <c r="FPH97" s="212"/>
      <c r="FPI97" s="212"/>
      <c r="FPJ97" s="212"/>
      <c r="FPK97" s="212"/>
      <c r="FPL97" s="212"/>
      <c r="FPM97" s="212"/>
      <c r="FPN97" s="212"/>
      <c r="FPO97" s="212"/>
      <c r="FPP97" s="212"/>
      <c r="FPQ97" s="212"/>
      <c r="FPR97" s="212"/>
      <c r="FPS97" s="212"/>
      <c r="FPT97" s="212"/>
      <c r="FPU97" s="212"/>
      <c r="FPV97" s="212"/>
      <c r="FPW97" s="212"/>
      <c r="FPX97" s="212"/>
      <c r="FPY97" s="212"/>
      <c r="FPZ97" s="212"/>
      <c r="FQA97" s="212"/>
      <c r="FQB97" s="212"/>
      <c r="FQC97" s="212"/>
      <c r="FQD97" s="212"/>
      <c r="FQE97" s="212"/>
      <c r="FQF97" s="212"/>
      <c r="FQG97" s="212"/>
      <c r="FQH97" s="212"/>
      <c r="FQI97" s="212"/>
      <c r="FQJ97" s="212"/>
      <c r="FQK97" s="212"/>
      <c r="FQL97" s="212"/>
      <c r="FQM97" s="212"/>
      <c r="FQN97" s="212"/>
      <c r="FQO97" s="212"/>
      <c r="FQP97" s="212"/>
      <c r="FQQ97" s="212"/>
      <c r="FQR97" s="212"/>
      <c r="FQS97" s="212"/>
      <c r="FQT97" s="212"/>
      <c r="FQU97" s="212"/>
      <c r="FQV97" s="212"/>
      <c r="FQW97" s="212"/>
      <c r="FQX97" s="212"/>
      <c r="FQY97" s="212"/>
      <c r="FQZ97" s="212"/>
      <c r="FRA97" s="212"/>
      <c r="FRB97" s="212"/>
      <c r="FRC97" s="212"/>
      <c r="FRD97" s="212"/>
      <c r="FRE97" s="212"/>
      <c r="FRF97" s="212"/>
      <c r="FRG97" s="212"/>
      <c r="FRH97" s="212"/>
      <c r="FRI97" s="212"/>
      <c r="FRJ97" s="212"/>
      <c r="FRK97" s="212"/>
      <c r="FRL97" s="212"/>
      <c r="FRM97" s="212"/>
      <c r="FRN97" s="212"/>
      <c r="FRO97" s="212"/>
      <c r="FRP97" s="212"/>
      <c r="FRQ97" s="212"/>
      <c r="FRR97" s="212"/>
      <c r="FRS97" s="212"/>
      <c r="FRT97" s="212"/>
      <c r="FRU97" s="212"/>
      <c r="FRV97" s="212"/>
      <c r="FRW97" s="212"/>
      <c r="FRX97" s="212"/>
      <c r="FRY97" s="212"/>
      <c r="FRZ97" s="212"/>
      <c r="FSA97" s="212"/>
      <c r="FSB97" s="212"/>
      <c r="FSC97" s="212"/>
      <c r="FSD97" s="212"/>
      <c r="FSE97" s="212"/>
      <c r="FSF97" s="212"/>
      <c r="FSG97" s="212"/>
      <c r="FSH97" s="212"/>
      <c r="FSI97" s="212"/>
      <c r="FSJ97" s="212"/>
      <c r="FSK97" s="212"/>
      <c r="FSL97" s="212"/>
      <c r="FSM97" s="212"/>
      <c r="FSN97" s="212"/>
      <c r="FSO97" s="212"/>
      <c r="FSP97" s="212"/>
      <c r="FSQ97" s="212"/>
      <c r="FSR97" s="212"/>
      <c r="FSS97" s="212"/>
      <c r="FST97" s="212"/>
      <c r="FSU97" s="212"/>
      <c r="FSV97" s="212"/>
      <c r="FSW97" s="212"/>
      <c r="FSX97" s="212"/>
      <c r="FSY97" s="212"/>
      <c r="FSZ97" s="212"/>
      <c r="FTA97" s="212"/>
      <c r="FTB97" s="212"/>
      <c r="FTC97" s="212"/>
      <c r="FTD97" s="212"/>
      <c r="FTE97" s="212"/>
      <c r="FTF97" s="212"/>
      <c r="FTG97" s="212"/>
      <c r="FTH97" s="212"/>
      <c r="FTI97" s="212"/>
      <c r="FTJ97" s="212"/>
      <c r="FTK97" s="212"/>
      <c r="FTL97" s="212"/>
      <c r="FTM97" s="212"/>
      <c r="FTN97" s="212"/>
      <c r="FTO97" s="212"/>
      <c r="FTP97" s="212"/>
      <c r="FTQ97" s="212"/>
      <c r="FTR97" s="212"/>
      <c r="FTS97" s="212"/>
      <c r="FTT97" s="212"/>
      <c r="FTU97" s="212"/>
      <c r="FTV97" s="212"/>
      <c r="FTW97" s="212"/>
      <c r="FTX97" s="212"/>
      <c r="FTY97" s="212"/>
      <c r="FTZ97" s="212"/>
      <c r="FUA97" s="212"/>
      <c r="FUB97" s="212"/>
      <c r="FUC97" s="212"/>
      <c r="FUD97" s="212"/>
      <c r="FUE97" s="212"/>
      <c r="FUF97" s="212"/>
      <c r="FUG97" s="212"/>
      <c r="FUH97" s="212"/>
      <c r="FUI97" s="212"/>
      <c r="FUJ97" s="212"/>
      <c r="FUK97" s="212"/>
      <c r="FUL97" s="212"/>
      <c r="FUM97" s="212"/>
      <c r="FUN97" s="212"/>
      <c r="FUO97" s="212"/>
      <c r="FUP97" s="212"/>
      <c r="FUQ97" s="212"/>
      <c r="FUR97" s="212"/>
      <c r="FUS97" s="212"/>
      <c r="FUT97" s="212"/>
      <c r="FUU97" s="212"/>
      <c r="FUV97" s="212"/>
      <c r="FUW97" s="212"/>
      <c r="FUX97" s="212"/>
      <c r="FUY97" s="212"/>
      <c r="FUZ97" s="212"/>
      <c r="FVA97" s="212"/>
      <c r="FVB97" s="212"/>
      <c r="FVC97" s="212"/>
      <c r="FVD97" s="212"/>
      <c r="FVE97" s="212"/>
      <c r="FVF97" s="212"/>
      <c r="FVG97" s="212"/>
      <c r="FVH97" s="212"/>
      <c r="FVI97" s="212"/>
      <c r="FVJ97" s="212"/>
      <c r="FVK97" s="212"/>
      <c r="FVL97" s="212"/>
      <c r="FVM97" s="212"/>
      <c r="FVN97" s="212"/>
      <c r="FVO97" s="212"/>
      <c r="FVP97" s="212"/>
      <c r="FVQ97" s="212"/>
      <c r="FVR97" s="212"/>
      <c r="FVS97" s="212"/>
      <c r="FVT97" s="212"/>
      <c r="FVU97" s="212"/>
      <c r="FVV97" s="212"/>
      <c r="FVW97" s="212"/>
      <c r="FVX97" s="212"/>
      <c r="FVY97" s="212"/>
      <c r="FVZ97" s="212"/>
      <c r="FWA97" s="212"/>
      <c r="FWB97" s="212"/>
      <c r="FWC97" s="212"/>
      <c r="FWD97" s="212"/>
      <c r="FWE97" s="212"/>
      <c r="FWF97" s="212"/>
      <c r="FWG97" s="212"/>
      <c r="FWH97" s="212"/>
      <c r="FWI97" s="212"/>
      <c r="FWJ97" s="212"/>
      <c r="FWK97" s="212"/>
      <c r="FWL97" s="212"/>
      <c r="FWM97" s="212"/>
      <c r="FWN97" s="212"/>
      <c r="FWO97" s="212"/>
      <c r="FWP97" s="212"/>
      <c r="FWQ97" s="212"/>
      <c r="FWR97" s="212"/>
      <c r="FWS97" s="212"/>
      <c r="FWT97" s="212"/>
      <c r="FWU97" s="212"/>
      <c r="FWV97" s="212"/>
      <c r="FWW97" s="212"/>
      <c r="FWX97" s="212"/>
      <c r="FWY97" s="212"/>
      <c r="FWZ97" s="212"/>
      <c r="FXA97" s="212"/>
      <c r="FXB97" s="212"/>
      <c r="FXC97" s="212"/>
      <c r="FXD97" s="212"/>
      <c r="FXE97" s="212"/>
      <c r="FXF97" s="212"/>
      <c r="FXG97" s="212"/>
      <c r="FXH97" s="212"/>
      <c r="FXI97" s="212"/>
      <c r="FXJ97" s="212"/>
      <c r="FXK97" s="212"/>
      <c r="FXL97" s="212"/>
      <c r="FXM97" s="212"/>
      <c r="FXN97" s="212"/>
      <c r="FXO97" s="212"/>
      <c r="FXP97" s="212"/>
      <c r="FXQ97" s="212"/>
      <c r="FXR97" s="212"/>
      <c r="FXS97" s="212"/>
      <c r="FXT97" s="212"/>
      <c r="FXU97" s="212"/>
      <c r="FXV97" s="212"/>
      <c r="FXW97" s="212"/>
      <c r="FXX97" s="212"/>
      <c r="FXY97" s="212"/>
      <c r="FXZ97" s="212"/>
      <c r="FYA97" s="212"/>
      <c r="FYB97" s="212"/>
      <c r="FYC97" s="212"/>
      <c r="FYD97" s="212"/>
      <c r="FYE97" s="212"/>
      <c r="FYF97" s="212"/>
      <c r="FYG97" s="212"/>
      <c r="FYH97" s="212"/>
      <c r="FYI97" s="212"/>
      <c r="FYJ97" s="212"/>
      <c r="FYK97" s="212"/>
      <c r="FYL97" s="212"/>
      <c r="FYM97" s="212"/>
      <c r="FYN97" s="212"/>
      <c r="FYO97" s="212"/>
      <c r="FYP97" s="212"/>
      <c r="FYQ97" s="212"/>
      <c r="FYR97" s="212"/>
      <c r="FYS97" s="212"/>
      <c r="FYT97" s="212"/>
      <c r="FYU97" s="212"/>
      <c r="FYV97" s="212"/>
      <c r="FYW97" s="212"/>
      <c r="FYX97" s="212"/>
      <c r="FYY97" s="212"/>
      <c r="FYZ97" s="212"/>
      <c r="FZA97" s="212"/>
      <c r="FZB97" s="212"/>
      <c r="FZC97" s="212"/>
      <c r="FZD97" s="212"/>
      <c r="FZE97" s="212"/>
      <c r="FZF97" s="212"/>
      <c r="FZG97" s="212"/>
      <c r="FZH97" s="212"/>
      <c r="FZI97" s="212"/>
      <c r="FZJ97" s="212"/>
      <c r="FZK97" s="212"/>
      <c r="FZL97" s="212"/>
      <c r="FZM97" s="212"/>
      <c r="FZN97" s="212"/>
      <c r="FZO97" s="212"/>
      <c r="FZP97" s="212"/>
      <c r="FZQ97" s="212"/>
      <c r="FZR97" s="212"/>
      <c r="FZS97" s="212"/>
      <c r="FZT97" s="212"/>
      <c r="FZU97" s="212"/>
      <c r="FZV97" s="212"/>
      <c r="FZW97" s="212"/>
      <c r="FZX97" s="212"/>
      <c r="FZY97" s="212"/>
      <c r="FZZ97" s="212"/>
      <c r="GAA97" s="212"/>
      <c r="GAB97" s="212"/>
      <c r="GAC97" s="212"/>
      <c r="GAD97" s="212"/>
      <c r="GAE97" s="212"/>
      <c r="GAF97" s="212"/>
      <c r="GAG97" s="212"/>
      <c r="GAH97" s="212"/>
      <c r="GAI97" s="212"/>
      <c r="GAJ97" s="212"/>
      <c r="GAK97" s="212"/>
      <c r="GAL97" s="212"/>
      <c r="GAM97" s="212"/>
      <c r="GAN97" s="212"/>
      <c r="GAO97" s="212"/>
      <c r="GAP97" s="212"/>
      <c r="GAQ97" s="212"/>
      <c r="GAR97" s="212"/>
      <c r="GAS97" s="212"/>
      <c r="GAT97" s="212"/>
      <c r="GAU97" s="212"/>
      <c r="GAV97" s="212"/>
      <c r="GAW97" s="212"/>
      <c r="GAX97" s="212"/>
      <c r="GAY97" s="212"/>
      <c r="GAZ97" s="212"/>
      <c r="GBA97" s="212"/>
      <c r="GBB97" s="212"/>
      <c r="GBC97" s="212"/>
      <c r="GBD97" s="212"/>
      <c r="GBE97" s="212"/>
      <c r="GBF97" s="212"/>
      <c r="GBG97" s="212"/>
      <c r="GBH97" s="212"/>
      <c r="GBI97" s="212"/>
      <c r="GBJ97" s="212"/>
      <c r="GBK97" s="212"/>
      <c r="GBL97" s="212"/>
      <c r="GBM97" s="212"/>
      <c r="GBN97" s="212"/>
      <c r="GBO97" s="212"/>
      <c r="GBP97" s="212"/>
      <c r="GBQ97" s="212"/>
      <c r="GBR97" s="212"/>
      <c r="GBS97" s="212"/>
      <c r="GBT97" s="212"/>
      <c r="GBU97" s="212"/>
      <c r="GBV97" s="212"/>
      <c r="GBW97" s="212"/>
      <c r="GBX97" s="212"/>
      <c r="GBY97" s="212"/>
      <c r="GBZ97" s="212"/>
      <c r="GCA97" s="212"/>
      <c r="GCB97" s="212"/>
      <c r="GCC97" s="212"/>
      <c r="GCD97" s="212"/>
      <c r="GCE97" s="212"/>
      <c r="GCF97" s="212"/>
      <c r="GCG97" s="212"/>
      <c r="GCH97" s="212"/>
      <c r="GCI97" s="212"/>
      <c r="GCJ97" s="212"/>
      <c r="GCK97" s="212"/>
      <c r="GCL97" s="212"/>
      <c r="GCM97" s="212"/>
      <c r="GCN97" s="212"/>
      <c r="GCO97" s="212"/>
      <c r="GCP97" s="212"/>
      <c r="GCQ97" s="212"/>
      <c r="GCR97" s="212"/>
      <c r="GCS97" s="212"/>
      <c r="GCT97" s="212"/>
      <c r="GCU97" s="212"/>
      <c r="GCV97" s="212"/>
      <c r="GCW97" s="212"/>
      <c r="GCX97" s="212"/>
      <c r="GCY97" s="212"/>
      <c r="GCZ97" s="212"/>
      <c r="GDA97" s="212"/>
      <c r="GDB97" s="212"/>
      <c r="GDC97" s="212"/>
      <c r="GDD97" s="212"/>
      <c r="GDE97" s="212"/>
      <c r="GDF97" s="212"/>
      <c r="GDG97" s="212"/>
      <c r="GDH97" s="212"/>
      <c r="GDI97" s="212"/>
      <c r="GDJ97" s="212"/>
      <c r="GDK97" s="212"/>
      <c r="GDL97" s="212"/>
      <c r="GDM97" s="212"/>
      <c r="GDN97" s="212"/>
      <c r="GDO97" s="212"/>
      <c r="GDP97" s="212"/>
      <c r="GDQ97" s="212"/>
      <c r="GDR97" s="212"/>
      <c r="GDS97" s="212"/>
      <c r="GDT97" s="212"/>
      <c r="GDU97" s="212"/>
      <c r="GDV97" s="212"/>
      <c r="GDW97" s="212"/>
      <c r="GDX97" s="212"/>
      <c r="GDY97" s="212"/>
      <c r="GDZ97" s="212"/>
      <c r="GEA97" s="212"/>
      <c r="GEB97" s="212"/>
      <c r="GEC97" s="212"/>
      <c r="GED97" s="212"/>
      <c r="GEE97" s="212"/>
      <c r="GEF97" s="212"/>
      <c r="GEG97" s="212"/>
      <c r="GEH97" s="212"/>
      <c r="GEI97" s="212"/>
      <c r="GEJ97" s="212"/>
      <c r="GEK97" s="212"/>
      <c r="GEL97" s="212"/>
      <c r="GEM97" s="212"/>
      <c r="GEN97" s="212"/>
      <c r="GEO97" s="212"/>
      <c r="GEP97" s="212"/>
      <c r="GEQ97" s="212"/>
      <c r="GER97" s="212"/>
      <c r="GES97" s="212"/>
      <c r="GET97" s="212"/>
      <c r="GEU97" s="212"/>
      <c r="GEV97" s="212"/>
      <c r="GEW97" s="212"/>
      <c r="GEX97" s="212"/>
      <c r="GEY97" s="212"/>
      <c r="GEZ97" s="212"/>
      <c r="GFA97" s="212"/>
      <c r="GFB97" s="212"/>
      <c r="GFC97" s="212"/>
      <c r="GFD97" s="212"/>
      <c r="GFE97" s="212"/>
      <c r="GFF97" s="212"/>
      <c r="GFG97" s="212"/>
      <c r="GFH97" s="212"/>
      <c r="GFI97" s="212"/>
      <c r="GFJ97" s="212"/>
      <c r="GFK97" s="212"/>
      <c r="GFL97" s="212"/>
      <c r="GFM97" s="212"/>
      <c r="GFN97" s="212"/>
      <c r="GFO97" s="212"/>
      <c r="GFP97" s="212"/>
      <c r="GFQ97" s="212"/>
      <c r="GFR97" s="212"/>
      <c r="GFS97" s="212"/>
      <c r="GFT97" s="212"/>
      <c r="GFU97" s="212"/>
      <c r="GFV97" s="212"/>
      <c r="GFW97" s="212"/>
      <c r="GFX97" s="212"/>
      <c r="GFY97" s="212"/>
      <c r="GFZ97" s="212"/>
      <c r="GGA97" s="212"/>
      <c r="GGB97" s="212"/>
      <c r="GGC97" s="212"/>
      <c r="GGD97" s="212"/>
      <c r="GGE97" s="212"/>
      <c r="GGF97" s="212"/>
      <c r="GGG97" s="212"/>
      <c r="GGH97" s="212"/>
      <c r="GGI97" s="212"/>
      <c r="GGJ97" s="212"/>
      <c r="GGK97" s="212"/>
      <c r="GGL97" s="212"/>
      <c r="GGM97" s="212"/>
      <c r="GGN97" s="212"/>
      <c r="GGO97" s="212"/>
      <c r="GGP97" s="212"/>
      <c r="GGQ97" s="212"/>
      <c r="GGR97" s="212"/>
      <c r="GGS97" s="212"/>
      <c r="GGT97" s="212"/>
      <c r="GGU97" s="212"/>
      <c r="GGV97" s="212"/>
      <c r="GGW97" s="212"/>
      <c r="GGX97" s="212"/>
      <c r="GGY97" s="212"/>
      <c r="GGZ97" s="212"/>
      <c r="GHA97" s="212"/>
      <c r="GHB97" s="212"/>
      <c r="GHC97" s="212"/>
      <c r="GHD97" s="212"/>
      <c r="GHE97" s="212"/>
      <c r="GHF97" s="212"/>
      <c r="GHG97" s="212"/>
      <c r="GHH97" s="212"/>
      <c r="GHI97" s="212"/>
      <c r="GHJ97" s="212"/>
      <c r="GHK97" s="212"/>
      <c r="GHL97" s="212"/>
      <c r="GHM97" s="212"/>
      <c r="GHN97" s="212"/>
      <c r="GHO97" s="212"/>
      <c r="GHP97" s="212"/>
      <c r="GHQ97" s="212"/>
      <c r="GHR97" s="212"/>
      <c r="GHS97" s="212"/>
      <c r="GHT97" s="212"/>
      <c r="GHU97" s="212"/>
      <c r="GHV97" s="212"/>
      <c r="GHW97" s="212"/>
      <c r="GHX97" s="212"/>
      <c r="GHY97" s="212"/>
      <c r="GHZ97" s="212"/>
      <c r="GIA97" s="212"/>
      <c r="GIB97" s="212"/>
      <c r="GIC97" s="212"/>
      <c r="GID97" s="212"/>
      <c r="GIE97" s="212"/>
      <c r="GIF97" s="212"/>
      <c r="GIG97" s="212"/>
      <c r="GIH97" s="212"/>
      <c r="GII97" s="212"/>
      <c r="GIJ97" s="212"/>
      <c r="GIK97" s="212"/>
      <c r="GIL97" s="212"/>
      <c r="GIM97" s="212"/>
      <c r="GIN97" s="212"/>
      <c r="GIO97" s="212"/>
      <c r="GIP97" s="212"/>
      <c r="GIQ97" s="212"/>
      <c r="GIR97" s="212"/>
      <c r="GIS97" s="212"/>
      <c r="GIT97" s="212"/>
      <c r="GIU97" s="212"/>
      <c r="GIV97" s="212"/>
      <c r="GIW97" s="212"/>
      <c r="GIX97" s="212"/>
      <c r="GIY97" s="212"/>
      <c r="GIZ97" s="212"/>
      <c r="GJA97" s="212"/>
      <c r="GJB97" s="212"/>
      <c r="GJC97" s="212"/>
      <c r="GJD97" s="212"/>
      <c r="GJE97" s="212"/>
      <c r="GJF97" s="212"/>
      <c r="GJG97" s="212"/>
      <c r="GJH97" s="212"/>
      <c r="GJI97" s="212"/>
      <c r="GJJ97" s="212"/>
      <c r="GJK97" s="212"/>
      <c r="GJL97" s="212"/>
      <c r="GJM97" s="212"/>
      <c r="GJN97" s="212"/>
      <c r="GJO97" s="212"/>
      <c r="GJP97" s="212"/>
      <c r="GJQ97" s="212"/>
      <c r="GJR97" s="212"/>
      <c r="GJS97" s="212"/>
      <c r="GJT97" s="212"/>
      <c r="GJU97" s="212"/>
      <c r="GJV97" s="212"/>
      <c r="GJW97" s="212"/>
      <c r="GJX97" s="212"/>
      <c r="GJY97" s="212"/>
      <c r="GJZ97" s="212"/>
      <c r="GKA97" s="212"/>
      <c r="GKB97" s="212"/>
      <c r="GKC97" s="212"/>
      <c r="GKD97" s="212"/>
      <c r="GKE97" s="212"/>
      <c r="GKF97" s="212"/>
      <c r="GKG97" s="212"/>
      <c r="GKH97" s="212"/>
      <c r="GKI97" s="212"/>
      <c r="GKJ97" s="212"/>
      <c r="GKK97" s="212"/>
      <c r="GKL97" s="212"/>
      <c r="GKM97" s="212"/>
      <c r="GKN97" s="212"/>
      <c r="GKO97" s="212"/>
      <c r="GKP97" s="212"/>
      <c r="GKQ97" s="212"/>
      <c r="GKR97" s="212"/>
      <c r="GKS97" s="212"/>
      <c r="GKT97" s="212"/>
      <c r="GKU97" s="212"/>
      <c r="GKV97" s="212"/>
      <c r="GKW97" s="212"/>
      <c r="GKX97" s="212"/>
      <c r="GKY97" s="212"/>
      <c r="GKZ97" s="212"/>
      <c r="GLA97" s="212"/>
      <c r="GLB97" s="212"/>
      <c r="GLC97" s="212"/>
      <c r="GLD97" s="212"/>
      <c r="GLE97" s="212"/>
      <c r="GLF97" s="212"/>
      <c r="GLG97" s="212"/>
      <c r="GLH97" s="212"/>
      <c r="GLI97" s="212"/>
      <c r="GLJ97" s="212"/>
      <c r="GLK97" s="212"/>
      <c r="GLL97" s="212"/>
      <c r="GLM97" s="212"/>
      <c r="GLN97" s="212"/>
      <c r="GLO97" s="212"/>
      <c r="GLP97" s="212"/>
      <c r="GLQ97" s="212"/>
      <c r="GLR97" s="212"/>
      <c r="GLS97" s="212"/>
      <c r="GLT97" s="212"/>
      <c r="GLU97" s="212"/>
      <c r="GLV97" s="212"/>
      <c r="GLW97" s="212"/>
      <c r="GLX97" s="212"/>
      <c r="GLY97" s="212"/>
      <c r="GLZ97" s="212"/>
      <c r="GMA97" s="212"/>
      <c r="GMB97" s="212"/>
      <c r="GMC97" s="212"/>
      <c r="GMD97" s="212"/>
      <c r="GME97" s="212"/>
      <c r="GMF97" s="212"/>
      <c r="GMG97" s="212"/>
      <c r="GMH97" s="212"/>
      <c r="GMI97" s="212"/>
      <c r="GMJ97" s="212"/>
      <c r="GMK97" s="212"/>
      <c r="GML97" s="212"/>
      <c r="GMM97" s="212"/>
      <c r="GMN97" s="212"/>
      <c r="GMO97" s="212"/>
      <c r="GMP97" s="212"/>
      <c r="GMQ97" s="212"/>
      <c r="GMR97" s="212"/>
      <c r="GMS97" s="212"/>
      <c r="GMT97" s="212"/>
      <c r="GMU97" s="212"/>
      <c r="GMV97" s="212"/>
      <c r="GMW97" s="212"/>
      <c r="GMX97" s="212"/>
      <c r="GMY97" s="212"/>
      <c r="GMZ97" s="212"/>
      <c r="GNA97" s="212"/>
      <c r="GNB97" s="212"/>
      <c r="GNC97" s="212"/>
      <c r="GND97" s="212"/>
      <c r="GNE97" s="212"/>
      <c r="GNF97" s="212"/>
      <c r="GNG97" s="212"/>
      <c r="GNH97" s="212"/>
      <c r="GNI97" s="212"/>
      <c r="GNJ97" s="212"/>
      <c r="GNK97" s="212"/>
      <c r="GNL97" s="212"/>
      <c r="GNM97" s="212"/>
      <c r="GNN97" s="212"/>
      <c r="GNO97" s="212"/>
      <c r="GNP97" s="212"/>
      <c r="GNQ97" s="212"/>
      <c r="GNR97" s="212"/>
      <c r="GNS97" s="212"/>
      <c r="GNT97" s="212"/>
      <c r="GNU97" s="212"/>
      <c r="GNV97" s="212"/>
      <c r="GNW97" s="212"/>
      <c r="GNX97" s="212"/>
      <c r="GNY97" s="212"/>
      <c r="GNZ97" s="212"/>
      <c r="GOA97" s="212"/>
      <c r="GOB97" s="212"/>
      <c r="GOC97" s="212"/>
      <c r="GOD97" s="212"/>
      <c r="GOE97" s="212"/>
      <c r="GOF97" s="212"/>
      <c r="GOG97" s="212"/>
      <c r="GOH97" s="212"/>
      <c r="GOI97" s="212"/>
      <c r="GOJ97" s="212"/>
      <c r="GOK97" s="212"/>
      <c r="GOL97" s="212"/>
      <c r="GOM97" s="212"/>
      <c r="GON97" s="212"/>
      <c r="GOO97" s="212"/>
      <c r="GOP97" s="212"/>
      <c r="GOQ97" s="212"/>
      <c r="GOR97" s="212"/>
      <c r="GOS97" s="212"/>
      <c r="GOT97" s="212"/>
      <c r="GOU97" s="212"/>
      <c r="GOV97" s="212"/>
      <c r="GOW97" s="212"/>
      <c r="GOX97" s="212"/>
      <c r="GOY97" s="212"/>
      <c r="GOZ97" s="212"/>
      <c r="GPA97" s="212"/>
      <c r="GPB97" s="212"/>
      <c r="GPC97" s="212"/>
      <c r="GPD97" s="212"/>
      <c r="GPE97" s="212"/>
      <c r="GPF97" s="212"/>
      <c r="GPG97" s="212"/>
      <c r="GPH97" s="212"/>
      <c r="GPI97" s="212"/>
      <c r="GPJ97" s="212"/>
      <c r="GPK97" s="212"/>
      <c r="GPL97" s="212"/>
      <c r="GPM97" s="212"/>
      <c r="GPN97" s="212"/>
      <c r="GPO97" s="212"/>
      <c r="GPP97" s="212"/>
      <c r="GPQ97" s="212"/>
      <c r="GPR97" s="212"/>
      <c r="GPS97" s="212"/>
      <c r="GPT97" s="212"/>
      <c r="GPU97" s="212"/>
      <c r="GPV97" s="212"/>
      <c r="GPW97" s="212"/>
      <c r="GPX97" s="212"/>
      <c r="GPY97" s="212"/>
      <c r="GPZ97" s="212"/>
      <c r="GQA97" s="212"/>
      <c r="GQB97" s="212"/>
      <c r="GQC97" s="212"/>
      <c r="GQD97" s="212"/>
      <c r="GQE97" s="212"/>
      <c r="GQF97" s="212"/>
      <c r="GQG97" s="212"/>
      <c r="GQH97" s="212"/>
      <c r="GQI97" s="212"/>
      <c r="GQJ97" s="212"/>
      <c r="GQK97" s="212"/>
      <c r="GQL97" s="212"/>
      <c r="GQM97" s="212"/>
      <c r="GQN97" s="212"/>
      <c r="GQO97" s="212"/>
      <c r="GQP97" s="212"/>
      <c r="GQQ97" s="212"/>
      <c r="GQR97" s="212"/>
      <c r="GQS97" s="212"/>
      <c r="GQT97" s="212"/>
      <c r="GQU97" s="212"/>
      <c r="GQV97" s="212"/>
      <c r="GQW97" s="212"/>
      <c r="GQX97" s="212"/>
      <c r="GQY97" s="212"/>
      <c r="GQZ97" s="212"/>
      <c r="GRA97" s="212"/>
      <c r="GRB97" s="212"/>
      <c r="GRC97" s="212"/>
      <c r="GRD97" s="212"/>
      <c r="GRE97" s="212"/>
      <c r="GRF97" s="212"/>
      <c r="GRG97" s="212"/>
      <c r="GRH97" s="212"/>
      <c r="GRI97" s="212"/>
      <c r="GRJ97" s="212"/>
      <c r="GRK97" s="212"/>
      <c r="GRL97" s="212"/>
      <c r="GRM97" s="212"/>
      <c r="GRN97" s="212"/>
      <c r="GRO97" s="212"/>
      <c r="GRP97" s="212"/>
      <c r="GRQ97" s="212"/>
      <c r="GRR97" s="212"/>
      <c r="GRS97" s="212"/>
      <c r="GRT97" s="212"/>
      <c r="GRU97" s="212"/>
      <c r="GRV97" s="212"/>
      <c r="GRW97" s="212"/>
      <c r="GRX97" s="212"/>
      <c r="GRY97" s="212"/>
      <c r="GRZ97" s="212"/>
      <c r="GSA97" s="212"/>
      <c r="GSB97" s="212"/>
      <c r="GSC97" s="212"/>
      <c r="GSD97" s="212"/>
      <c r="GSE97" s="212"/>
      <c r="GSF97" s="212"/>
      <c r="GSG97" s="212"/>
      <c r="GSH97" s="212"/>
      <c r="GSI97" s="212"/>
      <c r="GSJ97" s="212"/>
      <c r="GSK97" s="212"/>
      <c r="GSL97" s="212"/>
      <c r="GSM97" s="212"/>
      <c r="GSN97" s="212"/>
      <c r="GSO97" s="212"/>
      <c r="GSP97" s="212"/>
      <c r="GSQ97" s="212"/>
      <c r="GSR97" s="212"/>
      <c r="GSS97" s="212"/>
      <c r="GST97" s="212"/>
      <c r="GSU97" s="212"/>
      <c r="GSV97" s="212"/>
      <c r="GSW97" s="212"/>
      <c r="GSX97" s="212"/>
      <c r="GSY97" s="212"/>
      <c r="GSZ97" s="212"/>
      <c r="GTA97" s="212"/>
      <c r="GTB97" s="212"/>
      <c r="GTC97" s="212"/>
      <c r="GTD97" s="212"/>
      <c r="GTE97" s="212"/>
      <c r="GTF97" s="212"/>
      <c r="GTG97" s="212"/>
      <c r="GTH97" s="212"/>
      <c r="GTI97" s="212"/>
      <c r="GTJ97" s="212"/>
      <c r="GTK97" s="212"/>
      <c r="GTL97" s="212"/>
      <c r="GTM97" s="212"/>
      <c r="GTN97" s="212"/>
      <c r="GTO97" s="212"/>
      <c r="GTP97" s="212"/>
      <c r="GTQ97" s="212"/>
      <c r="GTR97" s="212"/>
      <c r="GTS97" s="212"/>
      <c r="GTT97" s="212"/>
      <c r="GTU97" s="212"/>
      <c r="GTV97" s="212"/>
      <c r="GTW97" s="212"/>
      <c r="GTX97" s="212"/>
      <c r="GTY97" s="212"/>
      <c r="GTZ97" s="212"/>
      <c r="GUA97" s="212"/>
      <c r="GUB97" s="212"/>
      <c r="GUC97" s="212"/>
      <c r="GUD97" s="212"/>
      <c r="GUE97" s="212"/>
      <c r="GUF97" s="212"/>
      <c r="GUG97" s="212"/>
      <c r="GUH97" s="212"/>
      <c r="GUI97" s="212"/>
      <c r="GUJ97" s="212"/>
      <c r="GUK97" s="212"/>
      <c r="GUL97" s="212"/>
      <c r="GUM97" s="212"/>
      <c r="GUN97" s="212"/>
      <c r="GUO97" s="212"/>
      <c r="GUP97" s="212"/>
      <c r="GUQ97" s="212"/>
      <c r="GUR97" s="212"/>
      <c r="GUS97" s="212"/>
      <c r="GUT97" s="212"/>
      <c r="GUU97" s="212"/>
      <c r="GUV97" s="212"/>
      <c r="GUW97" s="212"/>
      <c r="GUX97" s="212"/>
      <c r="GUY97" s="212"/>
      <c r="GUZ97" s="212"/>
      <c r="GVA97" s="212"/>
      <c r="GVB97" s="212"/>
      <c r="GVC97" s="212"/>
      <c r="GVD97" s="212"/>
      <c r="GVE97" s="212"/>
      <c r="GVF97" s="212"/>
      <c r="GVG97" s="212"/>
      <c r="GVH97" s="212"/>
      <c r="GVI97" s="212"/>
      <c r="GVJ97" s="212"/>
      <c r="GVK97" s="212"/>
      <c r="GVL97" s="212"/>
      <c r="GVM97" s="212"/>
      <c r="GVN97" s="212"/>
      <c r="GVO97" s="212"/>
      <c r="GVP97" s="212"/>
      <c r="GVQ97" s="212"/>
      <c r="GVR97" s="212"/>
      <c r="GVS97" s="212"/>
      <c r="GVT97" s="212"/>
      <c r="GVU97" s="212"/>
      <c r="GVV97" s="212"/>
      <c r="GVW97" s="212"/>
      <c r="GVX97" s="212"/>
      <c r="GVY97" s="212"/>
      <c r="GVZ97" s="212"/>
      <c r="GWA97" s="212"/>
      <c r="GWB97" s="212"/>
      <c r="GWC97" s="212"/>
      <c r="GWD97" s="212"/>
      <c r="GWE97" s="212"/>
      <c r="GWF97" s="212"/>
      <c r="GWG97" s="212"/>
      <c r="GWH97" s="212"/>
      <c r="GWI97" s="212"/>
      <c r="GWJ97" s="212"/>
      <c r="GWK97" s="212"/>
      <c r="GWL97" s="212"/>
      <c r="GWM97" s="212"/>
      <c r="GWN97" s="212"/>
      <c r="GWO97" s="212"/>
      <c r="GWP97" s="212"/>
      <c r="GWQ97" s="212"/>
      <c r="GWR97" s="212"/>
      <c r="GWS97" s="212"/>
      <c r="GWT97" s="212"/>
      <c r="GWU97" s="212"/>
      <c r="GWV97" s="212"/>
      <c r="GWW97" s="212"/>
      <c r="GWX97" s="212"/>
      <c r="GWY97" s="212"/>
      <c r="GWZ97" s="212"/>
      <c r="GXA97" s="212"/>
      <c r="GXB97" s="212"/>
      <c r="GXC97" s="212"/>
      <c r="GXD97" s="212"/>
      <c r="GXE97" s="212"/>
      <c r="GXF97" s="212"/>
      <c r="GXG97" s="212"/>
      <c r="GXH97" s="212"/>
      <c r="GXI97" s="212"/>
      <c r="GXJ97" s="212"/>
      <c r="GXK97" s="212"/>
      <c r="GXL97" s="212"/>
      <c r="GXM97" s="212"/>
      <c r="GXN97" s="212"/>
      <c r="GXO97" s="212"/>
      <c r="GXP97" s="212"/>
      <c r="GXQ97" s="212"/>
      <c r="GXR97" s="212"/>
      <c r="GXS97" s="212"/>
      <c r="GXT97" s="212"/>
      <c r="GXU97" s="212"/>
      <c r="GXV97" s="212"/>
      <c r="GXW97" s="212"/>
      <c r="GXX97" s="212"/>
      <c r="GXY97" s="212"/>
      <c r="GXZ97" s="212"/>
      <c r="GYA97" s="212"/>
      <c r="GYB97" s="212"/>
      <c r="GYC97" s="212"/>
      <c r="GYD97" s="212"/>
      <c r="GYE97" s="212"/>
      <c r="GYF97" s="212"/>
      <c r="GYG97" s="212"/>
      <c r="GYH97" s="212"/>
      <c r="GYI97" s="212"/>
      <c r="GYJ97" s="212"/>
      <c r="GYK97" s="212"/>
      <c r="GYL97" s="212"/>
      <c r="GYM97" s="212"/>
      <c r="GYN97" s="212"/>
      <c r="GYO97" s="212"/>
      <c r="GYP97" s="212"/>
      <c r="GYQ97" s="212"/>
      <c r="GYR97" s="212"/>
      <c r="GYS97" s="212"/>
      <c r="GYT97" s="212"/>
      <c r="GYU97" s="212"/>
      <c r="GYV97" s="212"/>
      <c r="GYW97" s="212"/>
      <c r="GYX97" s="212"/>
      <c r="GYY97" s="212"/>
      <c r="GYZ97" s="212"/>
      <c r="GZA97" s="212"/>
      <c r="GZB97" s="212"/>
      <c r="GZC97" s="212"/>
      <c r="GZD97" s="212"/>
      <c r="GZE97" s="212"/>
      <c r="GZF97" s="212"/>
      <c r="GZG97" s="212"/>
      <c r="GZH97" s="212"/>
      <c r="GZI97" s="212"/>
      <c r="GZJ97" s="212"/>
      <c r="GZK97" s="212"/>
      <c r="GZL97" s="212"/>
      <c r="GZM97" s="212"/>
      <c r="GZN97" s="212"/>
      <c r="GZO97" s="212"/>
      <c r="GZP97" s="212"/>
      <c r="GZQ97" s="212"/>
      <c r="GZR97" s="212"/>
      <c r="GZS97" s="212"/>
      <c r="GZT97" s="212"/>
      <c r="GZU97" s="212"/>
      <c r="GZV97" s="212"/>
      <c r="GZW97" s="212"/>
      <c r="GZX97" s="212"/>
      <c r="GZY97" s="212"/>
      <c r="GZZ97" s="212"/>
      <c r="HAA97" s="212"/>
      <c r="HAB97" s="212"/>
      <c r="HAC97" s="212"/>
      <c r="HAD97" s="212"/>
      <c r="HAE97" s="212"/>
      <c r="HAF97" s="212"/>
      <c r="HAG97" s="212"/>
      <c r="HAH97" s="212"/>
      <c r="HAI97" s="212"/>
      <c r="HAJ97" s="212"/>
      <c r="HAK97" s="212"/>
      <c r="HAL97" s="212"/>
      <c r="HAM97" s="212"/>
      <c r="HAN97" s="212"/>
      <c r="HAO97" s="212"/>
      <c r="HAP97" s="212"/>
      <c r="HAQ97" s="212"/>
      <c r="HAR97" s="212"/>
      <c r="HAS97" s="212"/>
      <c r="HAT97" s="212"/>
      <c r="HAU97" s="212"/>
      <c r="HAV97" s="212"/>
      <c r="HAW97" s="212"/>
      <c r="HAX97" s="212"/>
      <c r="HAY97" s="212"/>
      <c r="HAZ97" s="212"/>
      <c r="HBA97" s="212"/>
      <c r="HBB97" s="212"/>
      <c r="HBC97" s="212"/>
      <c r="HBD97" s="212"/>
      <c r="HBE97" s="212"/>
      <c r="HBF97" s="212"/>
      <c r="HBG97" s="212"/>
      <c r="HBH97" s="212"/>
      <c r="HBI97" s="212"/>
      <c r="HBJ97" s="212"/>
      <c r="HBK97" s="212"/>
      <c r="HBL97" s="212"/>
      <c r="HBM97" s="212"/>
      <c r="HBN97" s="212"/>
      <c r="HBO97" s="212"/>
      <c r="HBP97" s="212"/>
      <c r="HBQ97" s="212"/>
      <c r="HBR97" s="212"/>
      <c r="HBS97" s="212"/>
      <c r="HBT97" s="212"/>
      <c r="HBU97" s="212"/>
      <c r="HBV97" s="212"/>
      <c r="HBW97" s="212"/>
      <c r="HBX97" s="212"/>
      <c r="HBY97" s="212"/>
      <c r="HBZ97" s="212"/>
      <c r="HCA97" s="212"/>
      <c r="HCB97" s="212"/>
      <c r="HCC97" s="212"/>
      <c r="HCD97" s="212"/>
      <c r="HCE97" s="212"/>
      <c r="HCF97" s="212"/>
      <c r="HCG97" s="212"/>
      <c r="HCH97" s="212"/>
      <c r="HCI97" s="212"/>
      <c r="HCJ97" s="212"/>
      <c r="HCK97" s="212"/>
      <c r="HCL97" s="212"/>
      <c r="HCM97" s="212"/>
      <c r="HCN97" s="212"/>
      <c r="HCO97" s="212"/>
      <c r="HCP97" s="212"/>
      <c r="HCQ97" s="212"/>
      <c r="HCR97" s="212"/>
      <c r="HCS97" s="212"/>
      <c r="HCT97" s="212"/>
      <c r="HCU97" s="212"/>
      <c r="HCV97" s="212"/>
      <c r="HCW97" s="212"/>
      <c r="HCX97" s="212"/>
      <c r="HCY97" s="212"/>
      <c r="HCZ97" s="212"/>
      <c r="HDA97" s="212"/>
      <c r="HDB97" s="212"/>
      <c r="HDC97" s="212"/>
      <c r="HDD97" s="212"/>
      <c r="HDE97" s="212"/>
      <c r="HDF97" s="212"/>
      <c r="HDG97" s="212"/>
      <c r="HDH97" s="212"/>
      <c r="HDI97" s="212"/>
      <c r="HDJ97" s="212"/>
      <c r="HDK97" s="212"/>
      <c r="HDL97" s="212"/>
      <c r="HDM97" s="212"/>
      <c r="HDN97" s="212"/>
      <c r="HDO97" s="212"/>
      <c r="HDP97" s="212"/>
      <c r="HDQ97" s="212"/>
      <c r="HDR97" s="212"/>
      <c r="HDS97" s="212"/>
      <c r="HDT97" s="212"/>
      <c r="HDU97" s="212"/>
      <c r="HDV97" s="212"/>
      <c r="HDW97" s="212"/>
      <c r="HDX97" s="212"/>
      <c r="HDY97" s="212"/>
      <c r="HDZ97" s="212"/>
      <c r="HEA97" s="212"/>
      <c r="HEB97" s="212"/>
      <c r="HEC97" s="212"/>
      <c r="HED97" s="212"/>
      <c r="HEE97" s="212"/>
      <c r="HEF97" s="212"/>
      <c r="HEG97" s="212"/>
      <c r="HEH97" s="212"/>
      <c r="HEI97" s="212"/>
      <c r="HEJ97" s="212"/>
      <c r="HEK97" s="212"/>
      <c r="HEL97" s="212"/>
      <c r="HEM97" s="212"/>
      <c r="HEN97" s="212"/>
      <c r="HEO97" s="212"/>
      <c r="HEP97" s="212"/>
      <c r="HEQ97" s="212"/>
      <c r="HER97" s="212"/>
      <c r="HES97" s="212"/>
      <c r="HET97" s="212"/>
      <c r="HEU97" s="212"/>
      <c r="HEV97" s="212"/>
      <c r="HEW97" s="212"/>
      <c r="HEX97" s="212"/>
      <c r="HEY97" s="212"/>
      <c r="HEZ97" s="212"/>
      <c r="HFA97" s="212"/>
      <c r="HFB97" s="212"/>
      <c r="HFC97" s="212"/>
      <c r="HFD97" s="212"/>
      <c r="HFE97" s="212"/>
      <c r="HFF97" s="212"/>
      <c r="HFG97" s="212"/>
      <c r="HFH97" s="212"/>
      <c r="HFI97" s="212"/>
      <c r="HFJ97" s="212"/>
      <c r="HFK97" s="212"/>
      <c r="HFL97" s="212"/>
      <c r="HFM97" s="212"/>
      <c r="HFN97" s="212"/>
      <c r="HFO97" s="212"/>
      <c r="HFP97" s="212"/>
      <c r="HFQ97" s="212"/>
      <c r="HFR97" s="212"/>
      <c r="HFS97" s="212"/>
      <c r="HFT97" s="212"/>
      <c r="HFU97" s="212"/>
      <c r="HFV97" s="212"/>
      <c r="HFW97" s="212"/>
      <c r="HFX97" s="212"/>
      <c r="HFY97" s="212"/>
      <c r="HFZ97" s="212"/>
      <c r="HGA97" s="212"/>
      <c r="HGB97" s="212"/>
      <c r="HGC97" s="212"/>
      <c r="HGD97" s="212"/>
      <c r="HGE97" s="212"/>
      <c r="HGF97" s="212"/>
      <c r="HGG97" s="212"/>
      <c r="HGH97" s="212"/>
      <c r="HGI97" s="212"/>
      <c r="HGJ97" s="212"/>
      <c r="HGK97" s="212"/>
      <c r="HGL97" s="212"/>
      <c r="HGM97" s="212"/>
      <c r="HGN97" s="212"/>
      <c r="HGO97" s="212"/>
      <c r="HGP97" s="212"/>
      <c r="HGQ97" s="212"/>
      <c r="HGR97" s="212"/>
      <c r="HGS97" s="212"/>
      <c r="HGT97" s="212"/>
      <c r="HGU97" s="212"/>
      <c r="HGV97" s="212"/>
      <c r="HGW97" s="212"/>
      <c r="HGX97" s="212"/>
      <c r="HGY97" s="212"/>
      <c r="HGZ97" s="212"/>
      <c r="HHA97" s="212"/>
      <c r="HHB97" s="212"/>
      <c r="HHC97" s="212"/>
      <c r="HHD97" s="212"/>
      <c r="HHE97" s="212"/>
      <c r="HHF97" s="212"/>
      <c r="HHG97" s="212"/>
      <c r="HHH97" s="212"/>
      <c r="HHI97" s="212"/>
      <c r="HHJ97" s="212"/>
      <c r="HHK97" s="212"/>
      <c r="HHL97" s="212"/>
      <c r="HHM97" s="212"/>
      <c r="HHN97" s="212"/>
      <c r="HHO97" s="212"/>
      <c r="HHP97" s="212"/>
      <c r="HHQ97" s="212"/>
      <c r="HHR97" s="212"/>
      <c r="HHS97" s="212"/>
      <c r="HHT97" s="212"/>
      <c r="HHU97" s="212"/>
      <c r="HHV97" s="212"/>
      <c r="HHW97" s="212"/>
      <c r="HHX97" s="212"/>
      <c r="HHY97" s="212"/>
      <c r="HHZ97" s="212"/>
      <c r="HIA97" s="212"/>
      <c r="HIB97" s="212"/>
      <c r="HIC97" s="212"/>
      <c r="HID97" s="212"/>
      <c r="HIE97" s="212"/>
      <c r="HIF97" s="212"/>
      <c r="HIG97" s="212"/>
      <c r="HIH97" s="212"/>
      <c r="HII97" s="212"/>
      <c r="HIJ97" s="212"/>
      <c r="HIK97" s="212"/>
      <c r="HIL97" s="212"/>
      <c r="HIM97" s="212"/>
      <c r="HIN97" s="212"/>
      <c r="HIO97" s="212"/>
      <c r="HIP97" s="212"/>
      <c r="HIQ97" s="212"/>
      <c r="HIR97" s="212"/>
      <c r="HIS97" s="212"/>
      <c r="HIT97" s="212"/>
      <c r="HIU97" s="212"/>
      <c r="HIV97" s="212"/>
      <c r="HIW97" s="212"/>
      <c r="HIX97" s="212"/>
      <c r="HIY97" s="212"/>
      <c r="HIZ97" s="212"/>
      <c r="HJA97" s="212"/>
      <c r="HJB97" s="212"/>
      <c r="HJC97" s="212"/>
      <c r="HJD97" s="212"/>
      <c r="HJE97" s="212"/>
      <c r="HJF97" s="212"/>
      <c r="HJG97" s="212"/>
      <c r="HJH97" s="212"/>
      <c r="HJI97" s="212"/>
      <c r="HJJ97" s="212"/>
      <c r="HJK97" s="212"/>
      <c r="HJL97" s="212"/>
      <c r="HJM97" s="212"/>
      <c r="HJN97" s="212"/>
      <c r="HJO97" s="212"/>
      <c r="HJP97" s="212"/>
      <c r="HJQ97" s="212"/>
      <c r="HJR97" s="212"/>
      <c r="HJS97" s="212"/>
      <c r="HJT97" s="212"/>
      <c r="HJU97" s="212"/>
      <c r="HJV97" s="212"/>
      <c r="HJW97" s="212"/>
      <c r="HJX97" s="212"/>
      <c r="HJY97" s="212"/>
      <c r="HJZ97" s="212"/>
      <c r="HKA97" s="212"/>
      <c r="HKB97" s="212"/>
      <c r="HKC97" s="212"/>
      <c r="HKD97" s="212"/>
      <c r="HKE97" s="212"/>
      <c r="HKF97" s="212"/>
      <c r="HKG97" s="212"/>
      <c r="HKH97" s="212"/>
      <c r="HKI97" s="212"/>
      <c r="HKJ97" s="212"/>
      <c r="HKK97" s="212"/>
      <c r="HKL97" s="212"/>
      <c r="HKM97" s="212"/>
      <c r="HKN97" s="212"/>
      <c r="HKO97" s="212"/>
      <c r="HKP97" s="212"/>
      <c r="HKQ97" s="212"/>
      <c r="HKR97" s="212"/>
      <c r="HKS97" s="212"/>
      <c r="HKT97" s="212"/>
      <c r="HKU97" s="212"/>
      <c r="HKV97" s="212"/>
      <c r="HKW97" s="212"/>
      <c r="HKX97" s="212"/>
      <c r="HKY97" s="212"/>
      <c r="HKZ97" s="212"/>
      <c r="HLA97" s="212"/>
      <c r="HLB97" s="212"/>
      <c r="HLC97" s="212"/>
      <c r="HLD97" s="212"/>
      <c r="HLE97" s="212"/>
      <c r="HLF97" s="212"/>
      <c r="HLG97" s="212"/>
      <c r="HLH97" s="212"/>
      <c r="HLI97" s="212"/>
      <c r="HLJ97" s="212"/>
      <c r="HLK97" s="212"/>
      <c r="HLL97" s="212"/>
      <c r="HLM97" s="212"/>
      <c r="HLN97" s="212"/>
      <c r="HLO97" s="212"/>
      <c r="HLP97" s="212"/>
      <c r="HLQ97" s="212"/>
      <c r="HLR97" s="212"/>
      <c r="HLS97" s="212"/>
      <c r="HLT97" s="212"/>
      <c r="HLU97" s="212"/>
      <c r="HLV97" s="212"/>
      <c r="HLW97" s="212"/>
      <c r="HLX97" s="212"/>
      <c r="HLY97" s="212"/>
      <c r="HLZ97" s="212"/>
      <c r="HMA97" s="212"/>
      <c r="HMB97" s="212"/>
      <c r="HMC97" s="212"/>
      <c r="HMD97" s="212"/>
      <c r="HME97" s="212"/>
      <c r="HMF97" s="212"/>
      <c r="HMG97" s="212"/>
      <c r="HMH97" s="212"/>
      <c r="HMI97" s="212"/>
      <c r="HMJ97" s="212"/>
      <c r="HMK97" s="212"/>
      <c r="HML97" s="212"/>
      <c r="HMM97" s="212"/>
      <c r="HMN97" s="212"/>
      <c r="HMO97" s="212"/>
      <c r="HMP97" s="212"/>
      <c r="HMQ97" s="212"/>
      <c r="HMR97" s="212"/>
      <c r="HMS97" s="212"/>
      <c r="HMT97" s="212"/>
      <c r="HMU97" s="212"/>
      <c r="HMV97" s="212"/>
      <c r="HMW97" s="212"/>
      <c r="HMX97" s="212"/>
      <c r="HMY97" s="212"/>
      <c r="HMZ97" s="212"/>
      <c r="HNA97" s="212"/>
      <c r="HNB97" s="212"/>
      <c r="HNC97" s="212"/>
      <c r="HND97" s="212"/>
      <c r="HNE97" s="212"/>
      <c r="HNF97" s="212"/>
      <c r="HNG97" s="212"/>
      <c r="HNH97" s="212"/>
      <c r="HNI97" s="212"/>
      <c r="HNJ97" s="212"/>
      <c r="HNK97" s="212"/>
      <c r="HNL97" s="212"/>
      <c r="HNM97" s="212"/>
      <c r="HNN97" s="212"/>
      <c r="HNO97" s="212"/>
      <c r="HNP97" s="212"/>
      <c r="HNQ97" s="212"/>
      <c r="HNR97" s="212"/>
      <c r="HNS97" s="212"/>
      <c r="HNT97" s="212"/>
      <c r="HNU97" s="212"/>
      <c r="HNV97" s="212"/>
      <c r="HNW97" s="212"/>
      <c r="HNX97" s="212"/>
      <c r="HNY97" s="212"/>
      <c r="HNZ97" s="212"/>
      <c r="HOA97" s="212"/>
      <c r="HOB97" s="212"/>
      <c r="HOC97" s="212"/>
      <c r="HOD97" s="212"/>
      <c r="HOE97" s="212"/>
      <c r="HOF97" s="212"/>
      <c r="HOG97" s="212"/>
      <c r="HOH97" s="212"/>
      <c r="HOI97" s="212"/>
      <c r="HOJ97" s="212"/>
      <c r="HOK97" s="212"/>
      <c r="HOL97" s="212"/>
      <c r="HOM97" s="212"/>
      <c r="HON97" s="212"/>
      <c r="HOO97" s="212"/>
      <c r="HOP97" s="212"/>
      <c r="HOQ97" s="212"/>
      <c r="HOR97" s="212"/>
      <c r="HOS97" s="212"/>
      <c r="HOT97" s="212"/>
      <c r="HOU97" s="212"/>
      <c r="HOV97" s="212"/>
      <c r="HOW97" s="212"/>
      <c r="HOX97" s="212"/>
      <c r="HOY97" s="212"/>
      <c r="HOZ97" s="212"/>
      <c r="HPA97" s="212"/>
      <c r="HPB97" s="212"/>
      <c r="HPC97" s="212"/>
      <c r="HPD97" s="212"/>
      <c r="HPE97" s="212"/>
      <c r="HPF97" s="212"/>
      <c r="HPG97" s="212"/>
      <c r="HPH97" s="212"/>
      <c r="HPI97" s="212"/>
      <c r="HPJ97" s="212"/>
      <c r="HPK97" s="212"/>
      <c r="HPL97" s="212"/>
      <c r="HPM97" s="212"/>
      <c r="HPN97" s="212"/>
      <c r="HPO97" s="212"/>
      <c r="HPP97" s="212"/>
      <c r="HPQ97" s="212"/>
      <c r="HPR97" s="212"/>
      <c r="HPS97" s="212"/>
      <c r="HPT97" s="212"/>
      <c r="HPU97" s="212"/>
      <c r="HPV97" s="212"/>
      <c r="HPW97" s="212"/>
      <c r="HPX97" s="212"/>
      <c r="HPY97" s="212"/>
      <c r="HPZ97" s="212"/>
      <c r="HQA97" s="212"/>
      <c r="HQB97" s="212"/>
      <c r="HQC97" s="212"/>
      <c r="HQD97" s="212"/>
      <c r="HQE97" s="212"/>
      <c r="HQF97" s="212"/>
      <c r="HQG97" s="212"/>
      <c r="HQH97" s="212"/>
      <c r="HQI97" s="212"/>
      <c r="HQJ97" s="212"/>
      <c r="HQK97" s="212"/>
      <c r="HQL97" s="212"/>
      <c r="HQM97" s="212"/>
      <c r="HQN97" s="212"/>
      <c r="HQO97" s="212"/>
      <c r="HQP97" s="212"/>
      <c r="HQQ97" s="212"/>
      <c r="HQR97" s="212"/>
      <c r="HQS97" s="212"/>
      <c r="HQT97" s="212"/>
      <c r="HQU97" s="212"/>
      <c r="HQV97" s="212"/>
      <c r="HQW97" s="212"/>
      <c r="HQX97" s="212"/>
      <c r="HQY97" s="212"/>
      <c r="HQZ97" s="212"/>
      <c r="HRA97" s="212"/>
      <c r="HRB97" s="212"/>
      <c r="HRC97" s="212"/>
      <c r="HRD97" s="212"/>
      <c r="HRE97" s="212"/>
      <c r="HRF97" s="212"/>
      <c r="HRG97" s="212"/>
      <c r="HRH97" s="212"/>
      <c r="HRI97" s="212"/>
      <c r="HRJ97" s="212"/>
      <c r="HRK97" s="212"/>
      <c r="HRL97" s="212"/>
      <c r="HRM97" s="212"/>
      <c r="HRN97" s="212"/>
      <c r="HRO97" s="212"/>
      <c r="HRP97" s="212"/>
      <c r="HRQ97" s="212"/>
      <c r="HRR97" s="212"/>
      <c r="HRS97" s="212"/>
      <c r="HRT97" s="212"/>
      <c r="HRU97" s="212"/>
      <c r="HRV97" s="212"/>
      <c r="HRW97" s="212"/>
      <c r="HRX97" s="212"/>
      <c r="HRY97" s="212"/>
      <c r="HRZ97" s="212"/>
      <c r="HSA97" s="212"/>
      <c r="HSB97" s="212"/>
      <c r="HSC97" s="212"/>
      <c r="HSD97" s="212"/>
      <c r="HSE97" s="212"/>
      <c r="HSF97" s="212"/>
      <c r="HSG97" s="212"/>
      <c r="HSH97" s="212"/>
      <c r="HSI97" s="212"/>
      <c r="HSJ97" s="212"/>
      <c r="HSK97" s="212"/>
      <c r="HSL97" s="212"/>
      <c r="HSM97" s="212"/>
      <c r="HSN97" s="212"/>
      <c r="HSO97" s="212"/>
      <c r="HSP97" s="212"/>
      <c r="HSQ97" s="212"/>
      <c r="HSR97" s="212"/>
      <c r="HSS97" s="212"/>
      <c r="HST97" s="212"/>
      <c r="HSU97" s="212"/>
      <c r="HSV97" s="212"/>
      <c r="HSW97" s="212"/>
      <c r="HSX97" s="212"/>
      <c r="HSY97" s="212"/>
      <c r="HSZ97" s="212"/>
      <c r="HTA97" s="212"/>
      <c r="HTB97" s="212"/>
      <c r="HTC97" s="212"/>
      <c r="HTD97" s="212"/>
      <c r="HTE97" s="212"/>
      <c r="HTF97" s="212"/>
      <c r="HTG97" s="212"/>
      <c r="HTH97" s="212"/>
      <c r="HTI97" s="212"/>
      <c r="HTJ97" s="212"/>
      <c r="HTK97" s="212"/>
      <c r="HTL97" s="212"/>
      <c r="HTM97" s="212"/>
      <c r="HTN97" s="212"/>
      <c r="HTO97" s="212"/>
      <c r="HTP97" s="212"/>
      <c r="HTQ97" s="212"/>
      <c r="HTR97" s="212"/>
      <c r="HTS97" s="212"/>
      <c r="HTT97" s="212"/>
      <c r="HTU97" s="212"/>
      <c r="HTV97" s="212"/>
      <c r="HTW97" s="212"/>
      <c r="HTX97" s="212"/>
      <c r="HTY97" s="212"/>
      <c r="HTZ97" s="212"/>
      <c r="HUA97" s="212"/>
      <c r="HUB97" s="212"/>
      <c r="HUC97" s="212"/>
      <c r="HUD97" s="212"/>
      <c r="HUE97" s="212"/>
      <c r="HUF97" s="212"/>
      <c r="HUG97" s="212"/>
      <c r="HUH97" s="212"/>
      <c r="HUI97" s="212"/>
      <c r="HUJ97" s="212"/>
      <c r="HUK97" s="212"/>
      <c r="HUL97" s="212"/>
      <c r="HUM97" s="212"/>
      <c r="HUN97" s="212"/>
      <c r="HUO97" s="212"/>
      <c r="HUP97" s="212"/>
      <c r="HUQ97" s="212"/>
      <c r="HUR97" s="212"/>
      <c r="HUS97" s="212"/>
      <c r="HUT97" s="212"/>
      <c r="HUU97" s="212"/>
      <c r="HUV97" s="212"/>
      <c r="HUW97" s="212"/>
      <c r="HUX97" s="212"/>
      <c r="HUY97" s="212"/>
      <c r="HUZ97" s="212"/>
      <c r="HVA97" s="212"/>
      <c r="HVB97" s="212"/>
      <c r="HVC97" s="212"/>
      <c r="HVD97" s="212"/>
      <c r="HVE97" s="212"/>
      <c r="HVF97" s="212"/>
      <c r="HVG97" s="212"/>
      <c r="HVH97" s="212"/>
      <c r="HVI97" s="212"/>
      <c r="HVJ97" s="212"/>
      <c r="HVK97" s="212"/>
      <c r="HVL97" s="212"/>
      <c r="HVM97" s="212"/>
      <c r="HVN97" s="212"/>
      <c r="HVO97" s="212"/>
      <c r="HVP97" s="212"/>
      <c r="HVQ97" s="212"/>
      <c r="HVR97" s="212"/>
      <c r="HVS97" s="212"/>
      <c r="HVT97" s="212"/>
      <c r="HVU97" s="212"/>
      <c r="HVV97" s="212"/>
      <c r="HVW97" s="212"/>
      <c r="HVX97" s="212"/>
      <c r="HVY97" s="212"/>
      <c r="HVZ97" s="212"/>
      <c r="HWA97" s="212"/>
      <c r="HWB97" s="212"/>
      <c r="HWC97" s="212"/>
      <c r="HWD97" s="212"/>
      <c r="HWE97" s="212"/>
      <c r="HWF97" s="212"/>
      <c r="HWG97" s="212"/>
      <c r="HWH97" s="212"/>
      <c r="HWI97" s="212"/>
      <c r="HWJ97" s="212"/>
      <c r="HWK97" s="212"/>
      <c r="HWL97" s="212"/>
      <c r="HWM97" s="212"/>
      <c r="HWN97" s="212"/>
      <c r="HWO97" s="212"/>
      <c r="HWP97" s="212"/>
      <c r="HWQ97" s="212"/>
      <c r="HWR97" s="212"/>
      <c r="HWS97" s="212"/>
      <c r="HWT97" s="212"/>
      <c r="HWU97" s="212"/>
      <c r="HWV97" s="212"/>
      <c r="HWW97" s="212"/>
      <c r="HWX97" s="212"/>
      <c r="HWY97" s="212"/>
      <c r="HWZ97" s="212"/>
      <c r="HXA97" s="212"/>
      <c r="HXB97" s="212"/>
      <c r="HXC97" s="212"/>
      <c r="HXD97" s="212"/>
      <c r="HXE97" s="212"/>
      <c r="HXF97" s="212"/>
      <c r="HXG97" s="212"/>
      <c r="HXH97" s="212"/>
      <c r="HXI97" s="212"/>
      <c r="HXJ97" s="212"/>
      <c r="HXK97" s="212"/>
      <c r="HXL97" s="212"/>
      <c r="HXM97" s="212"/>
      <c r="HXN97" s="212"/>
      <c r="HXO97" s="212"/>
      <c r="HXP97" s="212"/>
      <c r="HXQ97" s="212"/>
      <c r="HXR97" s="212"/>
      <c r="HXS97" s="212"/>
      <c r="HXT97" s="212"/>
      <c r="HXU97" s="212"/>
      <c r="HXV97" s="212"/>
      <c r="HXW97" s="212"/>
      <c r="HXX97" s="212"/>
      <c r="HXY97" s="212"/>
      <c r="HXZ97" s="212"/>
      <c r="HYA97" s="212"/>
      <c r="HYB97" s="212"/>
      <c r="HYC97" s="212"/>
      <c r="HYD97" s="212"/>
      <c r="HYE97" s="212"/>
      <c r="HYF97" s="212"/>
      <c r="HYG97" s="212"/>
      <c r="HYH97" s="212"/>
      <c r="HYI97" s="212"/>
      <c r="HYJ97" s="212"/>
      <c r="HYK97" s="212"/>
      <c r="HYL97" s="212"/>
      <c r="HYM97" s="212"/>
      <c r="HYN97" s="212"/>
      <c r="HYO97" s="212"/>
      <c r="HYP97" s="212"/>
      <c r="HYQ97" s="212"/>
      <c r="HYR97" s="212"/>
      <c r="HYS97" s="212"/>
      <c r="HYT97" s="212"/>
      <c r="HYU97" s="212"/>
      <c r="HYV97" s="212"/>
      <c r="HYW97" s="212"/>
      <c r="HYX97" s="212"/>
      <c r="HYY97" s="212"/>
      <c r="HYZ97" s="212"/>
      <c r="HZA97" s="212"/>
      <c r="HZB97" s="212"/>
      <c r="HZC97" s="212"/>
      <c r="HZD97" s="212"/>
      <c r="HZE97" s="212"/>
      <c r="HZF97" s="212"/>
      <c r="HZG97" s="212"/>
      <c r="HZH97" s="212"/>
      <c r="HZI97" s="212"/>
      <c r="HZJ97" s="212"/>
      <c r="HZK97" s="212"/>
      <c r="HZL97" s="212"/>
      <c r="HZM97" s="212"/>
      <c r="HZN97" s="212"/>
      <c r="HZO97" s="212"/>
      <c r="HZP97" s="212"/>
      <c r="HZQ97" s="212"/>
      <c r="HZR97" s="212"/>
      <c r="HZS97" s="212"/>
      <c r="HZT97" s="212"/>
      <c r="HZU97" s="212"/>
      <c r="HZV97" s="212"/>
      <c r="HZW97" s="212"/>
      <c r="HZX97" s="212"/>
      <c r="HZY97" s="212"/>
      <c r="HZZ97" s="212"/>
      <c r="IAA97" s="212"/>
      <c r="IAB97" s="212"/>
      <c r="IAC97" s="212"/>
      <c r="IAD97" s="212"/>
      <c r="IAE97" s="212"/>
      <c r="IAF97" s="212"/>
      <c r="IAG97" s="212"/>
      <c r="IAH97" s="212"/>
      <c r="IAI97" s="212"/>
      <c r="IAJ97" s="212"/>
      <c r="IAK97" s="212"/>
      <c r="IAL97" s="212"/>
      <c r="IAM97" s="212"/>
      <c r="IAN97" s="212"/>
      <c r="IAO97" s="212"/>
      <c r="IAP97" s="212"/>
      <c r="IAQ97" s="212"/>
      <c r="IAR97" s="212"/>
      <c r="IAS97" s="212"/>
      <c r="IAT97" s="212"/>
      <c r="IAU97" s="212"/>
      <c r="IAV97" s="212"/>
      <c r="IAW97" s="212"/>
      <c r="IAX97" s="212"/>
      <c r="IAY97" s="212"/>
      <c r="IAZ97" s="212"/>
      <c r="IBA97" s="212"/>
      <c r="IBB97" s="212"/>
      <c r="IBC97" s="212"/>
      <c r="IBD97" s="212"/>
      <c r="IBE97" s="212"/>
      <c r="IBF97" s="212"/>
      <c r="IBG97" s="212"/>
      <c r="IBH97" s="212"/>
      <c r="IBI97" s="212"/>
      <c r="IBJ97" s="212"/>
      <c r="IBK97" s="212"/>
      <c r="IBL97" s="212"/>
      <c r="IBM97" s="212"/>
      <c r="IBN97" s="212"/>
      <c r="IBO97" s="212"/>
      <c r="IBP97" s="212"/>
      <c r="IBQ97" s="212"/>
      <c r="IBR97" s="212"/>
      <c r="IBS97" s="212"/>
      <c r="IBT97" s="212"/>
      <c r="IBU97" s="212"/>
      <c r="IBV97" s="212"/>
      <c r="IBW97" s="212"/>
      <c r="IBX97" s="212"/>
      <c r="IBY97" s="212"/>
      <c r="IBZ97" s="212"/>
      <c r="ICA97" s="212"/>
      <c r="ICB97" s="212"/>
      <c r="ICC97" s="212"/>
      <c r="ICD97" s="212"/>
      <c r="ICE97" s="212"/>
      <c r="ICF97" s="212"/>
      <c r="ICG97" s="212"/>
      <c r="ICH97" s="212"/>
      <c r="ICI97" s="212"/>
      <c r="ICJ97" s="212"/>
      <c r="ICK97" s="212"/>
      <c r="ICL97" s="212"/>
      <c r="ICM97" s="212"/>
      <c r="ICN97" s="212"/>
      <c r="ICO97" s="212"/>
      <c r="ICP97" s="212"/>
      <c r="ICQ97" s="212"/>
      <c r="ICR97" s="212"/>
      <c r="ICS97" s="212"/>
      <c r="ICT97" s="212"/>
      <c r="ICU97" s="212"/>
      <c r="ICV97" s="212"/>
      <c r="ICW97" s="212"/>
      <c r="ICX97" s="212"/>
      <c r="ICY97" s="212"/>
      <c r="ICZ97" s="212"/>
      <c r="IDA97" s="212"/>
      <c r="IDB97" s="212"/>
      <c r="IDC97" s="212"/>
      <c r="IDD97" s="212"/>
      <c r="IDE97" s="212"/>
      <c r="IDF97" s="212"/>
      <c r="IDG97" s="212"/>
      <c r="IDH97" s="212"/>
      <c r="IDI97" s="212"/>
      <c r="IDJ97" s="212"/>
      <c r="IDK97" s="212"/>
      <c r="IDL97" s="212"/>
      <c r="IDM97" s="212"/>
      <c r="IDN97" s="212"/>
      <c r="IDO97" s="212"/>
      <c r="IDP97" s="212"/>
      <c r="IDQ97" s="212"/>
      <c r="IDR97" s="212"/>
      <c r="IDS97" s="212"/>
      <c r="IDT97" s="212"/>
      <c r="IDU97" s="212"/>
      <c r="IDV97" s="212"/>
      <c r="IDW97" s="212"/>
      <c r="IDX97" s="212"/>
      <c r="IDY97" s="212"/>
      <c r="IDZ97" s="212"/>
      <c r="IEA97" s="212"/>
      <c r="IEB97" s="212"/>
      <c r="IEC97" s="212"/>
      <c r="IED97" s="212"/>
      <c r="IEE97" s="212"/>
      <c r="IEF97" s="212"/>
      <c r="IEG97" s="212"/>
      <c r="IEH97" s="212"/>
      <c r="IEI97" s="212"/>
      <c r="IEJ97" s="212"/>
      <c r="IEK97" s="212"/>
      <c r="IEL97" s="212"/>
      <c r="IEM97" s="212"/>
      <c r="IEN97" s="212"/>
      <c r="IEO97" s="212"/>
      <c r="IEP97" s="212"/>
      <c r="IEQ97" s="212"/>
      <c r="IER97" s="212"/>
      <c r="IES97" s="212"/>
      <c r="IET97" s="212"/>
      <c r="IEU97" s="212"/>
      <c r="IEV97" s="212"/>
      <c r="IEW97" s="212"/>
      <c r="IEX97" s="212"/>
      <c r="IEY97" s="212"/>
      <c r="IEZ97" s="212"/>
      <c r="IFA97" s="212"/>
      <c r="IFB97" s="212"/>
      <c r="IFC97" s="212"/>
      <c r="IFD97" s="212"/>
      <c r="IFE97" s="212"/>
      <c r="IFF97" s="212"/>
      <c r="IFG97" s="212"/>
      <c r="IFH97" s="212"/>
      <c r="IFI97" s="212"/>
      <c r="IFJ97" s="212"/>
      <c r="IFK97" s="212"/>
      <c r="IFL97" s="212"/>
      <c r="IFM97" s="212"/>
      <c r="IFN97" s="212"/>
      <c r="IFO97" s="212"/>
      <c r="IFP97" s="212"/>
      <c r="IFQ97" s="212"/>
      <c r="IFR97" s="212"/>
      <c r="IFS97" s="212"/>
      <c r="IFT97" s="212"/>
      <c r="IFU97" s="212"/>
      <c r="IFV97" s="212"/>
      <c r="IFW97" s="212"/>
      <c r="IFX97" s="212"/>
      <c r="IFY97" s="212"/>
      <c r="IFZ97" s="212"/>
      <c r="IGA97" s="212"/>
      <c r="IGB97" s="212"/>
      <c r="IGC97" s="212"/>
      <c r="IGD97" s="212"/>
      <c r="IGE97" s="212"/>
      <c r="IGF97" s="212"/>
      <c r="IGG97" s="212"/>
      <c r="IGH97" s="212"/>
      <c r="IGI97" s="212"/>
      <c r="IGJ97" s="212"/>
      <c r="IGK97" s="212"/>
      <c r="IGL97" s="212"/>
      <c r="IGM97" s="212"/>
      <c r="IGN97" s="212"/>
      <c r="IGO97" s="212"/>
      <c r="IGP97" s="212"/>
      <c r="IGQ97" s="212"/>
      <c r="IGR97" s="212"/>
      <c r="IGS97" s="212"/>
      <c r="IGT97" s="212"/>
      <c r="IGU97" s="212"/>
      <c r="IGV97" s="212"/>
      <c r="IGW97" s="212"/>
      <c r="IGX97" s="212"/>
      <c r="IGY97" s="212"/>
      <c r="IGZ97" s="212"/>
      <c r="IHA97" s="212"/>
      <c r="IHB97" s="212"/>
      <c r="IHC97" s="212"/>
      <c r="IHD97" s="212"/>
      <c r="IHE97" s="212"/>
      <c r="IHF97" s="212"/>
      <c r="IHG97" s="212"/>
      <c r="IHH97" s="212"/>
      <c r="IHI97" s="212"/>
      <c r="IHJ97" s="212"/>
      <c r="IHK97" s="212"/>
      <c r="IHL97" s="212"/>
      <c r="IHM97" s="212"/>
      <c r="IHN97" s="212"/>
      <c r="IHO97" s="212"/>
      <c r="IHP97" s="212"/>
      <c r="IHQ97" s="212"/>
      <c r="IHR97" s="212"/>
      <c r="IHS97" s="212"/>
      <c r="IHT97" s="212"/>
      <c r="IHU97" s="212"/>
      <c r="IHV97" s="212"/>
      <c r="IHW97" s="212"/>
      <c r="IHX97" s="212"/>
      <c r="IHY97" s="212"/>
      <c r="IHZ97" s="212"/>
      <c r="IIA97" s="212"/>
      <c r="IIB97" s="212"/>
      <c r="IIC97" s="212"/>
      <c r="IID97" s="212"/>
      <c r="IIE97" s="212"/>
      <c r="IIF97" s="212"/>
      <c r="IIG97" s="212"/>
      <c r="IIH97" s="212"/>
      <c r="III97" s="212"/>
      <c r="IIJ97" s="212"/>
      <c r="IIK97" s="212"/>
      <c r="IIL97" s="212"/>
      <c r="IIM97" s="212"/>
      <c r="IIN97" s="212"/>
      <c r="IIO97" s="212"/>
      <c r="IIP97" s="212"/>
      <c r="IIQ97" s="212"/>
      <c r="IIR97" s="212"/>
      <c r="IIS97" s="212"/>
      <c r="IIT97" s="212"/>
      <c r="IIU97" s="212"/>
      <c r="IIV97" s="212"/>
      <c r="IIW97" s="212"/>
      <c r="IIX97" s="212"/>
      <c r="IIY97" s="212"/>
      <c r="IIZ97" s="212"/>
      <c r="IJA97" s="212"/>
      <c r="IJB97" s="212"/>
      <c r="IJC97" s="212"/>
      <c r="IJD97" s="212"/>
      <c r="IJE97" s="212"/>
      <c r="IJF97" s="212"/>
      <c r="IJG97" s="212"/>
      <c r="IJH97" s="212"/>
      <c r="IJI97" s="212"/>
      <c r="IJJ97" s="212"/>
      <c r="IJK97" s="212"/>
      <c r="IJL97" s="212"/>
      <c r="IJM97" s="212"/>
      <c r="IJN97" s="212"/>
      <c r="IJO97" s="212"/>
      <c r="IJP97" s="212"/>
      <c r="IJQ97" s="212"/>
      <c r="IJR97" s="212"/>
      <c r="IJS97" s="212"/>
      <c r="IJT97" s="212"/>
      <c r="IJU97" s="212"/>
      <c r="IJV97" s="212"/>
      <c r="IJW97" s="212"/>
      <c r="IJX97" s="212"/>
      <c r="IJY97" s="212"/>
      <c r="IJZ97" s="212"/>
      <c r="IKA97" s="212"/>
      <c r="IKB97" s="212"/>
      <c r="IKC97" s="212"/>
      <c r="IKD97" s="212"/>
      <c r="IKE97" s="212"/>
      <c r="IKF97" s="212"/>
      <c r="IKG97" s="212"/>
      <c r="IKH97" s="212"/>
      <c r="IKI97" s="212"/>
      <c r="IKJ97" s="212"/>
      <c r="IKK97" s="212"/>
      <c r="IKL97" s="212"/>
      <c r="IKM97" s="212"/>
      <c r="IKN97" s="212"/>
      <c r="IKO97" s="212"/>
      <c r="IKP97" s="212"/>
      <c r="IKQ97" s="212"/>
      <c r="IKR97" s="212"/>
      <c r="IKS97" s="212"/>
      <c r="IKT97" s="212"/>
      <c r="IKU97" s="212"/>
      <c r="IKV97" s="212"/>
      <c r="IKW97" s="212"/>
      <c r="IKX97" s="212"/>
      <c r="IKY97" s="212"/>
      <c r="IKZ97" s="212"/>
      <c r="ILA97" s="212"/>
      <c r="ILB97" s="212"/>
      <c r="ILC97" s="212"/>
      <c r="ILD97" s="212"/>
      <c r="ILE97" s="212"/>
      <c r="ILF97" s="212"/>
      <c r="ILG97" s="212"/>
      <c r="ILH97" s="212"/>
      <c r="ILI97" s="212"/>
      <c r="ILJ97" s="212"/>
      <c r="ILK97" s="212"/>
      <c r="ILL97" s="212"/>
      <c r="ILM97" s="212"/>
      <c r="ILN97" s="212"/>
      <c r="ILO97" s="212"/>
      <c r="ILP97" s="212"/>
      <c r="ILQ97" s="212"/>
      <c r="ILR97" s="212"/>
      <c r="ILS97" s="212"/>
      <c r="ILT97" s="212"/>
      <c r="ILU97" s="212"/>
      <c r="ILV97" s="212"/>
      <c r="ILW97" s="212"/>
      <c r="ILX97" s="212"/>
      <c r="ILY97" s="212"/>
      <c r="ILZ97" s="212"/>
      <c r="IMA97" s="212"/>
      <c r="IMB97" s="212"/>
      <c r="IMC97" s="212"/>
      <c r="IMD97" s="212"/>
      <c r="IME97" s="212"/>
      <c r="IMF97" s="212"/>
      <c r="IMG97" s="212"/>
      <c r="IMH97" s="212"/>
      <c r="IMI97" s="212"/>
      <c r="IMJ97" s="212"/>
      <c r="IMK97" s="212"/>
      <c r="IML97" s="212"/>
      <c r="IMM97" s="212"/>
      <c r="IMN97" s="212"/>
      <c r="IMO97" s="212"/>
      <c r="IMP97" s="212"/>
      <c r="IMQ97" s="212"/>
      <c r="IMR97" s="212"/>
      <c r="IMS97" s="212"/>
      <c r="IMT97" s="212"/>
      <c r="IMU97" s="212"/>
      <c r="IMV97" s="212"/>
      <c r="IMW97" s="212"/>
      <c r="IMX97" s="212"/>
      <c r="IMY97" s="212"/>
      <c r="IMZ97" s="212"/>
      <c r="INA97" s="212"/>
      <c r="INB97" s="212"/>
      <c r="INC97" s="212"/>
      <c r="IND97" s="212"/>
      <c r="INE97" s="212"/>
      <c r="INF97" s="212"/>
      <c r="ING97" s="212"/>
      <c r="INH97" s="212"/>
      <c r="INI97" s="212"/>
      <c r="INJ97" s="212"/>
      <c r="INK97" s="212"/>
      <c r="INL97" s="212"/>
      <c r="INM97" s="212"/>
      <c r="INN97" s="212"/>
      <c r="INO97" s="212"/>
      <c r="INP97" s="212"/>
      <c r="INQ97" s="212"/>
      <c r="INR97" s="212"/>
      <c r="INS97" s="212"/>
      <c r="INT97" s="212"/>
      <c r="INU97" s="212"/>
      <c r="INV97" s="212"/>
      <c r="INW97" s="212"/>
      <c r="INX97" s="212"/>
      <c r="INY97" s="212"/>
      <c r="INZ97" s="212"/>
      <c r="IOA97" s="212"/>
      <c r="IOB97" s="212"/>
      <c r="IOC97" s="212"/>
      <c r="IOD97" s="212"/>
      <c r="IOE97" s="212"/>
      <c r="IOF97" s="212"/>
      <c r="IOG97" s="212"/>
      <c r="IOH97" s="212"/>
      <c r="IOI97" s="212"/>
      <c r="IOJ97" s="212"/>
      <c r="IOK97" s="212"/>
      <c r="IOL97" s="212"/>
      <c r="IOM97" s="212"/>
      <c r="ION97" s="212"/>
      <c r="IOO97" s="212"/>
      <c r="IOP97" s="212"/>
      <c r="IOQ97" s="212"/>
      <c r="IOR97" s="212"/>
      <c r="IOS97" s="212"/>
      <c r="IOT97" s="212"/>
      <c r="IOU97" s="212"/>
      <c r="IOV97" s="212"/>
      <c r="IOW97" s="212"/>
      <c r="IOX97" s="212"/>
      <c r="IOY97" s="212"/>
      <c r="IOZ97" s="212"/>
      <c r="IPA97" s="212"/>
      <c r="IPB97" s="212"/>
      <c r="IPC97" s="212"/>
      <c r="IPD97" s="212"/>
      <c r="IPE97" s="212"/>
      <c r="IPF97" s="212"/>
      <c r="IPG97" s="212"/>
      <c r="IPH97" s="212"/>
      <c r="IPI97" s="212"/>
      <c r="IPJ97" s="212"/>
      <c r="IPK97" s="212"/>
      <c r="IPL97" s="212"/>
      <c r="IPM97" s="212"/>
      <c r="IPN97" s="212"/>
      <c r="IPO97" s="212"/>
      <c r="IPP97" s="212"/>
      <c r="IPQ97" s="212"/>
      <c r="IPR97" s="212"/>
      <c r="IPS97" s="212"/>
      <c r="IPT97" s="212"/>
      <c r="IPU97" s="212"/>
      <c r="IPV97" s="212"/>
      <c r="IPW97" s="212"/>
      <c r="IPX97" s="212"/>
      <c r="IPY97" s="212"/>
      <c r="IPZ97" s="212"/>
      <c r="IQA97" s="212"/>
      <c r="IQB97" s="212"/>
      <c r="IQC97" s="212"/>
      <c r="IQD97" s="212"/>
      <c r="IQE97" s="212"/>
      <c r="IQF97" s="212"/>
      <c r="IQG97" s="212"/>
      <c r="IQH97" s="212"/>
      <c r="IQI97" s="212"/>
      <c r="IQJ97" s="212"/>
      <c r="IQK97" s="212"/>
      <c r="IQL97" s="212"/>
      <c r="IQM97" s="212"/>
      <c r="IQN97" s="212"/>
      <c r="IQO97" s="212"/>
      <c r="IQP97" s="212"/>
      <c r="IQQ97" s="212"/>
      <c r="IQR97" s="212"/>
      <c r="IQS97" s="212"/>
      <c r="IQT97" s="212"/>
      <c r="IQU97" s="212"/>
      <c r="IQV97" s="212"/>
      <c r="IQW97" s="212"/>
      <c r="IQX97" s="212"/>
      <c r="IQY97" s="212"/>
      <c r="IQZ97" s="212"/>
      <c r="IRA97" s="212"/>
      <c r="IRB97" s="212"/>
      <c r="IRC97" s="212"/>
      <c r="IRD97" s="212"/>
      <c r="IRE97" s="212"/>
      <c r="IRF97" s="212"/>
      <c r="IRG97" s="212"/>
      <c r="IRH97" s="212"/>
      <c r="IRI97" s="212"/>
      <c r="IRJ97" s="212"/>
      <c r="IRK97" s="212"/>
      <c r="IRL97" s="212"/>
      <c r="IRM97" s="212"/>
      <c r="IRN97" s="212"/>
      <c r="IRO97" s="212"/>
      <c r="IRP97" s="212"/>
      <c r="IRQ97" s="212"/>
      <c r="IRR97" s="212"/>
      <c r="IRS97" s="212"/>
      <c r="IRT97" s="212"/>
      <c r="IRU97" s="212"/>
      <c r="IRV97" s="212"/>
      <c r="IRW97" s="212"/>
      <c r="IRX97" s="212"/>
      <c r="IRY97" s="212"/>
      <c r="IRZ97" s="212"/>
      <c r="ISA97" s="212"/>
      <c r="ISB97" s="212"/>
      <c r="ISC97" s="212"/>
      <c r="ISD97" s="212"/>
      <c r="ISE97" s="212"/>
      <c r="ISF97" s="212"/>
      <c r="ISG97" s="212"/>
      <c r="ISH97" s="212"/>
      <c r="ISI97" s="212"/>
      <c r="ISJ97" s="212"/>
      <c r="ISK97" s="212"/>
      <c r="ISL97" s="212"/>
      <c r="ISM97" s="212"/>
      <c r="ISN97" s="212"/>
      <c r="ISO97" s="212"/>
      <c r="ISP97" s="212"/>
      <c r="ISQ97" s="212"/>
      <c r="ISR97" s="212"/>
      <c r="ISS97" s="212"/>
      <c r="IST97" s="212"/>
      <c r="ISU97" s="212"/>
      <c r="ISV97" s="212"/>
      <c r="ISW97" s="212"/>
      <c r="ISX97" s="212"/>
      <c r="ISY97" s="212"/>
      <c r="ISZ97" s="212"/>
      <c r="ITA97" s="212"/>
      <c r="ITB97" s="212"/>
      <c r="ITC97" s="212"/>
      <c r="ITD97" s="212"/>
      <c r="ITE97" s="212"/>
      <c r="ITF97" s="212"/>
      <c r="ITG97" s="212"/>
      <c r="ITH97" s="212"/>
      <c r="ITI97" s="212"/>
      <c r="ITJ97" s="212"/>
      <c r="ITK97" s="212"/>
      <c r="ITL97" s="212"/>
      <c r="ITM97" s="212"/>
      <c r="ITN97" s="212"/>
      <c r="ITO97" s="212"/>
      <c r="ITP97" s="212"/>
      <c r="ITQ97" s="212"/>
      <c r="ITR97" s="212"/>
      <c r="ITS97" s="212"/>
      <c r="ITT97" s="212"/>
      <c r="ITU97" s="212"/>
      <c r="ITV97" s="212"/>
      <c r="ITW97" s="212"/>
      <c r="ITX97" s="212"/>
      <c r="ITY97" s="212"/>
      <c r="ITZ97" s="212"/>
      <c r="IUA97" s="212"/>
      <c r="IUB97" s="212"/>
      <c r="IUC97" s="212"/>
      <c r="IUD97" s="212"/>
      <c r="IUE97" s="212"/>
      <c r="IUF97" s="212"/>
      <c r="IUG97" s="212"/>
      <c r="IUH97" s="212"/>
      <c r="IUI97" s="212"/>
      <c r="IUJ97" s="212"/>
      <c r="IUK97" s="212"/>
      <c r="IUL97" s="212"/>
      <c r="IUM97" s="212"/>
      <c r="IUN97" s="212"/>
      <c r="IUO97" s="212"/>
      <c r="IUP97" s="212"/>
      <c r="IUQ97" s="212"/>
      <c r="IUR97" s="212"/>
      <c r="IUS97" s="212"/>
      <c r="IUT97" s="212"/>
      <c r="IUU97" s="212"/>
      <c r="IUV97" s="212"/>
      <c r="IUW97" s="212"/>
      <c r="IUX97" s="212"/>
      <c r="IUY97" s="212"/>
      <c r="IUZ97" s="212"/>
      <c r="IVA97" s="212"/>
      <c r="IVB97" s="212"/>
      <c r="IVC97" s="212"/>
      <c r="IVD97" s="212"/>
      <c r="IVE97" s="212"/>
      <c r="IVF97" s="212"/>
      <c r="IVG97" s="212"/>
      <c r="IVH97" s="212"/>
      <c r="IVI97" s="212"/>
      <c r="IVJ97" s="212"/>
      <c r="IVK97" s="212"/>
      <c r="IVL97" s="212"/>
      <c r="IVM97" s="212"/>
      <c r="IVN97" s="212"/>
      <c r="IVO97" s="212"/>
      <c r="IVP97" s="212"/>
      <c r="IVQ97" s="212"/>
      <c r="IVR97" s="212"/>
      <c r="IVS97" s="212"/>
      <c r="IVT97" s="212"/>
      <c r="IVU97" s="212"/>
      <c r="IVV97" s="212"/>
      <c r="IVW97" s="212"/>
      <c r="IVX97" s="212"/>
      <c r="IVY97" s="212"/>
      <c r="IVZ97" s="212"/>
      <c r="IWA97" s="212"/>
      <c r="IWB97" s="212"/>
      <c r="IWC97" s="212"/>
      <c r="IWD97" s="212"/>
      <c r="IWE97" s="212"/>
      <c r="IWF97" s="212"/>
      <c r="IWG97" s="212"/>
      <c r="IWH97" s="212"/>
      <c r="IWI97" s="212"/>
      <c r="IWJ97" s="212"/>
      <c r="IWK97" s="212"/>
      <c r="IWL97" s="212"/>
      <c r="IWM97" s="212"/>
      <c r="IWN97" s="212"/>
      <c r="IWO97" s="212"/>
      <c r="IWP97" s="212"/>
      <c r="IWQ97" s="212"/>
      <c r="IWR97" s="212"/>
      <c r="IWS97" s="212"/>
      <c r="IWT97" s="212"/>
      <c r="IWU97" s="212"/>
      <c r="IWV97" s="212"/>
      <c r="IWW97" s="212"/>
      <c r="IWX97" s="212"/>
      <c r="IWY97" s="212"/>
      <c r="IWZ97" s="212"/>
      <c r="IXA97" s="212"/>
      <c r="IXB97" s="212"/>
      <c r="IXC97" s="212"/>
      <c r="IXD97" s="212"/>
      <c r="IXE97" s="212"/>
      <c r="IXF97" s="212"/>
      <c r="IXG97" s="212"/>
      <c r="IXH97" s="212"/>
      <c r="IXI97" s="212"/>
      <c r="IXJ97" s="212"/>
      <c r="IXK97" s="212"/>
      <c r="IXL97" s="212"/>
      <c r="IXM97" s="212"/>
      <c r="IXN97" s="212"/>
      <c r="IXO97" s="212"/>
      <c r="IXP97" s="212"/>
      <c r="IXQ97" s="212"/>
      <c r="IXR97" s="212"/>
      <c r="IXS97" s="212"/>
      <c r="IXT97" s="212"/>
      <c r="IXU97" s="212"/>
      <c r="IXV97" s="212"/>
      <c r="IXW97" s="212"/>
      <c r="IXX97" s="212"/>
      <c r="IXY97" s="212"/>
      <c r="IXZ97" s="212"/>
      <c r="IYA97" s="212"/>
      <c r="IYB97" s="212"/>
      <c r="IYC97" s="212"/>
      <c r="IYD97" s="212"/>
      <c r="IYE97" s="212"/>
      <c r="IYF97" s="212"/>
      <c r="IYG97" s="212"/>
      <c r="IYH97" s="212"/>
      <c r="IYI97" s="212"/>
      <c r="IYJ97" s="212"/>
      <c r="IYK97" s="212"/>
      <c r="IYL97" s="212"/>
      <c r="IYM97" s="212"/>
      <c r="IYN97" s="212"/>
      <c r="IYO97" s="212"/>
      <c r="IYP97" s="212"/>
      <c r="IYQ97" s="212"/>
      <c r="IYR97" s="212"/>
      <c r="IYS97" s="212"/>
      <c r="IYT97" s="212"/>
      <c r="IYU97" s="212"/>
      <c r="IYV97" s="212"/>
      <c r="IYW97" s="212"/>
      <c r="IYX97" s="212"/>
      <c r="IYY97" s="212"/>
      <c r="IYZ97" s="212"/>
      <c r="IZA97" s="212"/>
      <c r="IZB97" s="212"/>
      <c r="IZC97" s="212"/>
      <c r="IZD97" s="212"/>
      <c r="IZE97" s="212"/>
      <c r="IZF97" s="212"/>
      <c r="IZG97" s="212"/>
      <c r="IZH97" s="212"/>
      <c r="IZI97" s="212"/>
      <c r="IZJ97" s="212"/>
      <c r="IZK97" s="212"/>
      <c r="IZL97" s="212"/>
      <c r="IZM97" s="212"/>
      <c r="IZN97" s="212"/>
      <c r="IZO97" s="212"/>
      <c r="IZP97" s="212"/>
      <c r="IZQ97" s="212"/>
      <c r="IZR97" s="212"/>
      <c r="IZS97" s="212"/>
      <c r="IZT97" s="212"/>
      <c r="IZU97" s="212"/>
      <c r="IZV97" s="212"/>
      <c r="IZW97" s="212"/>
      <c r="IZX97" s="212"/>
      <c r="IZY97" s="212"/>
      <c r="IZZ97" s="212"/>
      <c r="JAA97" s="212"/>
      <c r="JAB97" s="212"/>
      <c r="JAC97" s="212"/>
      <c r="JAD97" s="212"/>
      <c r="JAE97" s="212"/>
      <c r="JAF97" s="212"/>
      <c r="JAG97" s="212"/>
      <c r="JAH97" s="212"/>
      <c r="JAI97" s="212"/>
      <c r="JAJ97" s="212"/>
      <c r="JAK97" s="212"/>
      <c r="JAL97" s="212"/>
      <c r="JAM97" s="212"/>
      <c r="JAN97" s="212"/>
      <c r="JAO97" s="212"/>
      <c r="JAP97" s="212"/>
      <c r="JAQ97" s="212"/>
      <c r="JAR97" s="212"/>
      <c r="JAS97" s="212"/>
      <c r="JAT97" s="212"/>
      <c r="JAU97" s="212"/>
      <c r="JAV97" s="212"/>
      <c r="JAW97" s="212"/>
      <c r="JAX97" s="212"/>
      <c r="JAY97" s="212"/>
      <c r="JAZ97" s="212"/>
      <c r="JBA97" s="212"/>
      <c r="JBB97" s="212"/>
      <c r="JBC97" s="212"/>
      <c r="JBD97" s="212"/>
      <c r="JBE97" s="212"/>
      <c r="JBF97" s="212"/>
      <c r="JBG97" s="212"/>
      <c r="JBH97" s="212"/>
      <c r="JBI97" s="212"/>
      <c r="JBJ97" s="212"/>
      <c r="JBK97" s="212"/>
      <c r="JBL97" s="212"/>
      <c r="JBM97" s="212"/>
      <c r="JBN97" s="212"/>
      <c r="JBO97" s="212"/>
      <c r="JBP97" s="212"/>
      <c r="JBQ97" s="212"/>
      <c r="JBR97" s="212"/>
      <c r="JBS97" s="212"/>
      <c r="JBT97" s="212"/>
      <c r="JBU97" s="212"/>
      <c r="JBV97" s="212"/>
      <c r="JBW97" s="212"/>
      <c r="JBX97" s="212"/>
      <c r="JBY97" s="212"/>
      <c r="JBZ97" s="212"/>
      <c r="JCA97" s="212"/>
      <c r="JCB97" s="212"/>
      <c r="JCC97" s="212"/>
      <c r="JCD97" s="212"/>
      <c r="JCE97" s="212"/>
      <c r="JCF97" s="212"/>
      <c r="JCG97" s="212"/>
      <c r="JCH97" s="212"/>
      <c r="JCI97" s="212"/>
      <c r="JCJ97" s="212"/>
      <c r="JCK97" s="212"/>
      <c r="JCL97" s="212"/>
      <c r="JCM97" s="212"/>
      <c r="JCN97" s="212"/>
      <c r="JCO97" s="212"/>
      <c r="JCP97" s="212"/>
      <c r="JCQ97" s="212"/>
      <c r="JCR97" s="212"/>
      <c r="JCS97" s="212"/>
      <c r="JCT97" s="212"/>
      <c r="JCU97" s="212"/>
      <c r="JCV97" s="212"/>
      <c r="JCW97" s="212"/>
      <c r="JCX97" s="212"/>
      <c r="JCY97" s="212"/>
      <c r="JCZ97" s="212"/>
      <c r="JDA97" s="212"/>
      <c r="JDB97" s="212"/>
      <c r="JDC97" s="212"/>
      <c r="JDD97" s="212"/>
      <c r="JDE97" s="212"/>
      <c r="JDF97" s="212"/>
      <c r="JDG97" s="212"/>
      <c r="JDH97" s="212"/>
      <c r="JDI97" s="212"/>
      <c r="JDJ97" s="212"/>
      <c r="JDK97" s="212"/>
      <c r="JDL97" s="212"/>
      <c r="JDM97" s="212"/>
      <c r="JDN97" s="212"/>
      <c r="JDO97" s="212"/>
      <c r="JDP97" s="212"/>
      <c r="JDQ97" s="212"/>
      <c r="JDR97" s="212"/>
      <c r="JDS97" s="212"/>
      <c r="JDT97" s="212"/>
      <c r="JDU97" s="212"/>
      <c r="JDV97" s="212"/>
      <c r="JDW97" s="212"/>
      <c r="JDX97" s="212"/>
      <c r="JDY97" s="212"/>
      <c r="JDZ97" s="212"/>
      <c r="JEA97" s="212"/>
      <c r="JEB97" s="212"/>
      <c r="JEC97" s="212"/>
      <c r="JED97" s="212"/>
      <c r="JEE97" s="212"/>
      <c r="JEF97" s="212"/>
      <c r="JEG97" s="212"/>
      <c r="JEH97" s="212"/>
      <c r="JEI97" s="212"/>
      <c r="JEJ97" s="212"/>
      <c r="JEK97" s="212"/>
      <c r="JEL97" s="212"/>
      <c r="JEM97" s="212"/>
      <c r="JEN97" s="212"/>
      <c r="JEO97" s="212"/>
      <c r="JEP97" s="212"/>
      <c r="JEQ97" s="212"/>
      <c r="JER97" s="212"/>
      <c r="JES97" s="212"/>
      <c r="JET97" s="212"/>
      <c r="JEU97" s="212"/>
      <c r="JEV97" s="212"/>
      <c r="JEW97" s="212"/>
      <c r="JEX97" s="212"/>
      <c r="JEY97" s="212"/>
      <c r="JEZ97" s="212"/>
      <c r="JFA97" s="212"/>
      <c r="JFB97" s="212"/>
      <c r="JFC97" s="212"/>
      <c r="JFD97" s="212"/>
      <c r="JFE97" s="212"/>
      <c r="JFF97" s="212"/>
      <c r="JFG97" s="212"/>
      <c r="JFH97" s="212"/>
      <c r="JFI97" s="212"/>
      <c r="JFJ97" s="212"/>
      <c r="JFK97" s="212"/>
      <c r="JFL97" s="212"/>
      <c r="JFM97" s="212"/>
      <c r="JFN97" s="212"/>
      <c r="JFO97" s="212"/>
      <c r="JFP97" s="212"/>
      <c r="JFQ97" s="212"/>
      <c r="JFR97" s="212"/>
      <c r="JFS97" s="212"/>
      <c r="JFT97" s="212"/>
      <c r="JFU97" s="212"/>
      <c r="JFV97" s="212"/>
      <c r="JFW97" s="212"/>
      <c r="JFX97" s="212"/>
      <c r="JFY97" s="212"/>
      <c r="JFZ97" s="212"/>
      <c r="JGA97" s="212"/>
      <c r="JGB97" s="212"/>
      <c r="JGC97" s="212"/>
      <c r="JGD97" s="212"/>
      <c r="JGE97" s="212"/>
      <c r="JGF97" s="212"/>
      <c r="JGG97" s="212"/>
      <c r="JGH97" s="212"/>
      <c r="JGI97" s="212"/>
      <c r="JGJ97" s="212"/>
      <c r="JGK97" s="212"/>
      <c r="JGL97" s="212"/>
      <c r="JGM97" s="212"/>
      <c r="JGN97" s="212"/>
      <c r="JGO97" s="212"/>
      <c r="JGP97" s="212"/>
      <c r="JGQ97" s="212"/>
      <c r="JGR97" s="212"/>
      <c r="JGS97" s="212"/>
      <c r="JGT97" s="212"/>
      <c r="JGU97" s="212"/>
      <c r="JGV97" s="212"/>
      <c r="JGW97" s="212"/>
      <c r="JGX97" s="212"/>
      <c r="JGY97" s="212"/>
      <c r="JGZ97" s="212"/>
      <c r="JHA97" s="212"/>
      <c r="JHB97" s="212"/>
      <c r="JHC97" s="212"/>
      <c r="JHD97" s="212"/>
      <c r="JHE97" s="212"/>
      <c r="JHF97" s="212"/>
      <c r="JHG97" s="212"/>
      <c r="JHH97" s="212"/>
      <c r="JHI97" s="212"/>
      <c r="JHJ97" s="212"/>
      <c r="JHK97" s="212"/>
      <c r="JHL97" s="212"/>
      <c r="JHM97" s="212"/>
      <c r="JHN97" s="212"/>
      <c r="JHO97" s="212"/>
      <c r="JHP97" s="212"/>
      <c r="JHQ97" s="212"/>
      <c r="JHR97" s="212"/>
      <c r="JHS97" s="212"/>
      <c r="JHT97" s="212"/>
      <c r="JHU97" s="212"/>
      <c r="JHV97" s="212"/>
      <c r="JHW97" s="212"/>
      <c r="JHX97" s="212"/>
      <c r="JHY97" s="212"/>
      <c r="JHZ97" s="212"/>
      <c r="JIA97" s="212"/>
      <c r="JIB97" s="212"/>
      <c r="JIC97" s="212"/>
      <c r="JID97" s="212"/>
      <c r="JIE97" s="212"/>
      <c r="JIF97" s="212"/>
      <c r="JIG97" s="212"/>
      <c r="JIH97" s="212"/>
      <c r="JII97" s="212"/>
      <c r="JIJ97" s="212"/>
      <c r="JIK97" s="212"/>
      <c r="JIL97" s="212"/>
      <c r="JIM97" s="212"/>
      <c r="JIN97" s="212"/>
      <c r="JIO97" s="212"/>
      <c r="JIP97" s="212"/>
      <c r="JIQ97" s="212"/>
      <c r="JIR97" s="212"/>
      <c r="JIS97" s="212"/>
      <c r="JIT97" s="212"/>
      <c r="JIU97" s="212"/>
      <c r="JIV97" s="212"/>
      <c r="JIW97" s="212"/>
      <c r="JIX97" s="212"/>
      <c r="JIY97" s="212"/>
      <c r="JIZ97" s="212"/>
      <c r="JJA97" s="212"/>
      <c r="JJB97" s="212"/>
      <c r="JJC97" s="212"/>
      <c r="JJD97" s="212"/>
      <c r="JJE97" s="212"/>
      <c r="JJF97" s="212"/>
      <c r="JJG97" s="212"/>
      <c r="JJH97" s="212"/>
      <c r="JJI97" s="212"/>
      <c r="JJJ97" s="212"/>
      <c r="JJK97" s="212"/>
      <c r="JJL97" s="212"/>
      <c r="JJM97" s="212"/>
      <c r="JJN97" s="212"/>
      <c r="JJO97" s="212"/>
      <c r="JJP97" s="212"/>
      <c r="JJQ97" s="212"/>
      <c r="JJR97" s="212"/>
      <c r="JJS97" s="212"/>
      <c r="JJT97" s="212"/>
      <c r="JJU97" s="212"/>
      <c r="JJV97" s="212"/>
      <c r="JJW97" s="212"/>
      <c r="JJX97" s="212"/>
      <c r="JJY97" s="212"/>
      <c r="JJZ97" s="212"/>
      <c r="JKA97" s="212"/>
      <c r="JKB97" s="212"/>
      <c r="JKC97" s="212"/>
      <c r="JKD97" s="212"/>
      <c r="JKE97" s="212"/>
      <c r="JKF97" s="212"/>
      <c r="JKG97" s="212"/>
      <c r="JKH97" s="212"/>
      <c r="JKI97" s="212"/>
      <c r="JKJ97" s="212"/>
      <c r="JKK97" s="212"/>
      <c r="JKL97" s="212"/>
      <c r="JKM97" s="212"/>
      <c r="JKN97" s="212"/>
      <c r="JKO97" s="212"/>
      <c r="JKP97" s="212"/>
      <c r="JKQ97" s="212"/>
      <c r="JKR97" s="212"/>
      <c r="JKS97" s="212"/>
      <c r="JKT97" s="212"/>
      <c r="JKU97" s="212"/>
      <c r="JKV97" s="212"/>
      <c r="JKW97" s="212"/>
      <c r="JKX97" s="212"/>
      <c r="JKY97" s="212"/>
      <c r="JKZ97" s="212"/>
      <c r="JLA97" s="212"/>
      <c r="JLB97" s="212"/>
      <c r="JLC97" s="212"/>
      <c r="JLD97" s="212"/>
      <c r="JLE97" s="212"/>
      <c r="JLF97" s="212"/>
      <c r="JLG97" s="212"/>
      <c r="JLH97" s="212"/>
      <c r="JLI97" s="212"/>
      <c r="JLJ97" s="212"/>
      <c r="JLK97" s="212"/>
      <c r="JLL97" s="212"/>
      <c r="JLM97" s="212"/>
      <c r="JLN97" s="212"/>
      <c r="JLO97" s="212"/>
      <c r="JLP97" s="212"/>
      <c r="JLQ97" s="212"/>
      <c r="JLR97" s="212"/>
      <c r="JLS97" s="212"/>
      <c r="JLT97" s="212"/>
      <c r="JLU97" s="212"/>
      <c r="JLV97" s="212"/>
      <c r="JLW97" s="212"/>
      <c r="JLX97" s="212"/>
      <c r="JLY97" s="212"/>
      <c r="JLZ97" s="212"/>
      <c r="JMA97" s="212"/>
      <c r="JMB97" s="212"/>
      <c r="JMC97" s="212"/>
      <c r="JMD97" s="212"/>
      <c r="JME97" s="212"/>
      <c r="JMF97" s="212"/>
      <c r="JMG97" s="212"/>
      <c r="JMH97" s="212"/>
      <c r="JMI97" s="212"/>
      <c r="JMJ97" s="212"/>
      <c r="JMK97" s="212"/>
      <c r="JML97" s="212"/>
      <c r="JMM97" s="212"/>
      <c r="JMN97" s="212"/>
      <c r="JMO97" s="212"/>
      <c r="JMP97" s="212"/>
      <c r="JMQ97" s="212"/>
      <c r="JMR97" s="212"/>
      <c r="JMS97" s="212"/>
      <c r="JMT97" s="212"/>
      <c r="JMU97" s="212"/>
      <c r="JMV97" s="212"/>
      <c r="JMW97" s="212"/>
      <c r="JMX97" s="212"/>
      <c r="JMY97" s="212"/>
      <c r="JMZ97" s="212"/>
      <c r="JNA97" s="212"/>
      <c r="JNB97" s="212"/>
      <c r="JNC97" s="212"/>
      <c r="JND97" s="212"/>
      <c r="JNE97" s="212"/>
      <c r="JNF97" s="212"/>
      <c r="JNG97" s="212"/>
      <c r="JNH97" s="212"/>
      <c r="JNI97" s="212"/>
      <c r="JNJ97" s="212"/>
      <c r="JNK97" s="212"/>
      <c r="JNL97" s="212"/>
      <c r="JNM97" s="212"/>
      <c r="JNN97" s="212"/>
      <c r="JNO97" s="212"/>
      <c r="JNP97" s="212"/>
      <c r="JNQ97" s="212"/>
      <c r="JNR97" s="212"/>
      <c r="JNS97" s="212"/>
      <c r="JNT97" s="212"/>
      <c r="JNU97" s="212"/>
      <c r="JNV97" s="212"/>
      <c r="JNW97" s="212"/>
      <c r="JNX97" s="212"/>
      <c r="JNY97" s="212"/>
      <c r="JNZ97" s="212"/>
      <c r="JOA97" s="212"/>
      <c r="JOB97" s="212"/>
      <c r="JOC97" s="212"/>
      <c r="JOD97" s="212"/>
      <c r="JOE97" s="212"/>
      <c r="JOF97" s="212"/>
      <c r="JOG97" s="212"/>
      <c r="JOH97" s="212"/>
      <c r="JOI97" s="212"/>
      <c r="JOJ97" s="212"/>
      <c r="JOK97" s="212"/>
      <c r="JOL97" s="212"/>
      <c r="JOM97" s="212"/>
      <c r="JON97" s="212"/>
      <c r="JOO97" s="212"/>
      <c r="JOP97" s="212"/>
      <c r="JOQ97" s="212"/>
      <c r="JOR97" s="212"/>
      <c r="JOS97" s="212"/>
      <c r="JOT97" s="212"/>
      <c r="JOU97" s="212"/>
      <c r="JOV97" s="212"/>
      <c r="JOW97" s="212"/>
      <c r="JOX97" s="212"/>
      <c r="JOY97" s="212"/>
      <c r="JOZ97" s="212"/>
      <c r="JPA97" s="212"/>
      <c r="JPB97" s="212"/>
      <c r="JPC97" s="212"/>
      <c r="JPD97" s="212"/>
      <c r="JPE97" s="212"/>
      <c r="JPF97" s="212"/>
      <c r="JPG97" s="212"/>
      <c r="JPH97" s="212"/>
      <c r="JPI97" s="212"/>
      <c r="JPJ97" s="212"/>
      <c r="JPK97" s="212"/>
      <c r="JPL97" s="212"/>
      <c r="JPM97" s="212"/>
      <c r="JPN97" s="212"/>
      <c r="JPO97" s="212"/>
      <c r="JPP97" s="212"/>
      <c r="JPQ97" s="212"/>
      <c r="JPR97" s="212"/>
      <c r="JPS97" s="212"/>
      <c r="JPT97" s="212"/>
      <c r="JPU97" s="212"/>
      <c r="JPV97" s="212"/>
      <c r="JPW97" s="212"/>
      <c r="JPX97" s="212"/>
      <c r="JPY97" s="212"/>
      <c r="JPZ97" s="212"/>
      <c r="JQA97" s="212"/>
      <c r="JQB97" s="212"/>
      <c r="JQC97" s="212"/>
      <c r="JQD97" s="212"/>
      <c r="JQE97" s="212"/>
      <c r="JQF97" s="212"/>
      <c r="JQG97" s="212"/>
      <c r="JQH97" s="212"/>
      <c r="JQI97" s="212"/>
      <c r="JQJ97" s="212"/>
      <c r="JQK97" s="212"/>
      <c r="JQL97" s="212"/>
      <c r="JQM97" s="212"/>
      <c r="JQN97" s="212"/>
      <c r="JQO97" s="212"/>
      <c r="JQP97" s="212"/>
      <c r="JQQ97" s="212"/>
      <c r="JQR97" s="212"/>
      <c r="JQS97" s="212"/>
      <c r="JQT97" s="212"/>
      <c r="JQU97" s="212"/>
      <c r="JQV97" s="212"/>
      <c r="JQW97" s="212"/>
      <c r="JQX97" s="212"/>
      <c r="JQY97" s="212"/>
      <c r="JQZ97" s="212"/>
      <c r="JRA97" s="212"/>
      <c r="JRB97" s="212"/>
      <c r="JRC97" s="212"/>
      <c r="JRD97" s="212"/>
      <c r="JRE97" s="212"/>
      <c r="JRF97" s="212"/>
      <c r="JRG97" s="212"/>
      <c r="JRH97" s="212"/>
      <c r="JRI97" s="212"/>
      <c r="JRJ97" s="212"/>
      <c r="JRK97" s="212"/>
      <c r="JRL97" s="212"/>
      <c r="JRM97" s="212"/>
      <c r="JRN97" s="212"/>
      <c r="JRO97" s="212"/>
      <c r="JRP97" s="212"/>
      <c r="JRQ97" s="212"/>
      <c r="JRR97" s="212"/>
      <c r="JRS97" s="212"/>
      <c r="JRT97" s="212"/>
      <c r="JRU97" s="212"/>
      <c r="JRV97" s="212"/>
      <c r="JRW97" s="212"/>
      <c r="JRX97" s="212"/>
      <c r="JRY97" s="212"/>
      <c r="JRZ97" s="212"/>
      <c r="JSA97" s="212"/>
      <c r="JSB97" s="212"/>
      <c r="JSC97" s="212"/>
      <c r="JSD97" s="212"/>
      <c r="JSE97" s="212"/>
      <c r="JSF97" s="212"/>
      <c r="JSG97" s="212"/>
      <c r="JSH97" s="212"/>
      <c r="JSI97" s="212"/>
      <c r="JSJ97" s="212"/>
      <c r="JSK97" s="212"/>
      <c r="JSL97" s="212"/>
      <c r="JSM97" s="212"/>
      <c r="JSN97" s="212"/>
      <c r="JSO97" s="212"/>
      <c r="JSP97" s="212"/>
      <c r="JSQ97" s="212"/>
      <c r="JSR97" s="212"/>
      <c r="JSS97" s="212"/>
      <c r="JST97" s="212"/>
      <c r="JSU97" s="212"/>
      <c r="JSV97" s="212"/>
      <c r="JSW97" s="212"/>
      <c r="JSX97" s="212"/>
      <c r="JSY97" s="212"/>
      <c r="JSZ97" s="212"/>
      <c r="JTA97" s="212"/>
      <c r="JTB97" s="212"/>
      <c r="JTC97" s="212"/>
      <c r="JTD97" s="212"/>
      <c r="JTE97" s="212"/>
      <c r="JTF97" s="212"/>
      <c r="JTG97" s="212"/>
      <c r="JTH97" s="212"/>
      <c r="JTI97" s="212"/>
      <c r="JTJ97" s="212"/>
      <c r="JTK97" s="212"/>
      <c r="JTL97" s="212"/>
      <c r="JTM97" s="212"/>
      <c r="JTN97" s="212"/>
      <c r="JTO97" s="212"/>
      <c r="JTP97" s="212"/>
      <c r="JTQ97" s="212"/>
      <c r="JTR97" s="212"/>
      <c r="JTS97" s="212"/>
      <c r="JTT97" s="212"/>
      <c r="JTU97" s="212"/>
      <c r="JTV97" s="212"/>
      <c r="JTW97" s="212"/>
      <c r="JTX97" s="212"/>
      <c r="JTY97" s="212"/>
      <c r="JTZ97" s="212"/>
      <c r="JUA97" s="212"/>
      <c r="JUB97" s="212"/>
      <c r="JUC97" s="212"/>
      <c r="JUD97" s="212"/>
      <c r="JUE97" s="212"/>
      <c r="JUF97" s="212"/>
      <c r="JUG97" s="212"/>
      <c r="JUH97" s="212"/>
      <c r="JUI97" s="212"/>
      <c r="JUJ97" s="212"/>
      <c r="JUK97" s="212"/>
      <c r="JUL97" s="212"/>
      <c r="JUM97" s="212"/>
      <c r="JUN97" s="212"/>
      <c r="JUO97" s="212"/>
      <c r="JUP97" s="212"/>
      <c r="JUQ97" s="212"/>
      <c r="JUR97" s="212"/>
      <c r="JUS97" s="212"/>
      <c r="JUT97" s="212"/>
      <c r="JUU97" s="212"/>
      <c r="JUV97" s="212"/>
      <c r="JUW97" s="212"/>
      <c r="JUX97" s="212"/>
      <c r="JUY97" s="212"/>
      <c r="JUZ97" s="212"/>
      <c r="JVA97" s="212"/>
      <c r="JVB97" s="212"/>
      <c r="JVC97" s="212"/>
      <c r="JVD97" s="212"/>
      <c r="JVE97" s="212"/>
      <c r="JVF97" s="212"/>
      <c r="JVG97" s="212"/>
      <c r="JVH97" s="212"/>
      <c r="JVI97" s="212"/>
      <c r="JVJ97" s="212"/>
      <c r="JVK97" s="212"/>
      <c r="JVL97" s="212"/>
      <c r="JVM97" s="212"/>
      <c r="JVN97" s="212"/>
      <c r="JVO97" s="212"/>
      <c r="JVP97" s="212"/>
      <c r="JVQ97" s="212"/>
      <c r="JVR97" s="212"/>
      <c r="JVS97" s="212"/>
      <c r="JVT97" s="212"/>
      <c r="JVU97" s="212"/>
      <c r="JVV97" s="212"/>
      <c r="JVW97" s="212"/>
      <c r="JVX97" s="212"/>
      <c r="JVY97" s="212"/>
      <c r="JVZ97" s="212"/>
      <c r="JWA97" s="212"/>
      <c r="JWB97" s="212"/>
      <c r="JWC97" s="212"/>
      <c r="JWD97" s="212"/>
      <c r="JWE97" s="212"/>
      <c r="JWF97" s="212"/>
      <c r="JWG97" s="212"/>
      <c r="JWH97" s="212"/>
      <c r="JWI97" s="212"/>
      <c r="JWJ97" s="212"/>
      <c r="JWK97" s="212"/>
      <c r="JWL97" s="212"/>
      <c r="JWM97" s="212"/>
      <c r="JWN97" s="212"/>
      <c r="JWO97" s="212"/>
      <c r="JWP97" s="212"/>
      <c r="JWQ97" s="212"/>
      <c r="JWR97" s="212"/>
      <c r="JWS97" s="212"/>
      <c r="JWT97" s="212"/>
      <c r="JWU97" s="212"/>
      <c r="JWV97" s="212"/>
      <c r="JWW97" s="212"/>
      <c r="JWX97" s="212"/>
      <c r="JWY97" s="212"/>
      <c r="JWZ97" s="212"/>
      <c r="JXA97" s="212"/>
      <c r="JXB97" s="212"/>
      <c r="JXC97" s="212"/>
      <c r="JXD97" s="212"/>
      <c r="JXE97" s="212"/>
      <c r="JXF97" s="212"/>
      <c r="JXG97" s="212"/>
      <c r="JXH97" s="212"/>
      <c r="JXI97" s="212"/>
      <c r="JXJ97" s="212"/>
      <c r="JXK97" s="212"/>
      <c r="JXL97" s="212"/>
      <c r="JXM97" s="212"/>
      <c r="JXN97" s="212"/>
      <c r="JXO97" s="212"/>
      <c r="JXP97" s="212"/>
      <c r="JXQ97" s="212"/>
      <c r="JXR97" s="212"/>
      <c r="JXS97" s="212"/>
      <c r="JXT97" s="212"/>
      <c r="JXU97" s="212"/>
      <c r="JXV97" s="212"/>
      <c r="JXW97" s="212"/>
      <c r="JXX97" s="212"/>
      <c r="JXY97" s="212"/>
      <c r="JXZ97" s="212"/>
      <c r="JYA97" s="212"/>
      <c r="JYB97" s="212"/>
      <c r="JYC97" s="212"/>
      <c r="JYD97" s="212"/>
      <c r="JYE97" s="212"/>
      <c r="JYF97" s="212"/>
      <c r="JYG97" s="212"/>
      <c r="JYH97" s="212"/>
      <c r="JYI97" s="212"/>
      <c r="JYJ97" s="212"/>
      <c r="JYK97" s="212"/>
      <c r="JYL97" s="212"/>
      <c r="JYM97" s="212"/>
      <c r="JYN97" s="212"/>
      <c r="JYO97" s="212"/>
      <c r="JYP97" s="212"/>
      <c r="JYQ97" s="212"/>
      <c r="JYR97" s="212"/>
      <c r="JYS97" s="212"/>
      <c r="JYT97" s="212"/>
      <c r="JYU97" s="212"/>
      <c r="JYV97" s="212"/>
      <c r="JYW97" s="212"/>
      <c r="JYX97" s="212"/>
      <c r="JYY97" s="212"/>
      <c r="JYZ97" s="212"/>
      <c r="JZA97" s="212"/>
      <c r="JZB97" s="212"/>
      <c r="JZC97" s="212"/>
      <c r="JZD97" s="212"/>
      <c r="JZE97" s="212"/>
      <c r="JZF97" s="212"/>
      <c r="JZG97" s="212"/>
      <c r="JZH97" s="212"/>
      <c r="JZI97" s="212"/>
      <c r="JZJ97" s="212"/>
      <c r="JZK97" s="212"/>
      <c r="JZL97" s="212"/>
      <c r="JZM97" s="212"/>
      <c r="JZN97" s="212"/>
      <c r="JZO97" s="212"/>
      <c r="JZP97" s="212"/>
      <c r="JZQ97" s="212"/>
      <c r="JZR97" s="212"/>
      <c r="JZS97" s="212"/>
      <c r="JZT97" s="212"/>
      <c r="JZU97" s="212"/>
      <c r="JZV97" s="212"/>
      <c r="JZW97" s="212"/>
      <c r="JZX97" s="212"/>
      <c r="JZY97" s="212"/>
      <c r="JZZ97" s="212"/>
      <c r="KAA97" s="212"/>
      <c r="KAB97" s="212"/>
      <c r="KAC97" s="212"/>
      <c r="KAD97" s="212"/>
      <c r="KAE97" s="212"/>
      <c r="KAF97" s="212"/>
      <c r="KAG97" s="212"/>
      <c r="KAH97" s="212"/>
      <c r="KAI97" s="212"/>
      <c r="KAJ97" s="212"/>
      <c r="KAK97" s="212"/>
      <c r="KAL97" s="212"/>
      <c r="KAM97" s="212"/>
      <c r="KAN97" s="212"/>
      <c r="KAO97" s="212"/>
      <c r="KAP97" s="212"/>
      <c r="KAQ97" s="212"/>
      <c r="KAR97" s="212"/>
      <c r="KAS97" s="212"/>
      <c r="KAT97" s="212"/>
      <c r="KAU97" s="212"/>
      <c r="KAV97" s="212"/>
      <c r="KAW97" s="212"/>
      <c r="KAX97" s="212"/>
      <c r="KAY97" s="212"/>
      <c r="KAZ97" s="212"/>
      <c r="KBA97" s="212"/>
      <c r="KBB97" s="212"/>
      <c r="KBC97" s="212"/>
      <c r="KBD97" s="212"/>
      <c r="KBE97" s="212"/>
      <c r="KBF97" s="212"/>
      <c r="KBG97" s="212"/>
      <c r="KBH97" s="212"/>
      <c r="KBI97" s="212"/>
      <c r="KBJ97" s="212"/>
      <c r="KBK97" s="212"/>
      <c r="KBL97" s="212"/>
      <c r="KBM97" s="212"/>
      <c r="KBN97" s="212"/>
      <c r="KBO97" s="212"/>
      <c r="KBP97" s="212"/>
      <c r="KBQ97" s="212"/>
      <c r="KBR97" s="212"/>
      <c r="KBS97" s="212"/>
      <c r="KBT97" s="212"/>
      <c r="KBU97" s="212"/>
      <c r="KBV97" s="212"/>
      <c r="KBW97" s="212"/>
      <c r="KBX97" s="212"/>
      <c r="KBY97" s="212"/>
      <c r="KBZ97" s="212"/>
      <c r="KCA97" s="212"/>
      <c r="KCB97" s="212"/>
      <c r="KCC97" s="212"/>
      <c r="KCD97" s="212"/>
      <c r="KCE97" s="212"/>
      <c r="KCF97" s="212"/>
      <c r="KCG97" s="212"/>
      <c r="KCH97" s="212"/>
      <c r="KCI97" s="212"/>
      <c r="KCJ97" s="212"/>
      <c r="KCK97" s="212"/>
      <c r="KCL97" s="212"/>
      <c r="KCM97" s="212"/>
      <c r="KCN97" s="212"/>
      <c r="KCO97" s="212"/>
      <c r="KCP97" s="212"/>
      <c r="KCQ97" s="212"/>
      <c r="KCR97" s="212"/>
      <c r="KCS97" s="212"/>
      <c r="KCT97" s="212"/>
      <c r="KCU97" s="212"/>
      <c r="KCV97" s="212"/>
      <c r="KCW97" s="212"/>
      <c r="KCX97" s="212"/>
      <c r="KCY97" s="212"/>
      <c r="KCZ97" s="212"/>
      <c r="KDA97" s="212"/>
      <c r="KDB97" s="212"/>
      <c r="KDC97" s="212"/>
      <c r="KDD97" s="212"/>
      <c r="KDE97" s="212"/>
      <c r="KDF97" s="212"/>
      <c r="KDG97" s="212"/>
      <c r="KDH97" s="212"/>
      <c r="KDI97" s="212"/>
      <c r="KDJ97" s="212"/>
      <c r="KDK97" s="212"/>
      <c r="KDL97" s="212"/>
      <c r="KDM97" s="212"/>
      <c r="KDN97" s="212"/>
      <c r="KDO97" s="212"/>
      <c r="KDP97" s="212"/>
      <c r="KDQ97" s="212"/>
      <c r="KDR97" s="212"/>
      <c r="KDS97" s="212"/>
      <c r="KDT97" s="212"/>
      <c r="KDU97" s="212"/>
      <c r="KDV97" s="212"/>
      <c r="KDW97" s="212"/>
      <c r="KDX97" s="212"/>
      <c r="KDY97" s="212"/>
      <c r="KDZ97" s="212"/>
      <c r="KEA97" s="212"/>
      <c r="KEB97" s="212"/>
      <c r="KEC97" s="212"/>
      <c r="KED97" s="212"/>
      <c r="KEE97" s="212"/>
      <c r="KEF97" s="212"/>
      <c r="KEG97" s="212"/>
      <c r="KEH97" s="212"/>
      <c r="KEI97" s="212"/>
      <c r="KEJ97" s="212"/>
      <c r="KEK97" s="212"/>
      <c r="KEL97" s="212"/>
      <c r="KEM97" s="212"/>
      <c r="KEN97" s="212"/>
      <c r="KEO97" s="212"/>
      <c r="KEP97" s="212"/>
      <c r="KEQ97" s="212"/>
      <c r="KER97" s="212"/>
      <c r="KES97" s="212"/>
      <c r="KET97" s="212"/>
      <c r="KEU97" s="212"/>
      <c r="KEV97" s="212"/>
      <c r="KEW97" s="212"/>
      <c r="KEX97" s="212"/>
      <c r="KEY97" s="212"/>
      <c r="KEZ97" s="212"/>
      <c r="KFA97" s="212"/>
      <c r="KFB97" s="212"/>
      <c r="KFC97" s="212"/>
      <c r="KFD97" s="212"/>
      <c r="KFE97" s="212"/>
      <c r="KFF97" s="212"/>
      <c r="KFG97" s="212"/>
      <c r="KFH97" s="212"/>
      <c r="KFI97" s="212"/>
      <c r="KFJ97" s="212"/>
      <c r="KFK97" s="212"/>
      <c r="KFL97" s="212"/>
      <c r="KFM97" s="212"/>
      <c r="KFN97" s="212"/>
      <c r="KFO97" s="212"/>
      <c r="KFP97" s="212"/>
      <c r="KFQ97" s="212"/>
      <c r="KFR97" s="212"/>
      <c r="KFS97" s="212"/>
      <c r="KFT97" s="212"/>
      <c r="KFU97" s="212"/>
      <c r="KFV97" s="212"/>
      <c r="KFW97" s="212"/>
      <c r="KFX97" s="212"/>
      <c r="KFY97" s="212"/>
      <c r="KFZ97" s="212"/>
      <c r="KGA97" s="212"/>
      <c r="KGB97" s="212"/>
      <c r="KGC97" s="212"/>
      <c r="KGD97" s="212"/>
      <c r="KGE97" s="212"/>
      <c r="KGF97" s="212"/>
      <c r="KGG97" s="212"/>
      <c r="KGH97" s="212"/>
      <c r="KGI97" s="212"/>
      <c r="KGJ97" s="212"/>
      <c r="KGK97" s="212"/>
      <c r="KGL97" s="212"/>
      <c r="KGM97" s="212"/>
      <c r="KGN97" s="212"/>
      <c r="KGO97" s="212"/>
      <c r="KGP97" s="212"/>
      <c r="KGQ97" s="212"/>
      <c r="KGR97" s="212"/>
      <c r="KGS97" s="212"/>
      <c r="KGT97" s="212"/>
      <c r="KGU97" s="212"/>
      <c r="KGV97" s="212"/>
      <c r="KGW97" s="212"/>
      <c r="KGX97" s="212"/>
      <c r="KGY97" s="212"/>
      <c r="KGZ97" s="212"/>
      <c r="KHA97" s="212"/>
      <c r="KHB97" s="212"/>
      <c r="KHC97" s="212"/>
      <c r="KHD97" s="212"/>
      <c r="KHE97" s="212"/>
      <c r="KHF97" s="212"/>
      <c r="KHG97" s="212"/>
      <c r="KHH97" s="212"/>
      <c r="KHI97" s="212"/>
      <c r="KHJ97" s="212"/>
      <c r="KHK97" s="212"/>
      <c r="KHL97" s="212"/>
      <c r="KHM97" s="212"/>
      <c r="KHN97" s="212"/>
      <c r="KHO97" s="212"/>
      <c r="KHP97" s="212"/>
      <c r="KHQ97" s="212"/>
      <c r="KHR97" s="212"/>
      <c r="KHS97" s="212"/>
      <c r="KHT97" s="212"/>
      <c r="KHU97" s="212"/>
      <c r="KHV97" s="212"/>
      <c r="KHW97" s="212"/>
      <c r="KHX97" s="212"/>
      <c r="KHY97" s="212"/>
      <c r="KHZ97" s="212"/>
      <c r="KIA97" s="212"/>
      <c r="KIB97" s="212"/>
      <c r="KIC97" s="212"/>
      <c r="KID97" s="212"/>
      <c r="KIE97" s="212"/>
      <c r="KIF97" s="212"/>
      <c r="KIG97" s="212"/>
      <c r="KIH97" s="212"/>
      <c r="KII97" s="212"/>
      <c r="KIJ97" s="212"/>
      <c r="KIK97" s="212"/>
      <c r="KIL97" s="212"/>
      <c r="KIM97" s="212"/>
      <c r="KIN97" s="212"/>
      <c r="KIO97" s="212"/>
      <c r="KIP97" s="212"/>
      <c r="KIQ97" s="212"/>
      <c r="KIR97" s="212"/>
      <c r="KIS97" s="212"/>
      <c r="KIT97" s="212"/>
      <c r="KIU97" s="212"/>
      <c r="KIV97" s="212"/>
      <c r="KIW97" s="212"/>
      <c r="KIX97" s="212"/>
      <c r="KIY97" s="212"/>
      <c r="KIZ97" s="212"/>
      <c r="KJA97" s="212"/>
      <c r="KJB97" s="212"/>
      <c r="KJC97" s="212"/>
      <c r="KJD97" s="212"/>
      <c r="KJE97" s="212"/>
      <c r="KJF97" s="212"/>
      <c r="KJG97" s="212"/>
      <c r="KJH97" s="212"/>
      <c r="KJI97" s="212"/>
      <c r="KJJ97" s="212"/>
      <c r="KJK97" s="212"/>
      <c r="KJL97" s="212"/>
      <c r="KJM97" s="212"/>
      <c r="KJN97" s="212"/>
      <c r="KJO97" s="212"/>
      <c r="KJP97" s="212"/>
      <c r="KJQ97" s="212"/>
      <c r="KJR97" s="212"/>
      <c r="KJS97" s="212"/>
      <c r="KJT97" s="212"/>
      <c r="KJU97" s="212"/>
      <c r="KJV97" s="212"/>
      <c r="KJW97" s="212"/>
      <c r="KJX97" s="212"/>
      <c r="KJY97" s="212"/>
      <c r="KJZ97" s="212"/>
      <c r="KKA97" s="212"/>
      <c r="KKB97" s="212"/>
      <c r="KKC97" s="212"/>
      <c r="KKD97" s="212"/>
      <c r="KKE97" s="212"/>
      <c r="KKF97" s="212"/>
      <c r="KKG97" s="212"/>
      <c r="KKH97" s="212"/>
      <c r="KKI97" s="212"/>
      <c r="KKJ97" s="212"/>
      <c r="KKK97" s="212"/>
      <c r="KKL97" s="212"/>
      <c r="KKM97" s="212"/>
      <c r="KKN97" s="212"/>
      <c r="KKO97" s="212"/>
      <c r="KKP97" s="212"/>
      <c r="KKQ97" s="212"/>
      <c r="KKR97" s="212"/>
      <c r="KKS97" s="212"/>
      <c r="KKT97" s="212"/>
      <c r="KKU97" s="212"/>
      <c r="KKV97" s="212"/>
      <c r="KKW97" s="212"/>
      <c r="KKX97" s="212"/>
      <c r="KKY97" s="212"/>
      <c r="KKZ97" s="212"/>
      <c r="KLA97" s="212"/>
      <c r="KLB97" s="212"/>
      <c r="KLC97" s="212"/>
      <c r="KLD97" s="212"/>
      <c r="KLE97" s="212"/>
      <c r="KLF97" s="212"/>
      <c r="KLG97" s="212"/>
      <c r="KLH97" s="212"/>
      <c r="KLI97" s="212"/>
      <c r="KLJ97" s="212"/>
      <c r="KLK97" s="212"/>
      <c r="KLL97" s="212"/>
      <c r="KLM97" s="212"/>
      <c r="KLN97" s="212"/>
      <c r="KLO97" s="212"/>
      <c r="KLP97" s="212"/>
      <c r="KLQ97" s="212"/>
      <c r="KLR97" s="212"/>
      <c r="KLS97" s="212"/>
      <c r="KLT97" s="212"/>
      <c r="KLU97" s="212"/>
      <c r="KLV97" s="212"/>
      <c r="KLW97" s="212"/>
      <c r="KLX97" s="212"/>
      <c r="KLY97" s="212"/>
      <c r="KLZ97" s="212"/>
      <c r="KMA97" s="212"/>
      <c r="KMB97" s="212"/>
      <c r="KMC97" s="212"/>
      <c r="KMD97" s="212"/>
      <c r="KME97" s="212"/>
      <c r="KMF97" s="212"/>
      <c r="KMG97" s="212"/>
      <c r="KMH97" s="212"/>
      <c r="KMI97" s="212"/>
      <c r="KMJ97" s="212"/>
      <c r="KMK97" s="212"/>
      <c r="KML97" s="212"/>
      <c r="KMM97" s="212"/>
      <c r="KMN97" s="212"/>
      <c r="KMO97" s="212"/>
      <c r="KMP97" s="212"/>
      <c r="KMQ97" s="212"/>
      <c r="KMR97" s="212"/>
      <c r="KMS97" s="212"/>
      <c r="KMT97" s="212"/>
      <c r="KMU97" s="212"/>
      <c r="KMV97" s="212"/>
      <c r="KMW97" s="212"/>
      <c r="KMX97" s="212"/>
      <c r="KMY97" s="212"/>
      <c r="KMZ97" s="212"/>
      <c r="KNA97" s="212"/>
      <c r="KNB97" s="212"/>
      <c r="KNC97" s="212"/>
      <c r="KND97" s="212"/>
      <c r="KNE97" s="212"/>
      <c r="KNF97" s="212"/>
      <c r="KNG97" s="212"/>
      <c r="KNH97" s="212"/>
      <c r="KNI97" s="212"/>
      <c r="KNJ97" s="212"/>
      <c r="KNK97" s="212"/>
      <c r="KNL97" s="212"/>
      <c r="KNM97" s="212"/>
      <c r="KNN97" s="212"/>
      <c r="KNO97" s="212"/>
      <c r="KNP97" s="212"/>
      <c r="KNQ97" s="212"/>
      <c r="KNR97" s="212"/>
      <c r="KNS97" s="212"/>
      <c r="KNT97" s="212"/>
      <c r="KNU97" s="212"/>
      <c r="KNV97" s="212"/>
      <c r="KNW97" s="212"/>
      <c r="KNX97" s="212"/>
      <c r="KNY97" s="212"/>
      <c r="KNZ97" s="212"/>
      <c r="KOA97" s="212"/>
      <c r="KOB97" s="212"/>
      <c r="KOC97" s="212"/>
      <c r="KOD97" s="212"/>
      <c r="KOE97" s="212"/>
      <c r="KOF97" s="212"/>
      <c r="KOG97" s="212"/>
      <c r="KOH97" s="212"/>
      <c r="KOI97" s="212"/>
      <c r="KOJ97" s="212"/>
      <c r="KOK97" s="212"/>
      <c r="KOL97" s="212"/>
      <c r="KOM97" s="212"/>
      <c r="KON97" s="212"/>
      <c r="KOO97" s="212"/>
      <c r="KOP97" s="212"/>
      <c r="KOQ97" s="212"/>
      <c r="KOR97" s="212"/>
      <c r="KOS97" s="212"/>
      <c r="KOT97" s="212"/>
      <c r="KOU97" s="212"/>
      <c r="KOV97" s="212"/>
      <c r="KOW97" s="212"/>
      <c r="KOX97" s="212"/>
      <c r="KOY97" s="212"/>
      <c r="KOZ97" s="212"/>
      <c r="KPA97" s="212"/>
      <c r="KPB97" s="212"/>
      <c r="KPC97" s="212"/>
      <c r="KPD97" s="212"/>
      <c r="KPE97" s="212"/>
      <c r="KPF97" s="212"/>
      <c r="KPG97" s="212"/>
      <c r="KPH97" s="212"/>
      <c r="KPI97" s="212"/>
      <c r="KPJ97" s="212"/>
      <c r="KPK97" s="212"/>
      <c r="KPL97" s="212"/>
      <c r="KPM97" s="212"/>
      <c r="KPN97" s="212"/>
      <c r="KPO97" s="212"/>
      <c r="KPP97" s="212"/>
      <c r="KPQ97" s="212"/>
      <c r="KPR97" s="212"/>
      <c r="KPS97" s="212"/>
      <c r="KPT97" s="212"/>
      <c r="KPU97" s="212"/>
      <c r="KPV97" s="212"/>
      <c r="KPW97" s="212"/>
      <c r="KPX97" s="212"/>
      <c r="KPY97" s="212"/>
      <c r="KPZ97" s="212"/>
      <c r="KQA97" s="212"/>
      <c r="KQB97" s="212"/>
      <c r="KQC97" s="212"/>
      <c r="KQD97" s="212"/>
      <c r="KQE97" s="212"/>
      <c r="KQF97" s="212"/>
      <c r="KQG97" s="212"/>
      <c r="KQH97" s="212"/>
      <c r="KQI97" s="212"/>
      <c r="KQJ97" s="212"/>
      <c r="KQK97" s="212"/>
      <c r="KQL97" s="212"/>
      <c r="KQM97" s="212"/>
      <c r="KQN97" s="212"/>
      <c r="KQO97" s="212"/>
      <c r="KQP97" s="212"/>
      <c r="KQQ97" s="212"/>
      <c r="KQR97" s="212"/>
      <c r="KQS97" s="212"/>
      <c r="KQT97" s="212"/>
      <c r="KQU97" s="212"/>
      <c r="KQV97" s="212"/>
      <c r="KQW97" s="212"/>
      <c r="KQX97" s="212"/>
      <c r="KQY97" s="212"/>
      <c r="KQZ97" s="212"/>
      <c r="KRA97" s="212"/>
      <c r="KRB97" s="212"/>
      <c r="KRC97" s="212"/>
      <c r="KRD97" s="212"/>
      <c r="KRE97" s="212"/>
      <c r="KRF97" s="212"/>
      <c r="KRG97" s="212"/>
      <c r="KRH97" s="212"/>
      <c r="KRI97" s="212"/>
      <c r="KRJ97" s="212"/>
      <c r="KRK97" s="212"/>
      <c r="KRL97" s="212"/>
      <c r="KRM97" s="212"/>
      <c r="KRN97" s="212"/>
      <c r="KRO97" s="212"/>
      <c r="KRP97" s="212"/>
      <c r="KRQ97" s="212"/>
      <c r="KRR97" s="212"/>
      <c r="KRS97" s="212"/>
      <c r="KRT97" s="212"/>
      <c r="KRU97" s="212"/>
      <c r="KRV97" s="212"/>
      <c r="KRW97" s="212"/>
      <c r="KRX97" s="212"/>
      <c r="KRY97" s="212"/>
      <c r="KRZ97" s="212"/>
      <c r="KSA97" s="212"/>
      <c r="KSB97" s="212"/>
      <c r="KSC97" s="212"/>
      <c r="KSD97" s="212"/>
      <c r="KSE97" s="212"/>
      <c r="KSF97" s="212"/>
      <c r="KSG97" s="212"/>
      <c r="KSH97" s="212"/>
      <c r="KSI97" s="212"/>
      <c r="KSJ97" s="212"/>
      <c r="KSK97" s="212"/>
      <c r="KSL97" s="212"/>
      <c r="KSM97" s="212"/>
      <c r="KSN97" s="212"/>
      <c r="KSO97" s="212"/>
      <c r="KSP97" s="212"/>
      <c r="KSQ97" s="212"/>
      <c r="KSR97" s="212"/>
      <c r="KSS97" s="212"/>
      <c r="KST97" s="212"/>
      <c r="KSU97" s="212"/>
      <c r="KSV97" s="212"/>
      <c r="KSW97" s="212"/>
      <c r="KSX97" s="212"/>
      <c r="KSY97" s="212"/>
      <c r="KSZ97" s="212"/>
      <c r="KTA97" s="212"/>
      <c r="KTB97" s="212"/>
      <c r="KTC97" s="212"/>
      <c r="KTD97" s="212"/>
      <c r="KTE97" s="212"/>
      <c r="KTF97" s="212"/>
      <c r="KTG97" s="212"/>
      <c r="KTH97" s="212"/>
      <c r="KTI97" s="212"/>
      <c r="KTJ97" s="212"/>
      <c r="KTK97" s="212"/>
      <c r="KTL97" s="212"/>
      <c r="KTM97" s="212"/>
      <c r="KTN97" s="212"/>
      <c r="KTO97" s="212"/>
      <c r="KTP97" s="212"/>
      <c r="KTQ97" s="212"/>
      <c r="KTR97" s="212"/>
      <c r="KTS97" s="212"/>
      <c r="KTT97" s="212"/>
      <c r="KTU97" s="212"/>
      <c r="KTV97" s="212"/>
      <c r="KTW97" s="212"/>
      <c r="KTX97" s="212"/>
      <c r="KTY97" s="212"/>
      <c r="KTZ97" s="212"/>
      <c r="KUA97" s="212"/>
      <c r="KUB97" s="212"/>
      <c r="KUC97" s="212"/>
      <c r="KUD97" s="212"/>
      <c r="KUE97" s="212"/>
      <c r="KUF97" s="212"/>
      <c r="KUG97" s="212"/>
      <c r="KUH97" s="212"/>
      <c r="KUI97" s="212"/>
      <c r="KUJ97" s="212"/>
      <c r="KUK97" s="212"/>
      <c r="KUL97" s="212"/>
      <c r="KUM97" s="212"/>
      <c r="KUN97" s="212"/>
      <c r="KUO97" s="212"/>
      <c r="KUP97" s="212"/>
      <c r="KUQ97" s="212"/>
      <c r="KUR97" s="212"/>
      <c r="KUS97" s="212"/>
      <c r="KUT97" s="212"/>
      <c r="KUU97" s="212"/>
      <c r="KUV97" s="212"/>
      <c r="KUW97" s="212"/>
      <c r="KUX97" s="212"/>
      <c r="KUY97" s="212"/>
      <c r="KUZ97" s="212"/>
      <c r="KVA97" s="212"/>
      <c r="KVB97" s="212"/>
      <c r="KVC97" s="212"/>
      <c r="KVD97" s="212"/>
      <c r="KVE97" s="212"/>
      <c r="KVF97" s="212"/>
      <c r="KVG97" s="212"/>
      <c r="KVH97" s="212"/>
      <c r="KVI97" s="212"/>
      <c r="KVJ97" s="212"/>
      <c r="KVK97" s="212"/>
      <c r="KVL97" s="212"/>
      <c r="KVM97" s="212"/>
      <c r="KVN97" s="212"/>
      <c r="KVO97" s="212"/>
      <c r="KVP97" s="212"/>
      <c r="KVQ97" s="212"/>
      <c r="KVR97" s="212"/>
      <c r="KVS97" s="212"/>
      <c r="KVT97" s="212"/>
      <c r="KVU97" s="212"/>
      <c r="KVV97" s="212"/>
      <c r="KVW97" s="212"/>
      <c r="KVX97" s="212"/>
      <c r="KVY97" s="212"/>
      <c r="KVZ97" s="212"/>
      <c r="KWA97" s="212"/>
      <c r="KWB97" s="212"/>
      <c r="KWC97" s="212"/>
      <c r="KWD97" s="212"/>
      <c r="KWE97" s="212"/>
      <c r="KWF97" s="212"/>
      <c r="KWG97" s="212"/>
      <c r="KWH97" s="212"/>
      <c r="KWI97" s="212"/>
      <c r="KWJ97" s="212"/>
      <c r="KWK97" s="212"/>
      <c r="KWL97" s="212"/>
      <c r="KWM97" s="212"/>
      <c r="KWN97" s="212"/>
      <c r="KWO97" s="212"/>
      <c r="KWP97" s="212"/>
      <c r="KWQ97" s="212"/>
      <c r="KWR97" s="212"/>
      <c r="KWS97" s="212"/>
      <c r="KWT97" s="212"/>
      <c r="KWU97" s="212"/>
      <c r="KWV97" s="212"/>
      <c r="KWW97" s="212"/>
      <c r="KWX97" s="212"/>
      <c r="KWY97" s="212"/>
      <c r="KWZ97" s="212"/>
      <c r="KXA97" s="212"/>
      <c r="KXB97" s="212"/>
      <c r="KXC97" s="212"/>
      <c r="KXD97" s="212"/>
      <c r="KXE97" s="212"/>
      <c r="KXF97" s="212"/>
      <c r="KXG97" s="212"/>
      <c r="KXH97" s="212"/>
      <c r="KXI97" s="212"/>
      <c r="KXJ97" s="212"/>
      <c r="KXK97" s="212"/>
      <c r="KXL97" s="212"/>
      <c r="KXM97" s="212"/>
      <c r="KXN97" s="212"/>
      <c r="KXO97" s="212"/>
      <c r="KXP97" s="212"/>
      <c r="KXQ97" s="212"/>
      <c r="KXR97" s="212"/>
      <c r="KXS97" s="212"/>
      <c r="KXT97" s="212"/>
      <c r="KXU97" s="212"/>
      <c r="KXV97" s="212"/>
      <c r="KXW97" s="212"/>
      <c r="KXX97" s="212"/>
      <c r="KXY97" s="212"/>
      <c r="KXZ97" s="212"/>
      <c r="KYA97" s="212"/>
      <c r="KYB97" s="212"/>
      <c r="KYC97" s="212"/>
      <c r="KYD97" s="212"/>
      <c r="KYE97" s="212"/>
      <c r="KYF97" s="212"/>
      <c r="KYG97" s="212"/>
      <c r="KYH97" s="212"/>
      <c r="KYI97" s="212"/>
      <c r="KYJ97" s="212"/>
      <c r="KYK97" s="212"/>
      <c r="KYL97" s="212"/>
      <c r="KYM97" s="212"/>
      <c r="KYN97" s="212"/>
      <c r="KYO97" s="212"/>
      <c r="KYP97" s="212"/>
      <c r="KYQ97" s="212"/>
      <c r="KYR97" s="212"/>
      <c r="KYS97" s="212"/>
      <c r="KYT97" s="212"/>
      <c r="KYU97" s="212"/>
      <c r="KYV97" s="212"/>
      <c r="KYW97" s="212"/>
      <c r="KYX97" s="212"/>
      <c r="KYY97" s="212"/>
      <c r="KYZ97" s="212"/>
      <c r="KZA97" s="212"/>
      <c r="KZB97" s="212"/>
      <c r="KZC97" s="212"/>
      <c r="KZD97" s="212"/>
      <c r="KZE97" s="212"/>
      <c r="KZF97" s="212"/>
      <c r="KZG97" s="212"/>
      <c r="KZH97" s="212"/>
      <c r="KZI97" s="212"/>
      <c r="KZJ97" s="212"/>
      <c r="KZK97" s="212"/>
      <c r="KZL97" s="212"/>
      <c r="KZM97" s="212"/>
      <c r="KZN97" s="212"/>
      <c r="KZO97" s="212"/>
      <c r="KZP97" s="212"/>
      <c r="KZQ97" s="212"/>
      <c r="KZR97" s="212"/>
      <c r="KZS97" s="212"/>
      <c r="KZT97" s="212"/>
      <c r="KZU97" s="212"/>
      <c r="KZV97" s="212"/>
      <c r="KZW97" s="212"/>
      <c r="KZX97" s="212"/>
      <c r="KZY97" s="212"/>
      <c r="KZZ97" s="212"/>
      <c r="LAA97" s="212"/>
      <c r="LAB97" s="212"/>
      <c r="LAC97" s="212"/>
      <c r="LAD97" s="212"/>
      <c r="LAE97" s="212"/>
      <c r="LAF97" s="212"/>
      <c r="LAG97" s="212"/>
      <c r="LAH97" s="212"/>
      <c r="LAI97" s="212"/>
      <c r="LAJ97" s="212"/>
      <c r="LAK97" s="212"/>
      <c r="LAL97" s="212"/>
      <c r="LAM97" s="212"/>
      <c r="LAN97" s="212"/>
      <c r="LAO97" s="212"/>
      <c r="LAP97" s="212"/>
      <c r="LAQ97" s="212"/>
      <c r="LAR97" s="212"/>
      <c r="LAS97" s="212"/>
      <c r="LAT97" s="212"/>
      <c r="LAU97" s="212"/>
      <c r="LAV97" s="212"/>
      <c r="LAW97" s="212"/>
      <c r="LAX97" s="212"/>
      <c r="LAY97" s="212"/>
      <c r="LAZ97" s="212"/>
      <c r="LBA97" s="212"/>
      <c r="LBB97" s="212"/>
      <c r="LBC97" s="212"/>
      <c r="LBD97" s="212"/>
      <c r="LBE97" s="212"/>
      <c r="LBF97" s="212"/>
      <c r="LBG97" s="212"/>
      <c r="LBH97" s="212"/>
      <c r="LBI97" s="212"/>
      <c r="LBJ97" s="212"/>
      <c r="LBK97" s="212"/>
      <c r="LBL97" s="212"/>
      <c r="LBM97" s="212"/>
      <c r="LBN97" s="212"/>
      <c r="LBO97" s="212"/>
      <c r="LBP97" s="212"/>
      <c r="LBQ97" s="212"/>
      <c r="LBR97" s="212"/>
      <c r="LBS97" s="212"/>
      <c r="LBT97" s="212"/>
      <c r="LBU97" s="212"/>
      <c r="LBV97" s="212"/>
      <c r="LBW97" s="212"/>
      <c r="LBX97" s="212"/>
      <c r="LBY97" s="212"/>
      <c r="LBZ97" s="212"/>
      <c r="LCA97" s="212"/>
      <c r="LCB97" s="212"/>
      <c r="LCC97" s="212"/>
      <c r="LCD97" s="212"/>
      <c r="LCE97" s="212"/>
      <c r="LCF97" s="212"/>
      <c r="LCG97" s="212"/>
      <c r="LCH97" s="212"/>
      <c r="LCI97" s="212"/>
      <c r="LCJ97" s="212"/>
      <c r="LCK97" s="212"/>
      <c r="LCL97" s="212"/>
      <c r="LCM97" s="212"/>
      <c r="LCN97" s="212"/>
      <c r="LCO97" s="212"/>
      <c r="LCP97" s="212"/>
      <c r="LCQ97" s="212"/>
      <c r="LCR97" s="212"/>
      <c r="LCS97" s="212"/>
      <c r="LCT97" s="212"/>
      <c r="LCU97" s="212"/>
      <c r="LCV97" s="212"/>
      <c r="LCW97" s="212"/>
      <c r="LCX97" s="212"/>
      <c r="LCY97" s="212"/>
      <c r="LCZ97" s="212"/>
      <c r="LDA97" s="212"/>
      <c r="LDB97" s="212"/>
      <c r="LDC97" s="212"/>
      <c r="LDD97" s="212"/>
      <c r="LDE97" s="212"/>
      <c r="LDF97" s="212"/>
      <c r="LDG97" s="212"/>
      <c r="LDH97" s="212"/>
      <c r="LDI97" s="212"/>
      <c r="LDJ97" s="212"/>
      <c r="LDK97" s="212"/>
      <c r="LDL97" s="212"/>
      <c r="LDM97" s="212"/>
      <c r="LDN97" s="212"/>
      <c r="LDO97" s="212"/>
      <c r="LDP97" s="212"/>
      <c r="LDQ97" s="212"/>
      <c r="LDR97" s="212"/>
      <c r="LDS97" s="212"/>
      <c r="LDT97" s="212"/>
      <c r="LDU97" s="212"/>
      <c r="LDV97" s="212"/>
      <c r="LDW97" s="212"/>
      <c r="LDX97" s="212"/>
      <c r="LDY97" s="212"/>
      <c r="LDZ97" s="212"/>
      <c r="LEA97" s="212"/>
      <c r="LEB97" s="212"/>
      <c r="LEC97" s="212"/>
      <c r="LED97" s="212"/>
      <c r="LEE97" s="212"/>
      <c r="LEF97" s="212"/>
      <c r="LEG97" s="212"/>
      <c r="LEH97" s="212"/>
      <c r="LEI97" s="212"/>
      <c r="LEJ97" s="212"/>
      <c r="LEK97" s="212"/>
      <c r="LEL97" s="212"/>
      <c r="LEM97" s="212"/>
      <c r="LEN97" s="212"/>
      <c r="LEO97" s="212"/>
      <c r="LEP97" s="212"/>
      <c r="LEQ97" s="212"/>
      <c r="LER97" s="212"/>
      <c r="LES97" s="212"/>
      <c r="LET97" s="212"/>
      <c r="LEU97" s="212"/>
      <c r="LEV97" s="212"/>
      <c r="LEW97" s="212"/>
      <c r="LEX97" s="212"/>
      <c r="LEY97" s="212"/>
      <c r="LEZ97" s="212"/>
      <c r="LFA97" s="212"/>
      <c r="LFB97" s="212"/>
      <c r="LFC97" s="212"/>
      <c r="LFD97" s="212"/>
      <c r="LFE97" s="212"/>
      <c r="LFF97" s="212"/>
      <c r="LFG97" s="212"/>
      <c r="LFH97" s="212"/>
      <c r="LFI97" s="212"/>
      <c r="LFJ97" s="212"/>
      <c r="LFK97" s="212"/>
      <c r="LFL97" s="212"/>
      <c r="LFM97" s="212"/>
      <c r="LFN97" s="212"/>
      <c r="LFO97" s="212"/>
      <c r="LFP97" s="212"/>
      <c r="LFQ97" s="212"/>
      <c r="LFR97" s="212"/>
      <c r="LFS97" s="212"/>
      <c r="LFT97" s="212"/>
      <c r="LFU97" s="212"/>
      <c r="LFV97" s="212"/>
      <c r="LFW97" s="212"/>
      <c r="LFX97" s="212"/>
      <c r="LFY97" s="212"/>
      <c r="LFZ97" s="212"/>
      <c r="LGA97" s="212"/>
      <c r="LGB97" s="212"/>
      <c r="LGC97" s="212"/>
      <c r="LGD97" s="212"/>
      <c r="LGE97" s="212"/>
      <c r="LGF97" s="212"/>
      <c r="LGG97" s="212"/>
      <c r="LGH97" s="212"/>
      <c r="LGI97" s="212"/>
      <c r="LGJ97" s="212"/>
      <c r="LGK97" s="212"/>
      <c r="LGL97" s="212"/>
      <c r="LGM97" s="212"/>
      <c r="LGN97" s="212"/>
      <c r="LGO97" s="212"/>
      <c r="LGP97" s="212"/>
      <c r="LGQ97" s="212"/>
      <c r="LGR97" s="212"/>
      <c r="LGS97" s="212"/>
      <c r="LGT97" s="212"/>
      <c r="LGU97" s="212"/>
      <c r="LGV97" s="212"/>
      <c r="LGW97" s="212"/>
      <c r="LGX97" s="212"/>
      <c r="LGY97" s="212"/>
      <c r="LGZ97" s="212"/>
      <c r="LHA97" s="212"/>
      <c r="LHB97" s="212"/>
      <c r="LHC97" s="212"/>
      <c r="LHD97" s="212"/>
      <c r="LHE97" s="212"/>
      <c r="LHF97" s="212"/>
      <c r="LHG97" s="212"/>
      <c r="LHH97" s="212"/>
      <c r="LHI97" s="212"/>
      <c r="LHJ97" s="212"/>
      <c r="LHK97" s="212"/>
      <c r="LHL97" s="212"/>
      <c r="LHM97" s="212"/>
      <c r="LHN97" s="212"/>
      <c r="LHO97" s="212"/>
      <c r="LHP97" s="212"/>
      <c r="LHQ97" s="212"/>
      <c r="LHR97" s="212"/>
      <c r="LHS97" s="212"/>
      <c r="LHT97" s="212"/>
      <c r="LHU97" s="212"/>
      <c r="LHV97" s="212"/>
      <c r="LHW97" s="212"/>
      <c r="LHX97" s="212"/>
      <c r="LHY97" s="212"/>
      <c r="LHZ97" s="212"/>
      <c r="LIA97" s="212"/>
      <c r="LIB97" s="212"/>
      <c r="LIC97" s="212"/>
      <c r="LID97" s="212"/>
      <c r="LIE97" s="212"/>
      <c r="LIF97" s="212"/>
      <c r="LIG97" s="212"/>
      <c r="LIH97" s="212"/>
      <c r="LII97" s="212"/>
      <c r="LIJ97" s="212"/>
      <c r="LIK97" s="212"/>
      <c r="LIL97" s="212"/>
      <c r="LIM97" s="212"/>
      <c r="LIN97" s="212"/>
      <c r="LIO97" s="212"/>
      <c r="LIP97" s="212"/>
      <c r="LIQ97" s="212"/>
      <c r="LIR97" s="212"/>
      <c r="LIS97" s="212"/>
      <c r="LIT97" s="212"/>
      <c r="LIU97" s="212"/>
      <c r="LIV97" s="212"/>
      <c r="LIW97" s="212"/>
      <c r="LIX97" s="212"/>
      <c r="LIY97" s="212"/>
      <c r="LIZ97" s="212"/>
      <c r="LJA97" s="212"/>
      <c r="LJB97" s="212"/>
      <c r="LJC97" s="212"/>
      <c r="LJD97" s="212"/>
      <c r="LJE97" s="212"/>
      <c r="LJF97" s="212"/>
      <c r="LJG97" s="212"/>
      <c r="LJH97" s="212"/>
      <c r="LJI97" s="212"/>
      <c r="LJJ97" s="212"/>
      <c r="LJK97" s="212"/>
      <c r="LJL97" s="212"/>
      <c r="LJM97" s="212"/>
      <c r="LJN97" s="212"/>
      <c r="LJO97" s="212"/>
      <c r="LJP97" s="212"/>
      <c r="LJQ97" s="212"/>
      <c r="LJR97" s="212"/>
      <c r="LJS97" s="212"/>
      <c r="LJT97" s="212"/>
      <c r="LJU97" s="212"/>
      <c r="LJV97" s="212"/>
      <c r="LJW97" s="212"/>
      <c r="LJX97" s="212"/>
      <c r="LJY97" s="212"/>
      <c r="LJZ97" s="212"/>
      <c r="LKA97" s="212"/>
      <c r="LKB97" s="212"/>
      <c r="LKC97" s="212"/>
      <c r="LKD97" s="212"/>
      <c r="LKE97" s="212"/>
      <c r="LKF97" s="212"/>
      <c r="LKG97" s="212"/>
      <c r="LKH97" s="212"/>
      <c r="LKI97" s="212"/>
      <c r="LKJ97" s="212"/>
      <c r="LKK97" s="212"/>
      <c r="LKL97" s="212"/>
      <c r="LKM97" s="212"/>
      <c r="LKN97" s="212"/>
      <c r="LKO97" s="212"/>
      <c r="LKP97" s="212"/>
      <c r="LKQ97" s="212"/>
      <c r="LKR97" s="212"/>
      <c r="LKS97" s="212"/>
      <c r="LKT97" s="212"/>
      <c r="LKU97" s="212"/>
      <c r="LKV97" s="212"/>
      <c r="LKW97" s="212"/>
      <c r="LKX97" s="212"/>
      <c r="LKY97" s="212"/>
      <c r="LKZ97" s="212"/>
      <c r="LLA97" s="212"/>
      <c r="LLB97" s="212"/>
      <c r="LLC97" s="212"/>
      <c r="LLD97" s="212"/>
      <c r="LLE97" s="212"/>
      <c r="LLF97" s="212"/>
      <c r="LLG97" s="212"/>
      <c r="LLH97" s="212"/>
      <c r="LLI97" s="212"/>
      <c r="LLJ97" s="212"/>
      <c r="LLK97" s="212"/>
      <c r="LLL97" s="212"/>
      <c r="LLM97" s="212"/>
      <c r="LLN97" s="212"/>
      <c r="LLO97" s="212"/>
      <c r="LLP97" s="212"/>
      <c r="LLQ97" s="212"/>
      <c r="LLR97" s="212"/>
      <c r="LLS97" s="212"/>
      <c r="LLT97" s="212"/>
      <c r="LLU97" s="212"/>
      <c r="LLV97" s="212"/>
      <c r="LLW97" s="212"/>
      <c r="LLX97" s="212"/>
      <c r="LLY97" s="212"/>
      <c r="LLZ97" s="212"/>
      <c r="LMA97" s="212"/>
      <c r="LMB97" s="212"/>
      <c r="LMC97" s="212"/>
      <c r="LMD97" s="212"/>
      <c r="LME97" s="212"/>
      <c r="LMF97" s="212"/>
      <c r="LMG97" s="212"/>
      <c r="LMH97" s="212"/>
      <c r="LMI97" s="212"/>
      <c r="LMJ97" s="212"/>
      <c r="LMK97" s="212"/>
      <c r="LML97" s="212"/>
      <c r="LMM97" s="212"/>
      <c r="LMN97" s="212"/>
      <c r="LMO97" s="212"/>
      <c r="LMP97" s="212"/>
      <c r="LMQ97" s="212"/>
      <c r="LMR97" s="212"/>
      <c r="LMS97" s="212"/>
      <c r="LMT97" s="212"/>
      <c r="LMU97" s="212"/>
      <c r="LMV97" s="212"/>
      <c r="LMW97" s="212"/>
      <c r="LMX97" s="212"/>
      <c r="LMY97" s="212"/>
      <c r="LMZ97" s="212"/>
      <c r="LNA97" s="212"/>
      <c r="LNB97" s="212"/>
      <c r="LNC97" s="212"/>
      <c r="LND97" s="212"/>
      <c r="LNE97" s="212"/>
      <c r="LNF97" s="212"/>
      <c r="LNG97" s="212"/>
      <c r="LNH97" s="212"/>
      <c r="LNI97" s="212"/>
      <c r="LNJ97" s="212"/>
      <c r="LNK97" s="212"/>
      <c r="LNL97" s="212"/>
      <c r="LNM97" s="212"/>
      <c r="LNN97" s="212"/>
      <c r="LNO97" s="212"/>
      <c r="LNP97" s="212"/>
      <c r="LNQ97" s="212"/>
      <c r="LNR97" s="212"/>
      <c r="LNS97" s="212"/>
      <c r="LNT97" s="212"/>
      <c r="LNU97" s="212"/>
      <c r="LNV97" s="212"/>
      <c r="LNW97" s="212"/>
      <c r="LNX97" s="212"/>
      <c r="LNY97" s="212"/>
      <c r="LNZ97" s="212"/>
      <c r="LOA97" s="212"/>
      <c r="LOB97" s="212"/>
      <c r="LOC97" s="212"/>
      <c r="LOD97" s="212"/>
      <c r="LOE97" s="212"/>
      <c r="LOF97" s="212"/>
      <c r="LOG97" s="212"/>
      <c r="LOH97" s="212"/>
      <c r="LOI97" s="212"/>
      <c r="LOJ97" s="212"/>
      <c r="LOK97" s="212"/>
      <c r="LOL97" s="212"/>
      <c r="LOM97" s="212"/>
      <c r="LON97" s="212"/>
      <c r="LOO97" s="212"/>
      <c r="LOP97" s="212"/>
      <c r="LOQ97" s="212"/>
      <c r="LOR97" s="212"/>
      <c r="LOS97" s="212"/>
      <c r="LOT97" s="212"/>
      <c r="LOU97" s="212"/>
      <c r="LOV97" s="212"/>
      <c r="LOW97" s="212"/>
      <c r="LOX97" s="212"/>
      <c r="LOY97" s="212"/>
      <c r="LOZ97" s="212"/>
      <c r="LPA97" s="212"/>
      <c r="LPB97" s="212"/>
      <c r="LPC97" s="212"/>
      <c r="LPD97" s="212"/>
      <c r="LPE97" s="212"/>
      <c r="LPF97" s="212"/>
      <c r="LPG97" s="212"/>
      <c r="LPH97" s="212"/>
      <c r="LPI97" s="212"/>
      <c r="LPJ97" s="212"/>
      <c r="LPK97" s="212"/>
      <c r="LPL97" s="212"/>
      <c r="LPM97" s="212"/>
      <c r="LPN97" s="212"/>
      <c r="LPO97" s="212"/>
      <c r="LPP97" s="212"/>
      <c r="LPQ97" s="212"/>
      <c r="LPR97" s="212"/>
      <c r="LPS97" s="212"/>
      <c r="LPT97" s="212"/>
      <c r="LPU97" s="212"/>
      <c r="LPV97" s="212"/>
      <c r="LPW97" s="212"/>
      <c r="LPX97" s="212"/>
      <c r="LPY97" s="212"/>
      <c r="LPZ97" s="212"/>
      <c r="LQA97" s="212"/>
      <c r="LQB97" s="212"/>
      <c r="LQC97" s="212"/>
      <c r="LQD97" s="212"/>
      <c r="LQE97" s="212"/>
      <c r="LQF97" s="212"/>
      <c r="LQG97" s="212"/>
      <c r="LQH97" s="212"/>
      <c r="LQI97" s="212"/>
      <c r="LQJ97" s="212"/>
      <c r="LQK97" s="212"/>
      <c r="LQL97" s="212"/>
      <c r="LQM97" s="212"/>
      <c r="LQN97" s="212"/>
      <c r="LQO97" s="212"/>
      <c r="LQP97" s="212"/>
      <c r="LQQ97" s="212"/>
      <c r="LQR97" s="212"/>
      <c r="LQS97" s="212"/>
      <c r="LQT97" s="212"/>
      <c r="LQU97" s="212"/>
      <c r="LQV97" s="212"/>
      <c r="LQW97" s="212"/>
      <c r="LQX97" s="212"/>
      <c r="LQY97" s="212"/>
      <c r="LQZ97" s="212"/>
      <c r="LRA97" s="212"/>
      <c r="LRB97" s="212"/>
      <c r="LRC97" s="212"/>
      <c r="LRD97" s="212"/>
      <c r="LRE97" s="212"/>
      <c r="LRF97" s="212"/>
      <c r="LRG97" s="212"/>
      <c r="LRH97" s="212"/>
      <c r="LRI97" s="212"/>
      <c r="LRJ97" s="212"/>
      <c r="LRK97" s="212"/>
      <c r="LRL97" s="212"/>
      <c r="LRM97" s="212"/>
      <c r="LRN97" s="212"/>
      <c r="LRO97" s="212"/>
      <c r="LRP97" s="212"/>
      <c r="LRQ97" s="212"/>
      <c r="LRR97" s="212"/>
      <c r="LRS97" s="212"/>
      <c r="LRT97" s="212"/>
      <c r="LRU97" s="212"/>
      <c r="LRV97" s="212"/>
      <c r="LRW97" s="212"/>
      <c r="LRX97" s="212"/>
      <c r="LRY97" s="212"/>
      <c r="LRZ97" s="212"/>
      <c r="LSA97" s="212"/>
      <c r="LSB97" s="212"/>
      <c r="LSC97" s="212"/>
      <c r="LSD97" s="212"/>
      <c r="LSE97" s="212"/>
      <c r="LSF97" s="212"/>
      <c r="LSG97" s="212"/>
      <c r="LSH97" s="212"/>
      <c r="LSI97" s="212"/>
      <c r="LSJ97" s="212"/>
      <c r="LSK97" s="212"/>
      <c r="LSL97" s="212"/>
      <c r="LSM97" s="212"/>
      <c r="LSN97" s="212"/>
      <c r="LSO97" s="212"/>
      <c r="LSP97" s="212"/>
      <c r="LSQ97" s="212"/>
      <c r="LSR97" s="212"/>
      <c r="LSS97" s="212"/>
      <c r="LST97" s="212"/>
      <c r="LSU97" s="212"/>
      <c r="LSV97" s="212"/>
      <c r="LSW97" s="212"/>
      <c r="LSX97" s="212"/>
      <c r="LSY97" s="212"/>
      <c r="LSZ97" s="212"/>
      <c r="LTA97" s="212"/>
      <c r="LTB97" s="212"/>
      <c r="LTC97" s="212"/>
      <c r="LTD97" s="212"/>
      <c r="LTE97" s="212"/>
      <c r="LTF97" s="212"/>
      <c r="LTG97" s="212"/>
      <c r="LTH97" s="212"/>
      <c r="LTI97" s="212"/>
      <c r="LTJ97" s="212"/>
      <c r="LTK97" s="212"/>
      <c r="LTL97" s="212"/>
      <c r="LTM97" s="212"/>
      <c r="LTN97" s="212"/>
      <c r="LTO97" s="212"/>
      <c r="LTP97" s="212"/>
      <c r="LTQ97" s="212"/>
      <c r="LTR97" s="212"/>
      <c r="LTS97" s="212"/>
      <c r="LTT97" s="212"/>
      <c r="LTU97" s="212"/>
      <c r="LTV97" s="212"/>
      <c r="LTW97" s="212"/>
      <c r="LTX97" s="212"/>
      <c r="LTY97" s="212"/>
      <c r="LTZ97" s="212"/>
      <c r="LUA97" s="212"/>
      <c r="LUB97" s="212"/>
      <c r="LUC97" s="212"/>
      <c r="LUD97" s="212"/>
      <c r="LUE97" s="212"/>
      <c r="LUF97" s="212"/>
      <c r="LUG97" s="212"/>
      <c r="LUH97" s="212"/>
      <c r="LUI97" s="212"/>
      <c r="LUJ97" s="212"/>
      <c r="LUK97" s="212"/>
      <c r="LUL97" s="212"/>
      <c r="LUM97" s="212"/>
      <c r="LUN97" s="212"/>
      <c r="LUO97" s="212"/>
      <c r="LUP97" s="212"/>
      <c r="LUQ97" s="212"/>
      <c r="LUR97" s="212"/>
      <c r="LUS97" s="212"/>
      <c r="LUT97" s="212"/>
      <c r="LUU97" s="212"/>
      <c r="LUV97" s="212"/>
      <c r="LUW97" s="212"/>
      <c r="LUX97" s="212"/>
      <c r="LUY97" s="212"/>
      <c r="LUZ97" s="212"/>
      <c r="LVA97" s="212"/>
      <c r="LVB97" s="212"/>
      <c r="LVC97" s="212"/>
      <c r="LVD97" s="212"/>
      <c r="LVE97" s="212"/>
      <c r="LVF97" s="212"/>
      <c r="LVG97" s="212"/>
      <c r="LVH97" s="212"/>
      <c r="LVI97" s="212"/>
      <c r="LVJ97" s="212"/>
      <c r="LVK97" s="212"/>
      <c r="LVL97" s="212"/>
      <c r="LVM97" s="212"/>
      <c r="LVN97" s="212"/>
      <c r="LVO97" s="212"/>
      <c r="LVP97" s="212"/>
      <c r="LVQ97" s="212"/>
      <c r="LVR97" s="212"/>
      <c r="LVS97" s="212"/>
      <c r="LVT97" s="212"/>
      <c r="LVU97" s="212"/>
      <c r="LVV97" s="212"/>
      <c r="LVW97" s="212"/>
      <c r="LVX97" s="212"/>
      <c r="LVY97" s="212"/>
      <c r="LVZ97" s="212"/>
      <c r="LWA97" s="212"/>
      <c r="LWB97" s="212"/>
      <c r="LWC97" s="212"/>
      <c r="LWD97" s="212"/>
      <c r="LWE97" s="212"/>
      <c r="LWF97" s="212"/>
      <c r="LWG97" s="212"/>
      <c r="LWH97" s="212"/>
      <c r="LWI97" s="212"/>
      <c r="LWJ97" s="212"/>
      <c r="LWK97" s="212"/>
      <c r="LWL97" s="212"/>
      <c r="LWM97" s="212"/>
      <c r="LWN97" s="212"/>
      <c r="LWO97" s="212"/>
      <c r="LWP97" s="212"/>
      <c r="LWQ97" s="212"/>
      <c r="LWR97" s="212"/>
      <c r="LWS97" s="212"/>
      <c r="LWT97" s="212"/>
      <c r="LWU97" s="212"/>
      <c r="LWV97" s="212"/>
      <c r="LWW97" s="212"/>
      <c r="LWX97" s="212"/>
      <c r="LWY97" s="212"/>
      <c r="LWZ97" s="212"/>
      <c r="LXA97" s="212"/>
      <c r="LXB97" s="212"/>
      <c r="LXC97" s="212"/>
      <c r="LXD97" s="212"/>
      <c r="LXE97" s="212"/>
      <c r="LXF97" s="212"/>
      <c r="LXG97" s="212"/>
      <c r="LXH97" s="212"/>
      <c r="LXI97" s="212"/>
      <c r="LXJ97" s="212"/>
      <c r="LXK97" s="212"/>
      <c r="LXL97" s="212"/>
      <c r="LXM97" s="212"/>
      <c r="LXN97" s="212"/>
      <c r="LXO97" s="212"/>
      <c r="LXP97" s="212"/>
      <c r="LXQ97" s="212"/>
      <c r="LXR97" s="212"/>
      <c r="LXS97" s="212"/>
      <c r="LXT97" s="212"/>
      <c r="LXU97" s="212"/>
      <c r="LXV97" s="212"/>
      <c r="LXW97" s="212"/>
      <c r="LXX97" s="212"/>
      <c r="LXY97" s="212"/>
      <c r="LXZ97" s="212"/>
      <c r="LYA97" s="212"/>
      <c r="LYB97" s="212"/>
      <c r="LYC97" s="212"/>
      <c r="LYD97" s="212"/>
      <c r="LYE97" s="212"/>
      <c r="LYF97" s="212"/>
      <c r="LYG97" s="212"/>
      <c r="LYH97" s="212"/>
      <c r="LYI97" s="212"/>
      <c r="LYJ97" s="212"/>
      <c r="LYK97" s="212"/>
      <c r="LYL97" s="212"/>
      <c r="LYM97" s="212"/>
      <c r="LYN97" s="212"/>
      <c r="LYO97" s="212"/>
      <c r="LYP97" s="212"/>
      <c r="LYQ97" s="212"/>
      <c r="LYR97" s="212"/>
      <c r="LYS97" s="212"/>
      <c r="LYT97" s="212"/>
      <c r="LYU97" s="212"/>
      <c r="LYV97" s="212"/>
      <c r="LYW97" s="212"/>
      <c r="LYX97" s="212"/>
      <c r="LYY97" s="212"/>
      <c r="LYZ97" s="212"/>
      <c r="LZA97" s="212"/>
      <c r="LZB97" s="212"/>
      <c r="LZC97" s="212"/>
      <c r="LZD97" s="212"/>
      <c r="LZE97" s="212"/>
      <c r="LZF97" s="212"/>
      <c r="LZG97" s="212"/>
      <c r="LZH97" s="212"/>
      <c r="LZI97" s="212"/>
      <c r="LZJ97" s="212"/>
      <c r="LZK97" s="212"/>
      <c r="LZL97" s="212"/>
      <c r="LZM97" s="212"/>
      <c r="LZN97" s="212"/>
      <c r="LZO97" s="212"/>
      <c r="LZP97" s="212"/>
      <c r="LZQ97" s="212"/>
      <c r="LZR97" s="212"/>
      <c r="LZS97" s="212"/>
      <c r="LZT97" s="212"/>
      <c r="LZU97" s="212"/>
      <c r="LZV97" s="212"/>
      <c r="LZW97" s="212"/>
      <c r="LZX97" s="212"/>
      <c r="LZY97" s="212"/>
      <c r="LZZ97" s="212"/>
      <c r="MAA97" s="212"/>
      <c r="MAB97" s="212"/>
      <c r="MAC97" s="212"/>
      <c r="MAD97" s="212"/>
      <c r="MAE97" s="212"/>
      <c r="MAF97" s="212"/>
      <c r="MAG97" s="212"/>
      <c r="MAH97" s="212"/>
      <c r="MAI97" s="212"/>
      <c r="MAJ97" s="212"/>
      <c r="MAK97" s="212"/>
      <c r="MAL97" s="212"/>
      <c r="MAM97" s="212"/>
      <c r="MAN97" s="212"/>
      <c r="MAO97" s="212"/>
      <c r="MAP97" s="212"/>
      <c r="MAQ97" s="212"/>
      <c r="MAR97" s="212"/>
      <c r="MAS97" s="212"/>
      <c r="MAT97" s="212"/>
      <c r="MAU97" s="212"/>
      <c r="MAV97" s="212"/>
      <c r="MAW97" s="212"/>
      <c r="MAX97" s="212"/>
      <c r="MAY97" s="212"/>
      <c r="MAZ97" s="212"/>
      <c r="MBA97" s="212"/>
      <c r="MBB97" s="212"/>
      <c r="MBC97" s="212"/>
      <c r="MBD97" s="212"/>
      <c r="MBE97" s="212"/>
      <c r="MBF97" s="212"/>
      <c r="MBG97" s="212"/>
      <c r="MBH97" s="212"/>
      <c r="MBI97" s="212"/>
      <c r="MBJ97" s="212"/>
      <c r="MBK97" s="212"/>
      <c r="MBL97" s="212"/>
      <c r="MBM97" s="212"/>
      <c r="MBN97" s="212"/>
      <c r="MBO97" s="212"/>
      <c r="MBP97" s="212"/>
      <c r="MBQ97" s="212"/>
      <c r="MBR97" s="212"/>
      <c r="MBS97" s="212"/>
      <c r="MBT97" s="212"/>
      <c r="MBU97" s="212"/>
      <c r="MBV97" s="212"/>
      <c r="MBW97" s="212"/>
      <c r="MBX97" s="212"/>
      <c r="MBY97" s="212"/>
      <c r="MBZ97" s="212"/>
      <c r="MCA97" s="212"/>
      <c r="MCB97" s="212"/>
      <c r="MCC97" s="212"/>
      <c r="MCD97" s="212"/>
      <c r="MCE97" s="212"/>
      <c r="MCF97" s="212"/>
      <c r="MCG97" s="212"/>
      <c r="MCH97" s="212"/>
      <c r="MCI97" s="212"/>
      <c r="MCJ97" s="212"/>
      <c r="MCK97" s="212"/>
      <c r="MCL97" s="212"/>
      <c r="MCM97" s="212"/>
      <c r="MCN97" s="212"/>
      <c r="MCO97" s="212"/>
      <c r="MCP97" s="212"/>
      <c r="MCQ97" s="212"/>
      <c r="MCR97" s="212"/>
      <c r="MCS97" s="212"/>
      <c r="MCT97" s="212"/>
      <c r="MCU97" s="212"/>
      <c r="MCV97" s="212"/>
      <c r="MCW97" s="212"/>
      <c r="MCX97" s="212"/>
      <c r="MCY97" s="212"/>
      <c r="MCZ97" s="212"/>
      <c r="MDA97" s="212"/>
      <c r="MDB97" s="212"/>
      <c r="MDC97" s="212"/>
      <c r="MDD97" s="212"/>
      <c r="MDE97" s="212"/>
      <c r="MDF97" s="212"/>
      <c r="MDG97" s="212"/>
      <c r="MDH97" s="212"/>
      <c r="MDI97" s="212"/>
      <c r="MDJ97" s="212"/>
      <c r="MDK97" s="212"/>
      <c r="MDL97" s="212"/>
      <c r="MDM97" s="212"/>
      <c r="MDN97" s="212"/>
      <c r="MDO97" s="212"/>
      <c r="MDP97" s="212"/>
      <c r="MDQ97" s="212"/>
      <c r="MDR97" s="212"/>
      <c r="MDS97" s="212"/>
      <c r="MDT97" s="212"/>
      <c r="MDU97" s="212"/>
      <c r="MDV97" s="212"/>
      <c r="MDW97" s="212"/>
      <c r="MDX97" s="212"/>
      <c r="MDY97" s="212"/>
      <c r="MDZ97" s="212"/>
      <c r="MEA97" s="212"/>
      <c r="MEB97" s="212"/>
      <c r="MEC97" s="212"/>
      <c r="MED97" s="212"/>
      <c r="MEE97" s="212"/>
      <c r="MEF97" s="212"/>
      <c r="MEG97" s="212"/>
      <c r="MEH97" s="212"/>
      <c r="MEI97" s="212"/>
      <c r="MEJ97" s="212"/>
      <c r="MEK97" s="212"/>
      <c r="MEL97" s="212"/>
      <c r="MEM97" s="212"/>
      <c r="MEN97" s="212"/>
      <c r="MEO97" s="212"/>
      <c r="MEP97" s="212"/>
      <c r="MEQ97" s="212"/>
      <c r="MER97" s="212"/>
      <c r="MES97" s="212"/>
      <c r="MET97" s="212"/>
      <c r="MEU97" s="212"/>
      <c r="MEV97" s="212"/>
      <c r="MEW97" s="212"/>
      <c r="MEX97" s="212"/>
      <c r="MEY97" s="212"/>
      <c r="MEZ97" s="212"/>
      <c r="MFA97" s="212"/>
      <c r="MFB97" s="212"/>
      <c r="MFC97" s="212"/>
      <c r="MFD97" s="212"/>
      <c r="MFE97" s="212"/>
      <c r="MFF97" s="212"/>
      <c r="MFG97" s="212"/>
      <c r="MFH97" s="212"/>
      <c r="MFI97" s="212"/>
      <c r="MFJ97" s="212"/>
      <c r="MFK97" s="212"/>
      <c r="MFL97" s="212"/>
      <c r="MFM97" s="212"/>
      <c r="MFN97" s="212"/>
      <c r="MFO97" s="212"/>
      <c r="MFP97" s="212"/>
      <c r="MFQ97" s="212"/>
      <c r="MFR97" s="212"/>
      <c r="MFS97" s="212"/>
      <c r="MFT97" s="212"/>
      <c r="MFU97" s="212"/>
      <c r="MFV97" s="212"/>
      <c r="MFW97" s="212"/>
      <c r="MFX97" s="212"/>
      <c r="MFY97" s="212"/>
      <c r="MFZ97" s="212"/>
      <c r="MGA97" s="212"/>
      <c r="MGB97" s="212"/>
      <c r="MGC97" s="212"/>
      <c r="MGD97" s="212"/>
      <c r="MGE97" s="212"/>
      <c r="MGF97" s="212"/>
      <c r="MGG97" s="212"/>
      <c r="MGH97" s="212"/>
      <c r="MGI97" s="212"/>
      <c r="MGJ97" s="212"/>
      <c r="MGK97" s="212"/>
      <c r="MGL97" s="212"/>
      <c r="MGM97" s="212"/>
      <c r="MGN97" s="212"/>
      <c r="MGO97" s="212"/>
      <c r="MGP97" s="212"/>
      <c r="MGQ97" s="212"/>
      <c r="MGR97" s="212"/>
      <c r="MGS97" s="212"/>
      <c r="MGT97" s="212"/>
      <c r="MGU97" s="212"/>
      <c r="MGV97" s="212"/>
      <c r="MGW97" s="212"/>
      <c r="MGX97" s="212"/>
      <c r="MGY97" s="212"/>
      <c r="MGZ97" s="212"/>
      <c r="MHA97" s="212"/>
      <c r="MHB97" s="212"/>
      <c r="MHC97" s="212"/>
      <c r="MHD97" s="212"/>
      <c r="MHE97" s="212"/>
      <c r="MHF97" s="212"/>
      <c r="MHG97" s="212"/>
      <c r="MHH97" s="212"/>
      <c r="MHI97" s="212"/>
      <c r="MHJ97" s="212"/>
      <c r="MHK97" s="212"/>
      <c r="MHL97" s="212"/>
      <c r="MHM97" s="212"/>
      <c r="MHN97" s="212"/>
      <c r="MHO97" s="212"/>
      <c r="MHP97" s="212"/>
      <c r="MHQ97" s="212"/>
      <c r="MHR97" s="212"/>
      <c r="MHS97" s="212"/>
      <c r="MHT97" s="212"/>
      <c r="MHU97" s="212"/>
      <c r="MHV97" s="212"/>
      <c r="MHW97" s="212"/>
      <c r="MHX97" s="212"/>
      <c r="MHY97" s="212"/>
      <c r="MHZ97" s="212"/>
      <c r="MIA97" s="212"/>
      <c r="MIB97" s="212"/>
      <c r="MIC97" s="212"/>
      <c r="MID97" s="212"/>
      <c r="MIE97" s="212"/>
      <c r="MIF97" s="212"/>
      <c r="MIG97" s="212"/>
      <c r="MIH97" s="212"/>
      <c r="MII97" s="212"/>
      <c r="MIJ97" s="212"/>
      <c r="MIK97" s="212"/>
      <c r="MIL97" s="212"/>
      <c r="MIM97" s="212"/>
      <c r="MIN97" s="212"/>
      <c r="MIO97" s="212"/>
      <c r="MIP97" s="212"/>
      <c r="MIQ97" s="212"/>
      <c r="MIR97" s="212"/>
      <c r="MIS97" s="212"/>
      <c r="MIT97" s="212"/>
      <c r="MIU97" s="212"/>
      <c r="MIV97" s="212"/>
      <c r="MIW97" s="212"/>
      <c r="MIX97" s="212"/>
      <c r="MIY97" s="212"/>
      <c r="MIZ97" s="212"/>
      <c r="MJA97" s="212"/>
      <c r="MJB97" s="212"/>
      <c r="MJC97" s="212"/>
      <c r="MJD97" s="212"/>
      <c r="MJE97" s="212"/>
      <c r="MJF97" s="212"/>
      <c r="MJG97" s="212"/>
      <c r="MJH97" s="212"/>
      <c r="MJI97" s="212"/>
      <c r="MJJ97" s="212"/>
      <c r="MJK97" s="212"/>
      <c r="MJL97" s="212"/>
      <c r="MJM97" s="212"/>
      <c r="MJN97" s="212"/>
      <c r="MJO97" s="212"/>
      <c r="MJP97" s="212"/>
      <c r="MJQ97" s="212"/>
      <c r="MJR97" s="212"/>
      <c r="MJS97" s="212"/>
      <c r="MJT97" s="212"/>
      <c r="MJU97" s="212"/>
      <c r="MJV97" s="212"/>
      <c r="MJW97" s="212"/>
      <c r="MJX97" s="212"/>
      <c r="MJY97" s="212"/>
      <c r="MJZ97" s="212"/>
      <c r="MKA97" s="212"/>
      <c r="MKB97" s="212"/>
      <c r="MKC97" s="212"/>
      <c r="MKD97" s="212"/>
      <c r="MKE97" s="212"/>
      <c r="MKF97" s="212"/>
      <c r="MKG97" s="212"/>
      <c r="MKH97" s="212"/>
      <c r="MKI97" s="212"/>
      <c r="MKJ97" s="212"/>
      <c r="MKK97" s="212"/>
      <c r="MKL97" s="212"/>
      <c r="MKM97" s="212"/>
      <c r="MKN97" s="212"/>
      <c r="MKO97" s="212"/>
      <c r="MKP97" s="212"/>
      <c r="MKQ97" s="212"/>
      <c r="MKR97" s="212"/>
      <c r="MKS97" s="212"/>
      <c r="MKT97" s="212"/>
      <c r="MKU97" s="212"/>
      <c r="MKV97" s="212"/>
      <c r="MKW97" s="212"/>
      <c r="MKX97" s="212"/>
      <c r="MKY97" s="212"/>
      <c r="MKZ97" s="212"/>
      <c r="MLA97" s="212"/>
      <c r="MLB97" s="212"/>
      <c r="MLC97" s="212"/>
      <c r="MLD97" s="212"/>
      <c r="MLE97" s="212"/>
      <c r="MLF97" s="212"/>
      <c r="MLG97" s="212"/>
      <c r="MLH97" s="212"/>
      <c r="MLI97" s="212"/>
      <c r="MLJ97" s="212"/>
      <c r="MLK97" s="212"/>
      <c r="MLL97" s="212"/>
      <c r="MLM97" s="212"/>
      <c r="MLN97" s="212"/>
      <c r="MLO97" s="212"/>
      <c r="MLP97" s="212"/>
      <c r="MLQ97" s="212"/>
      <c r="MLR97" s="212"/>
      <c r="MLS97" s="212"/>
      <c r="MLT97" s="212"/>
      <c r="MLU97" s="212"/>
      <c r="MLV97" s="212"/>
      <c r="MLW97" s="212"/>
      <c r="MLX97" s="212"/>
      <c r="MLY97" s="212"/>
      <c r="MLZ97" s="212"/>
      <c r="MMA97" s="212"/>
      <c r="MMB97" s="212"/>
      <c r="MMC97" s="212"/>
      <c r="MMD97" s="212"/>
      <c r="MME97" s="212"/>
      <c r="MMF97" s="212"/>
      <c r="MMG97" s="212"/>
      <c r="MMH97" s="212"/>
      <c r="MMI97" s="212"/>
      <c r="MMJ97" s="212"/>
      <c r="MMK97" s="212"/>
      <c r="MML97" s="212"/>
      <c r="MMM97" s="212"/>
      <c r="MMN97" s="212"/>
      <c r="MMO97" s="212"/>
      <c r="MMP97" s="212"/>
      <c r="MMQ97" s="212"/>
      <c r="MMR97" s="212"/>
      <c r="MMS97" s="212"/>
      <c r="MMT97" s="212"/>
      <c r="MMU97" s="212"/>
      <c r="MMV97" s="212"/>
      <c r="MMW97" s="212"/>
      <c r="MMX97" s="212"/>
      <c r="MMY97" s="212"/>
      <c r="MMZ97" s="212"/>
      <c r="MNA97" s="212"/>
      <c r="MNB97" s="212"/>
      <c r="MNC97" s="212"/>
      <c r="MND97" s="212"/>
      <c r="MNE97" s="212"/>
      <c r="MNF97" s="212"/>
      <c r="MNG97" s="212"/>
      <c r="MNH97" s="212"/>
      <c r="MNI97" s="212"/>
      <c r="MNJ97" s="212"/>
      <c r="MNK97" s="212"/>
      <c r="MNL97" s="212"/>
      <c r="MNM97" s="212"/>
      <c r="MNN97" s="212"/>
      <c r="MNO97" s="212"/>
      <c r="MNP97" s="212"/>
      <c r="MNQ97" s="212"/>
      <c r="MNR97" s="212"/>
      <c r="MNS97" s="212"/>
      <c r="MNT97" s="212"/>
      <c r="MNU97" s="212"/>
      <c r="MNV97" s="212"/>
      <c r="MNW97" s="212"/>
      <c r="MNX97" s="212"/>
      <c r="MNY97" s="212"/>
      <c r="MNZ97" s="212"/>
      <c r="MOA97" s="212"/>
      <c r="MOB97" s="212"/>
      <c r="MOC97" s="212"/>
      <c r="MOD97" s="212"/>
      <c r="MOE97" s="212"/>
      <c r="MOF97" s="212"/>
      <c r="MOG97" s="212"/>
      <c r="MOH97" s="212"/>
      <c r="MOI97" s="212"/>
      <c r="MOJ97" s="212"/>
      <c r="MOK97" s="212"/>
      <c r="MOL97" s="212"/>
      <c r="MOM97" s="212"/>
      <c r="MON97" s="212"/>
      <c r="MOO97" s="212"/>
      <c r="MOP97" s="212"/>
      <c r="MOQ97" s="212"/>
      <c r="MOR97" s="212"/>
      <c r="MOS97" s="212"/>
      <c r="MOT97" s="212"/>
      <c r="MOU97" s="212"/>
      <c r="MOV97" s="212"/>
      <c r="MOW97" s="212"/>
      <c r="MOX97" s="212"/>
      <c r="MOY97" s="212"/>
      <c r="MOZ97" s="212"/>
      <c r="MPA97" s="212"/>
      <c r="MPB97" s="212"/>
      <c r="MPC97" s="212"/>
      <c r="MPD97" s="212"/>
      <c r="MPE97" s="212"/>
      <c r="MPF97" s="212"/>
      <c r="MPG97" s="212"/>
      <c r="MPH97" s="212"/>
      <c r="MPI97" s="212"/>
      <c r="MPJ97" s="212"/>
      <c r="MPK97" s="212"/>
      <c r="MPL97" s="212"/>
      <c r="MPM97" s="212"/>
      <c r="MPN97" s="212"/>
      <c r="MPO97" s="212"/>
      <c r="MPP97" s="212"/>
      <c r="MPQ97" s="212"/>
      <c r="MPR97" s="212"/>
      <c r="MPS97" s="212"/>
      <c r="MPT97" s="212"/>
      <c r="MPU97" s="212"/>
      <c r="MPV97" s="212"/>
      <c r="MPW97" s="212"/>
      <c r="MPX97" s="212"/>
      <c r="MPY97" s="212"/>
      <c r="MPZ97" s="212"/>
      <c r="MQA97" s="212"/>
      <c r="MQB97" s="212"/>
      <c r="MQC97" s="212"/>
      <c r="MQD97" s="212"/>
      <c r="MQE97" s="212"/>
      <c r="MQF97" s="212"/>
      <c r="MQG97" s="212"/>
      <c r="MQH97" s="212"/>
      <c r="MQI97" s="212"/>
      <c r="MQJ97" s="212"/>
      <c r="MQK97" s="212"/>
      <c r="MQL97" s="212"/>
      <c r="MQM97" s="212"/>
      <c r="MQN97" s="212"/>
      <c r="MQO97" s="212"/>
      <c r="MQP97" s="212"/>
      <c r="MQQ97" s="212"/>
      <c r="MQR97" s="212"/>
      <c r="MQS97" s="212"/>
      <c r="MQT97" s="212"/>
      <c r="MQU97" s="212"/>
      <c r="MQV97" s="212"/>
      <c r="MQW97" s="212"/>
      <c r="MQX97" s="212"/>
      <c r="MQY97" s="212"/>
      <c r="MQZ97" s="212"/>
      <c r="MRA97" s="212"/>
      <c r="MRB97" s="212"/>
      <c r="MRC97" s="212"/>
      <c r="MRD97" s="212"/>
      <c r="MRE97" s="212"/>
      <c r="MRF97" s="212"/>
      <c r="MRG97" s="212"/>
      <c r="MRH97" s="212"/>
      <c r="MRI97" s="212"/>
      <c r="MRJ97" s="212"/>
      <c r="MRK97" s="212"/>
      <c r="MRL97" s="212"/>
      <c r="MRM97" s="212"/>
      <c r="MRN97" s="212"/>
      <c r="MRO97" s="212"/>
      <c r="MRP97" s="212"/>
      <c r="MRQ97" s="212"/>
      <c r="MRR97" s="212"/>
      <c r="MRS97" s="212"/>
      <c r="MRT97" s="212"/>
      <c r="MRU97" s="212"/>
      <c r="MRV97" s="212"/>
      <c r="MRW97" s="212"/>
      <c r="MRX97" s="212"/>
      <c r="MRY97" s="212"/>
      <c r="MRZ97" s="212"/>
      <c r="MSA97" s="212"/>
      <c r="MSB97" s="212"/>
      <c r="MSC97" s="212"/>
      <c r="MSD97" s="212"/>
      <c r="MSE97" s="212"/>
      <c r="MSF97" s="212"/>
      <c r="MSG97" s="212"/>
      <c r="MSH97" s="212"/>
      <c r="MSI97" s="212"/>
      <c r="MSJ97" s="212"/>
      <c r="MSK97" s="212"/>
      <c r="MSL97" s="212"/>
      <c r="MSM97" s="212"/>
      <c r="MSN97" s="212"/>
      <c r="MSO97" s="212"/>
      <c r="MSP97" s="212"/>
      <c r="MSQ97" s="212"/>
      <c r="MSR97" s="212"/>
      <c r="MSS97" s="212"/>
      <c r="MST97" s="212"/>
      <c r="MSU97" s="212"/>
      <c r="MSV97" s="212"/>
      <c r="MSW97" s="212"/>
      <c r="MSX97" s="212"/>
      <c r="MSY97" s="212"/>
      <c r="MSZ97" s="212"/>
      <c r="MTA97" s="212"/>
      <c r="MTB97" s="212"/>
      <c r="MTC97" s="212"/>
      <c r="MTD97" s="212"/>
      <c r="MTE97" s="212"/>
      <c r="MTF97" s="212"/>
      <c r="MTG97" s="212"/>
      <c r="MTH97" s="212"/>
      <c r="MTI97" s="212"/>
      <c r="MTJ97" s="212"/>
      <c r="MTK97" s="212"/>
      <c r="MTL97" s="212"/>
      <c r="MTM97" s="212"/>
      <c r="MTN97" s="212"/>
      <c r="MTO97" s="212"/>
      <c r="MTP97" s="212"/>
      <c r="MTQ97" s="212"/>
      <c r="MTR97" s="212"/>
      <c r="MTS97" s="212"/>
      <c r="MTT97" s="212"/>
      <c r="MTU97" s="212"/>
      <c r="MTV97" s="212"/>
      <c r="MTW97" s="212"/>
      <c r="MTX97" s="212"/>
      <c r="MTY97" s="212"/>
      <c r="MTZ97" s="212"/>
      <c r="MUA97" s="212"/>
      <c r="MUB97" s="212"/>
      <c r="MUC97" s="212"/>
      <c r="MUD97" s="212"/>
      <c r="MUE97" s="212"/>
      <c r="MUF97" s="212"/>
      <c r="MUG97" s="212"/>
      <c r="MUH97" s="212"/>
      <c r="MUI97" s="212"/>
      <c r="MUJ97" s="212"/>
      <c r="MUK97" s="212"/>
      <c r="MUL97" s="212"/>
      <c r="MUM97" s="212"/>
      <c r="MUN97" s="212"/>
      <c r="MUO97" s="212"/>
      <c r="MUP97" s="212"/>
      <c r="MUQ97" s="212"/>
      <c r="MUR97" s="212"/>
      <c r="MUS97" s="212"/>
      <c r="MUT97" s="212"/>
      <c r="MUU97" s="212"/>
      <c r="MUV97" s="212"/>
      <c r="MUW97" s="212"/>
      <c r="MUX97" s="212"/>
      <c r="MUY97" s="212"/>
      <c r="MUZ97" s="212"/>
      <c r="MVA97" s="212"/>
      <c r="MVB97" s="212"/>
      <c r="MVC97" s="212"/>
      <c r="MVD97" s="212"/>
      <c r="MVE97" s="212"/>
      <c r="MVF97" s="212"/>
      <c r="MVG97" s="212"/>
      <c r="MVH97" s="212"/>
      <c r="MVI97" s="212"/>
      <c r="MVJ97" s="212"/>
      <c r="MVK97" s="212"/>
      <c r="MVL97" s="212"/>
      <c r="MVM97" s="212"/>
      <c r="MVN97" s="212"/>
      <c r="MVO97" s="212"/>
      <c r="MVP97" s="212"/>
      <c r="MVQ97" s="212"/>
      <c r="MVR97" s="212"/>
      <c r="MVS97" s="212"/>
      <c r="MVT97" s="212"/>
      <c r="MVU97" s="212"/>
      <c r="MVV97" s="212"/>
      <c r="MVW97" s="212"/>
      <c r="MVX97" s="212"/>
      <c r="MVY97" s="212"/>
      <c r="MVZ97" s="212"/>
      <c r="MWA97" s="212"/>
      <c r="MWB97" s="212"/>
      <c r="MWC97" s="212"/>
      <c r="MWD97" s="212"/>
      <c r="MWE97" s="212"/>
      <c r="MWF97" s="212"/>
      <c r="MWG97" s="212"/>
      <c r="MWH97" s="212"/>
      <c r="MWI97" s="212"/>
      <c r="MWJ97" s="212"/>
      <c r="MWK97" s="212"/>
      <c r="MWL97" s="212"/>
      <c r="MWM97" s="212"/>
      <c r="MWN97" s="212"/>
      <c r="MWO97" s="212"/>
      <c r="MWP97" s="212"/>
      <c r="MWQ97" s="212"/>
      <c r="MWR97" s="212"/>
      <c r="MWS97" s="212"/>
      <c r="MWT97" s="212"/>
      <c r="MWU97" s="212"/>
      <c r="MWV97" s="212"/>
      <c r="MWW97" s="212"/>
      <c r="MWX97" s="212"/>
      <c r="MWY97" s="212"/>
      <c r="MWZ97" s="212"/>
      <c r="MXA97" s="212"/>
      <c r="MXB97" s="212"/>
      <c r="MXC97" s="212"/>
      <c r="MXD97" s="212"/>
      <c r="MXE97" s="212"/>
      <c r="MXF97" s="212"/>
      <c r="MXG97" s="212"/>
      <c r="MXH97" s="212"/>
      <c r="MXI97" s="212"/>
      <c r="MXJ97" s="212"/>
      <c r="MXK97" s="212"/>
      <c r="MXL97" s="212"/>
      <c r="MXM97" s="212"/>
      <c r="MXN97" s="212"/>
      <c r="MXO97" s="212"/>
      <c r="MXP97" s="212"/>
      <c r="MXQ97" s="212"/>
      <c r="MXR97" s="212"/>
      <c r="MXS97" s="212"/>
      <c r="MXT97" s="212"/>
      <c r="MXU97" s="212"/>
      <c r="MXV97" s="212"/>
      <c r="MXW97" s="212"/>
      <c r="MXX97" s="212"/>
      <c r="MXY97" s="212"/>
      <c r="MXZ97" s="212"/>
      <c r="MYA97" s="212"/>
      <c r="MYB97" s="212"/>
      <c r="MYC97" s="212"/>
      <c r="MYD97" s="212"/>
      <c r="MYE97" s="212"/>
      <c r="MYF97" s="212"/>
      <c r="MYG97" s="212"/>
      <c r="MYH97" s="212"/>
      <c r="MYI97" s="212"/>
      <c r="MYJ97" s="212"/>
      <c r="MYK97" s="212"/>
      <c r="MYL97" s="212"/>
      <c r="MYM97" s="212"/>
      <c r="MYN97" s="212"/>
      <c r="MYO97" s="212"/>
      <c r="MYP97" s="212"/>
      <c r="MYQ97" s="212"/>
      <c r="MYR97" s="212"/>
      <c r="MYS97" s="212"/>
      <c r="MYT97" s="212"/>
      <c r="MYU97" s="212"/>
      <c r="MYV97" s="212"/>
      <c r="MYW97" s="212"/>
      <c r="MYX97" s="212"/>
      <c r="MYY97" s="212"/>
      <c r="MYZ97" s="212"/>
      <c r="MZA97" s="212"/>
      <c r="MZB97" s="212"/>
      <c r="MZC97" s="212"/>
      <c r="MZD97" s="212"/>
      <c r="MZE97" s="212"/>
      <c r="MZF97" s="212"/>
      <c r="MZG97" s="212"/>
      <c r="MZH97" s="212"/>
      <c r="MZI97" s="212"/>
      <c r="MZJ97" s="212"/>
      <c r="MZK97" s="212"/>
      <c r="MZL97" s="212"/>
      <c r="MZM97" s="212"/>
      <c r="MZN97" s="212"/>
      <c r="MZO97" s="212"/>
      <c r="MZP97" s="212"/>
      <c r="MZQ97" s="212"/>
      <c r="MZR97" s="212"/>
      <c r="MZS97" s="212"/>
      <c r="MZT97" s="212"/>
      <c r="MZU97" s="212"/>
      <c r="MZV97" s="212"/>
      <c r="MZW97" s="212"/>
      <c r="MZX97" s="212"/>
      <c r="MZY97" s="212"/>
      <c r="MZZ97" s="212"/>
      <c r="NAA97" s="212"/>
      <c r="NAB97" s="212"/>
      <c r="NAC97" s="212"/>
      <c r="NAD97" s="212"/>
      <c r="NAE97" s="212"/>
      <c r="NAF97" s="212"/>
      <c r="NAG97" s="212"/>
      <c r="NAH97" s="212"/>
      <c r="NAI97" s="212"/>
      <c r="NAJ97" s="212"/>
      <c r="NAK97" s="212"/>
      <c r="NAL97" s="212"/>
      <c r="NAM97" s="212"/>
      <c r="NAN97" s="212"/>
      <c r="NAO97" s="212"/>
      <c r="NAP97" s="212"/>
      <c r="NAQ97" s="212"/>
      <c r="NAR97" s="212"/>
      <c r="NAS97" s="212"/>
      <c r="NAT97" s="212"/>
      <c r="NAU97" s="212"/>
      <c r="NAV97" s="212"/>
      <c r="NAW97" s="212"/>
      <c r="NAX97" s="212"/>
      <c r="NAY97" s="212"/>
      <c r="NAZ97" s="212"/>
      <c r="NBA97" s="212"/>
      <c r="NBB97" s="212"/>
      <c r="NBC97" s="212"/>
      <c r="NBD97" s="212"/>
      <c r="NBE97" s="212"/>
      <c r="NBF97" s="212"/>
      <c r="NBG97" s="212"/>
      <c r="NBH97" s="212"/>
      <c r="NBI97" s="212"/>
      <c r="NBJ97" s="212"/>
      <c r="NBK97" s="212"/>
      <c r="NBL97" s="212"/>
      <c r="NBM97" s="212"/>
      <c r="NBN97" s="212"/>
      <c r="NBO97" s="212"/>
      <c r="NBP97" s="212"/>
      <c r="NBQ97" s="212"/>
      <c r="NBR97" s="212"/>
      <c r="NBS97" s="212"/>
      <c r="NBT97" s="212"/>
      <c r="NBU97" s="212"/>
      <c r="NBV97" s="212"/>
      <c r="NBW97" s="212"/>
      <c r="NBX97" s="212"/>
      <c r="NBY97" s="212"/>
      <c r="NBZ97" s="212"/>
      <c r="NCA97" s="212"/>
      <c r="NCB97" s="212"/>
      <c r="NCC97" s="212"/>
      <c r="NCD97" s="212"/>
      <c r="NCE97" s="212"/>
      <c r="NCF97" s="212"/>
      <c r="NCG97" s="212"/>
      <c r="NCH97" s="212"/>
      <c r="NCI97" s="212"/>
      <c r="NCJ97" s="212"/>
      <c r="NCK97" s="212"/>
      <c r="NCL97" s="212"/>
      <c r="NCM97" s="212"/>
      <c r="NCN97" s="212"/>
      <c r="NCO97" s="212"/>
      <c r="NCP97" s="212"/>
      <c r="NCQ97" s="212"/>
      <c r="NCR97" s="212"/>
      <c r="NCS97" s="212"/>
      <c r="NCT97" s="212"/>
      <c r="NCU97" s="212"/>
      <c r="NCV97" s="212"/>
      <c r="NCW97" s="212"/>
      <c r="NCX97" s="212"/>
      <c r="NCY97" s="212"/>
      <c r="NCZ97" s="212"/>
      <c r="NDA97" s="212"/>
      <c r="NDB97" s="212"/>
      <c r="NDC97" s="212"/>
      <c r="NDD97" s="212"/>
      <c r="NDE97" s="212"/>
      <c r="NDF97" s="212"/>
      <c r="NDG97" s="212"/>
      <c r="NDH97" s="212"/>
      <c r="NDI97" s="212"/>
      <c r="NDJ97" s="212"/>
      <c r="NDK97" s="212"/>
      <c r="NDL97" s="212"/>
      <c r="NDM97" s="212"/>
      <c r="NDN97" s="212"/>
      <c r="NDO97" s="212"/>
      <c r="NDP97" s="212"/>
      <c r="NDQ97" s="212"/>
      <c r="NDR97" s="212"/>
      <c r="NDS97" s="212"/>
      <c r="NDT97" s="212"/>
      <c r="NDU97" s="212"/>
      <c r="NDV97" s="212"/>
      <c r="NDW97" s="212"/>
      <c r="NDX97" s="212"/>
      <c r="NDY97" s="212"/>
      <c r="NDZ97" s="212"/>
      <c r="NEA97" s="212"/>
      <c r="NEB97" s="212"/>
      <c r="NEC97" s="212"/>
      <c r="NED97" s="212"/>
      <c r="NEE97" s="212"/>
      <c r="NEF97" s="212"/>
      <c r="NEG97" s="212"/>
      <c r="NEH97" s="212"/>
      <c r="NEI97" s="212"/>
      <c r="NEJ97" s="212"/>
      <c r="NEK97" s="212"/>
      <c r="NEL97" s="212"/>
      <c r="NEM97" s="212"/>
      <c r="NEN97" s="212"/>
      <c r="NEO97" s="212"/>
      <c r="NEP97" s="212"/>
      <c r="NEQ97" s="212"/>
      <c r="NER97" s="212"/>
      <c r="NES97" s="212"/>
      <c r="NET97" s="212"/>
      <c r="NEU97" s="212"/>
      <c r="NEV97" s="212"/>
      <c r="NEW97" s="212"/>
      <c r="NEX97" s="212"/>
      <c r="NEY97" s="212"/>
      <c r="NEZ97" s="212"/>
      <c r="NFA97" s="212"/>
      <c r="NFB97" s="212"/>
      <c r="NFC97" s="212"/>
      <c r="NFD97" s="212"/>
      <c r="NFE97" s="212"/>
      <c r="NFF97" s="212"/>
      <c r="NFG97" s="212"/>
      <c r="NFH97" s="212"/>
      <c r="NFI97" s="212"/>
      <c r="NFJ97" s="212"/>
      <c r="NFK97" s="212"/>
      <c r="NFL97" s="212"/>
      <c r="NFM97" s="212"/>
      <c r="NFN97" s="212"/>
      <c r="NFO97" s="212"/>
      <c r="NFP97" s="212"/>
      <c r="NFQ97" s="212"/>
      <c r="NFR97" s="212"/>
      <c r="NFS97" s="212"/>
      <c r="NFT97" s="212"/>
      <c r="NFU97" s="212"/>
      <c r="NFV97" s="212"/>
      <c r="NFW97" s="212"/>
      <c r="NFX97" s="212"/>
      <c r="NFY97" s="212"/>
      <c r="NFZ97" s="212"/>
      <c r="NGA97" s="212"/>
      <c r="NGB97" s="212"/>
      <c r="NGC97" s="212"/>
      <c r="NGD97" s="212"/>
      <c r="NGE97" s="212"/>
      <c r="NGF97" s="212"/>
      <c r="NGG97" s="212"/>
      <c r="NGH97" s="212"/>
      <c r="NGI97" s="212"/>
      <c r="NGJ97" s="212"/>
      <c r="NGK97" s="212"/>
      <c r="NGL97" s="212"/>
      <c r="NGM97" s="212"/>
      <c r="NGN97" s="212"/>
      <c r="NGO97" s="212"/>
      <c r="NGP97" s="212"/>
      <c r="NGQ97" s="212"/>
      <c r="NGR97" s="212"/>
      <c r="NGS97" s="212"/>
      <c r="NGT97" s="212"/>
      <c r="NGU97" s="212"/>
      <c r="NGV97" s="212"/>
      <c r="NGW97" s="212"/>
      <c r="NGX97" s="212"/>
      <c r="NGY97" s="212"/>
      <c r="NGZ97" s="212"/>
      <c r="NHA97" s="212"/>
      <c r="NHB97" s="212"/>
      <c r="NHC97" s="212"/>
      <c r="NHD97" s="212"/>
      <c r="NHE97" s="212"/>
      <c r="NHF97" s="212"/>
      <c r="NHG97" s="212"/>
      <c r="NHH97" s="212"/>
      <c r="NHI97" s="212"/>
      <c r="NHJ97" s="212"/>
      <c r="NHK97" s="212"/>
      <c r="NHL97" s="212"/>
      <c r="NHM97" s="212"/>
      <c r="NHN97" s="212"/>
      <c r="NHO97" s="212"/>
      <c r="NHP97" s="212"/>
      <c r="NHQ97" s="212"/>
      <c r="NHR97" s="212"/>
      <c r="NHS97" s="212"/>
      <c r="NHT97" s="212"/>
      <c r="NHU97" s="212"/>
      <c r="NHV97" s="212"/>
      <c r="NHW97" s="212"/>
      <c r="NHX97" s="212"/>
      <c r="NHY97" s="212"/>
      <c r="NHZ97" s="212"/>
      <c r="NIA97" s="212"/>
      <c r="NIB97" s="212"/>
      <c r="NIC97" s="212"/>
      <c r="NID97" s="212"/>
      <c r="NIE97" s="212"/>
      <c r="NIF97" s="212"/>
      <c r="NIG97" s="212"/>
      <c r="NIH97" s="212"/>
      <c r="NII97" s="212"/>
      <c r="NIJ97" s="212"/>
      <c r="NIK97" s="212"/>
      <c r="NIL97" s="212"/>
      <c r="NIM97" s="212"/>
      <c r="NIN97" s="212"/>
      <c r="NIO97" s="212"/>
      <c r="NIP97" s="212"/>
      <c r="NIQ97" s="212"/>
      <c r="NIR97" s="212"/>
      <c r="NIS97" s="212"/>
      <c r="NIT97" s="212"/>
      <c r="NIU97" s="212"/>
      <c r="NIV97" s="212"/>
      <c r="NIW97" s="212"/>
      <c r="NIX97" s="212"/>
      <c r="NIY97" s="212"/>
      <c r="NIZ97" s="212"/>
      <c r="NJA97" s="212"/>
      <c r="NJB97" s="212"/>
      <c r="NJC97" s="212"/>
      <c r="NJD97" s="212"/>
      <c r="NJE97" s="212"/>
      <c r="NJF97" s="212"/>
      <c r="NJG97" s="212"/>
      <c r="NJH97" s="212"/>
      <c r="NJI97" s="212"/>
      <c r="NJJ97" s="212"/>
      <c r="NJK97" s="212"/>
      <c r="NJL97" s="212"/>
      <c r="NJM97" s="212"/>
      <c r="NJN97" s="212"/>
      <c r="NJO97" s="212"/>
      <c r="NJP97" s="212"/>
      <c r="NJQ97" s="212"/>
      <c r="NJR97" s="212"/>
      <c r="NJS97" s="212"/>
      <c r="NJT97" s="212"/>
      <c r="NJU97" s="212"/>
      <c r="NJV97" s="212"/>
      <c r="NJW97" s="212"/>
      <c r="NJX97" s="212"/>
      <c r="NJY97" s="212"/>
      <c r="NJZ97" s="212"/>
      <c r="NKA97" s="212"/>
      <c r="NKB97" s="212"/>
      <c r="NKC97" s="212"/>
      <c r="NKD97" s="212"/>
      <c r="NKE97" s="212"/>
      <c r="NKF97" s="212"/>
      <c r="NKG97" s="212"/>
      <c r="NKH97" s="212"/>
      <c r="NKI97" s="212"/>
      <c r="NKJ97" s="212"/>
      <c r="NKK97" s="212"/>
      <c r="NKL97" s="212"/>
      <c r="NKM97" s="212"/>
      <c r="NKN97" s="212"/>
      <c r="NKO97" s="212"/>
      <c r="NKP97" s="212"/>
      <c r="NKQ97" s="212"/>
      <c r="NKR97" s="212"/>
      <c r="NKS97" s="212"/>
      <c r="NKT97" s="212"/>
      <c r="NKU97" s="212"/>
      <c r="NKV97" s="212"/>
      <c r="NKW97" s="212"/>
      <c r="NKX97" s="212"/>
      <c r="NKY97" s="212"/>
      <c r="NKZ97" s="212"/>
      <c r="NLA97" s="212"/>
      <c r="NLB97" s="212"/>
      <c r="NLC97" s="212"/>
      <c r="NLD97" s="212"/>
      <c r="NLE97" s="212"/>
      <c r="NLF97" s="212"/>
      <c r="NLG97" s="212"/>
      <c r="NLH97" s="212"/>
      <c r="NLI97" s="212"/>
      <c r="NLJ97" s="212"/>
      <c r="NLK97" s="212"/>
      <c r="NLL97" s="212"/>
      <c r="NLM97" s="212"/>
      <c r="NLN97" s="212"/>
      <c r="NLO97" s="212"/>
      <c r="NLP97" s="212"/>
      <c r="NLQ97" s="212"/>
      <c r="NLR97" s="212"/>
      <c r="NLS97" s="212"/>
      <c r="NLT97" s="212"/>
      <c r="NLU97" s="212"/>
      <c r="NLV97" s="212"/>
      <c r="NLW97" s="212"/>
      <c r="NLX97" s="212"/>
      <c r="NLY97" s="212"/>
      <c r="NLZ97" s="212"/>
      <c r="NMA97" s="212"/>
      <c r="NMB97" s="212"/>
      <c r="NMC97" s="212"/>
      <c r="NMD97" s="212"/>
      <c r="NME97" s="212"/>
      <c r="NMF97" s="212"/>
      <c r="NMG97" s="212"/>
      <c r="NMH97" s="212"/>
      <c r="NMI97" s="212"/>
      <c r="NMJ97" s="212"/>
      <c r="NMK97" s="212"/>
      <c r="NML97" s="212"/>
      <c r="NMM97" s="212"/>
      <c r="NMN97" s="212"/>
      <c r="NMO97" s="212"/>
      <c r="NMP97" s="212"/>
      <c r="NMQ97" s="212"/>
      <c r="NMR97" s="212"/>
      <c r="NMS97" s="212"/>
      <c r="NMT97" s="212"/>
      <c r="NMU97" s="212"/>
      <c r="NMV97" s="212"/>
      <c r="NMW97" s="212"/>
      <c r="NMX97" s="212"/>
      <c r="NMY97" s="212"/>
      <c r="NMZ97" s="212"/>
      <c r="NNA97" s="212"/>
      <c r="NNB97" s="212"/>
      <c r="NNC97" s="212"/>
      <c r="NND97" s="212"/>
      <c r="NNE97" s="212"/>
      <c r="NNF97" s="212"/>
      <c r="NNG97" s="212"/>
      <c r="NNH97" s="212"/>
      <c r="NNI97" s="212"/>
      <c r="NNJ97" s="212"/>
      <c r="NNK97" s="212"/>
      <c r="NNL97" s="212"/>
      <c r="NNM97" s="212"/>
      <c r="NNN97" s="212"/>
      <c r="NNO97" s="212"/>
      <c r="NNP97" s="212"/>
      <c r="NNQ97" s="212"/>
      <c r="NNR97" s="212"/>
      <c r="NNS97" s="212"/>
      <c r="NNT97" s="212"/>
      <c r="NNU97" s="212"/>
      <c r="NNV97" s="212"/>
      <c r="NNW97" s="212"/>
      <c r="NNX97" s="212"/>
      <c r="NNY97" s="212"/>
      <c r="NNZ97" s="212"/>
      <c r="NOA97" s="212"/>
      <c r="NOB97" s="212"/>
      <c r="NOC97" s="212"/>
      <c r="NOD97" s="212"/>
      <c r="NOE97" s="212"/>
      <c r="NOF97" s="212"/>
      <c r="NOG97" s="212"/>
      <c r="NOH97" s="212"/>
      <c r="NOI97" s="212"/>
      <c r="NOJ97" s="212"/>
      <c r="NOK97" s="212"/>
      <c r="NOL97" s="212"/>
      <c r="NOM97" s="212"/>
      <c r="NON97" s="212"/>
      <c r="NOO97" s="212"/>
      <c r="NOP97" s="212"/>
      <c r="NOQ97" s="212"/>
      <c r="NOR97" s="212"/>
      <c r="NOS97" s="212"/>
      <c r="NOT97" s="212"/>
      <c r="NOU97" s="212"/>
      <c r="NOV97" s="212"/>
      <c r="NOW97" s="212"/>
      <c r="NOX97" s="212"/>
      <c r="NOY97" s="212"/>
      <c r="NOZ97" s="212"/>
      <c r="NPA97" s="212"/>
      <c r="NPB97" s="212"/>
      <c r="NPC97" s="212"/>
      <c r="NPD97" s="212"/>
      <c r="NPE97" s="212"/>
      <c r="NPF97" s="212"/>
      <c r="NPG97" s="212"/>
      <c r="NPH97" s="212"/>
      <c r="NPI97" s="212"/>
      <c r="NPJ97" s="212"/>
      <c r="NPK97" s="212"/>
      <c r="NPL97" s="212"/>
      <c r="NPM97" s="212"/>
      <c r="NPN97" s="212"/>
      <c r="NPO97" s="212"/>
      <c r="NPP97" s="212"/>
      <c r="NPQ97" s="212"/>
      <c r="NPR97" s="212"/>
      <c r="NPS97" s="212"/>
      <c r="NPT97" s="212"/>
      <c r="NPU97" s="212"/>
      <c r="NPV97" s="212"/>
      <c r="NPW97" s="212"/>
      <c r="NPX97" s="212"/>
      <c r="NPY97" s="212"/>
      <c r="NPZ97" s="212"/>
      <c r="NQA97" s="212"/>
      <c r="NQB97" s="212"/>
      <c r="NQC97" s="212"/>
      <c r="NQD97" s="212"/>
      <c r="NQE97" s="212"/>
      <c r="NQF97" s="212"/>
      <c r="NQG97" s="212"/>
      <c r="NQH97" s="212"/>
      <c r="NQI97" s="212"/>
      <c r="NQJ97" s="212"/>
      <c r="NQK97" s="212"/>
      <c r="NQL97" s="212"/>
      <c r="NQM97" s="212"/>
      <c r="NQN97" s="212"/>
      <c r="NQO97" s="212"/>
      <c r="NQP97" s="212"/>
      <c r="NQQ97" s="212"/>
      <c r="NQR97" s="212"/>
      <c r="NQS97" s="212"/>
      <c r="NQT97" s="212"/>
      <c r="NQU97" s="212"/>
      <c r="NQV97" s="212"/>
      <c r="NQW97" s="212"/>
      <c r="NQX97" s="212"/>
      <c r="NQY97" s="212"/>
      <c r="NQZ97" s="212"/>
      <c r="NRA97" s="212"/>
      <c r="NRB97" s="212"/>
      <c r="NRC97" s="212"/>
      <c r="NRD97" s="212"/>
      <c r="NRE97" s="212"/>
      <c r="NRF97" s="212"/>
      <c r="NRG97" s="212"/>
      <c r="NRH97" s="212"/>
      <c r="NRI97" s="212"/>
      <c r="NRJ97" s="212"/>
      <c r="NRK97" s="212"/>
      <c r="NRL97" s="212"/>
      <c r="NRM97" s="212"/>
      <c r="NRN97" s="212"/>
      <c r="NRO97" s="212"/>
      <c r="NRP97" s="212"/>
      <c r="NRQ97" s="212"/>
      <c r="NRR97" s="212"/>
      <c r="NRS97" s="212"/>
      <c r="NRT97" s="212"/>
      <c r="NRU97" s="212"/>
      <c r="NRV97" s="212"/>
      <c r="NRW97" s="212"/>
      <c r="NRX97" s="212"/>
      <c r="NRY97" s="212"/>
      <c r="NRZ97" s="212"/>
      <c r="NSA97" s="212"/>
      <c r="NSB97" s="212"/>
      <c r="NSC97" s="212"/>
      <c r="NSD97" s="212"/>
      <c r="NSE97" s="212"/>
      <c r="NSF97" s="212"/>
      <c r="NSG97" s="212"/>
      <c r="NSH97" s="212"/>
      <c r="NSI97" s="212"/>
      <c r="NSJ97" s="212"/>
      <c r="NSK97" s="212"/>
      <c r="NSL97" s="212"/>
      <c r="NSM97" s="212"/>
      <c r="NSN97" s="212"/>
      <c r="NSO97" s="212"/>
      <c r="NSP97" s="212"/>
      <c r="NSQ97" s="212"/>
      <c r="NSR97" s="212"/>
      <c r="NSS97" s="212"/>
      <c r="NST97" s="212"/>
      <c r="NSU97" s="212"/>
      <c r="NSV97" s="212"/>
      <c r="NSW97" s="212"/>
      <c r="NSX97" s="212"/>
      <c r="NSY97" s="212"/>
      <c r="NSZ97" s="212"/>
      <c r="NTA97" s="212"/>
      <c r="NTB97" s="212"/>
      <c r="NTC97" s="212"/>
      <c r="NTD97" s="212"/>
      <c r="NTE97" s="212"/>
      <c r="NTF97" s="212"/>
      <c r="NTG97" s="212"/>
      <c r="NTH97" s="212"/>
      <c r="NTI97" s="212"/>
      <c r="NTJ97" s="212"/>
      <c r="NTK97" s="212"/>
      <c r="NTL97" s="212"/>
      <c r="NTM97" s="212"/>
      <c r="NTN97" s="212"/>
      <c r="NTO97" s="212"/>
      <c r="NTP97" s="212"/>
      <c r="NTQ97" s="212"/>
      <c r="NTR97" s="212"/>
      <c r="NTS97" s="212"/>
      <c r="NTT97" s="212"/>
      <c r="NTU97" s="212"/>
      <c r="NTV97" s="212"/>
      <c r="NTW97" s="212"/>
      <c r="NTX97" s="212"/>
      <c r="NTY97" s="212"/>
      <c r="NTZ97" s="212"/>
      <c r="NUA97" s="212"/>
      <c r="NUB97" s="212"/>
      <c r="NUC97" s="212"/>
      <c r="NUD97" s="212"/>
      <c r="NUE97" s="212"/>
      <c r="NUF97" s="212"/>
      <c r="NUG97" s="212"/>
      <c r="NUH97" s="212"/>
      <c r="NUI97" s="212"/>
      <c r="NUJ97" s="212"/>
      <c r="NUK97" s="212"/>
      <c r="NUL97" s="212"/>
      <c r="NUM97" s="212"/>
      <c r="NUN97" s="212"/>
      <c r="NUO97" s="212"/>
      <c r="NUP97" s="212"/>
      <c r="NUQ97" s="212"/>
      <c r="NUR97" s="212"/>
      <c r="NUS97" s="212"/>
      <c r="NUT97" s="212"/>
      <c r="NUU97" s="212"/>
      <c r="NUV97" s="212"/>
      <c r="NUW97" s="212"/>
      <c r="NUX97" s="212"/>
      <c r="NUY97" s="212"/>
      <c r="NUZ97" s="212"/>
      <c r="NVA97" s="212"/>
      <c r="NVB97" s="212"/>
      <c r="NVC97" s="212"/>
      <c r="NVD97" s="212"/>
      <c r="NVE97" s="212"/>
      <c r="NVF97" s="212"/>
      <c r="NVG97" s="212"/>
      <c r="NVH97" s="212"/>
      <c r="NVI97" s="212"/>
      <c r="NVJ97" s="212"/>
      <c r="NVK97" s="212"/>
      <c r="NVL97" s="212"/>
      <c r="NVM97" s="212"/>
      <c r="NVN97" s="212"/>
      <c r="NVO97" s="212"/>
      <c r="NVP97" s="212"/>
      <c r="NVQ97" s="212"/>
      <c r="NVR97" s="212"/>
      <c r="NVS97" s="212"/>
      <c r="NVT97" s="212"/>
      <c r="NVU97" s="212"/>
      <c r="NVV97" s="212"/>
      <c r="NVW97" s="212"/>
      <c r="NVX97" s="212"/>
      <c r="NVY97" s="212"/>
      <c r="NVZ97" s="212"/>
      <c r="NWA97" s="212"/>
      <c r="NWB97" s="212"/>
      <c r="NWC97" s="212"/>
      <c r="NWD97" s="212"/>
      <c r="NWE97" s="212"/>
      <c r="NWF97" s="212"/>
      <c r="NWG97" s="212"/>
      <c r="NWH97" s="212"/>
      <c r="NWI97" s="212"/>
      <c r="NWJ97" s="212"/>
      <c r="NWK97" s="212"/>
      <c r="NWL97" s="212"/>
      <c r="NWM97" s="212"/>
      <c r="NWN97" s="212"/>
      <c r="NWO97" s="212"/>
      <c r="NWP97" s="212"/>
      <c r="NWQ97" s="212"/>
      <c r="NWR97" s="212"/>
      <c r="NWS97" s="212"/>
      <c r="NWT97" s="212"/>
      <c r="NWU97" s="212"/>
      <c r="NWV97" s="212"/>
      <c r="NWW97" s="212"/>
      <c r="NWX97" s="212"/>
      <c r="NWY97" s="212"/>
      <c r="NWZ97" s="212"/>
      <c r="NXA97" s="212"/>
      <c r="NXB97" s="212"/>
      <c r="NXC97" s="212"/>
      <c r="NXD97" s="212"/>
      <c r="NXE97" s="212"/>
      <c r="NXF97" s="212"/>
      <c r="NXG97" s="212"/>
      <c r="NXH97" s="212"/>
      <c r="NXI97" s="212"/>
      <c r="NXJ97" s="212"/>
      <c r="NXK97" s="212"/>
      <c r="NXL97" s="212"/>
      <c r="NXM97" s="212"/>
      <c r="NXN97" s="212"/>
      <c r="NXO97" s="212"/>
      <c r="NXP97" s="212"/>
      <c r="NXQ97" s="212"/>
      <c r="NXR97" s="212"/>
      <c r="NXS97" s="212"/>
      <c r="NXT97" s="212"/>
      <c r="NXU97" s="212"/>
      <c r="NXV97" s="212"/>
      <c r="NXW97" s="212"/>
      <c r="NXX97" s="212"/>
      <c r="NXY97" s="212"/>
      <c r="NXZ97" s="212"/>
      <c r="NYA97" s="212"/>
      <c r="NYB97" s="212"/>
      <c r="NYC97" s="212"/>
      <c r="NYD97" s="212"/>
      <c r="NYE97" s="212"/>
      <c r="NYF97" s="212"/>
      <c r="NYG97" s="212"/>
      <c r="NYH97" s="212"/>
      <c r="NYI97" s="212"/>
      <c r="NYJ97" s="212"/>
      <c r="NYK97" s="212"/>
      <c r="NYL97" s="212"/>
      <c r="NYM97" s="212"/>
      <c r="NYN97" s="212"/>
      <c r="NYO97" s="212"/>
      <c r="NYP97" s="212"/>
      <c r="NYQ97" s="212"/>
      <c r="NYR97" s="212"/>
      <c r="NYS97" s="212"/>
      <c r="NYT97" s="212"/>
      <c r="NYU97" s="212"/>
      <c r="NYV97" s="212"/>
      <c r="NYW97" s="212"/>
      <c r="NYX97" s="212"/>
      <c r="NYY97" s="212"/>
      <c r="NYZ97" s="212"/>
      <c r="NZA97" s="212"/>
      <c r="NZB97" s="212"/>
      <c r="NZC97" s="212"/>
      <c r="NZD97" s="212"/>
      <c r="NZE97" s="212"/>
      <c r="NZF97" s="212"/>
      <c r="NZG97" s="212"/>
      <c r="NZH97" s="212"/>
      <c r="NZI97" s="212"/>
      <c r="NZJ97" s="212"/>
      <c r="NZK97" s="212"/>
      <c r="NZL97" s="212"/>
      <c r="NZM97" s="212"/>
      <c r="NZN97" s="212"/>
      <c r="NZO97" s="212"/>
      <c r="NZP97" s="212"/>
      <c r="NZQ97" s="212"/>
      <c r="NZR97" s="212"/>
      <c r="NZS97" s="212"/>
      <c r="NZT97" s="212"/>
      <c r="NZU97" s="212"/>
      <c r="NZV97" s="212"/>
      <c r="NZW97" s="212"/>
      <c r="NZX97" s="212"/>
      <c r="NZY97" s="212"/>
      <c r="NZZ97" s="212"/>
      <c r="OAA97" s="212"/>
      <c r="OAB97" s="212"/>
      <c r="OAC97" s="212"/>
      <c r="OAD97" s="212"/>
      <c r="OAE97" s="212"/>
      <c r="OAF97" s="212"/>
      <c r="OAG97" s="212"/>
      <c r="OAH97" s="212"/>
      <c r="OAI97" s="212"/>
      <c r="OAJ97" s="212"/>
      <c r="OAK97" s="212"/>
      <c r="OAL97" s="212"/>
      <c r="OAM97" s="212"/>
      <c r="OAN97" s="212"/>
      <c r="OAO97" s="212"/>
      <c r="OAP97" s="212"/>
      <c r="OAQ97" s="212"/>
      <c r="OAR97" s="212"/>
      <c r="OAS97" s="212"/>
      <c r="OAT97" s="212"/>
      <c r="OAU97" s="212"/>
      <c r="OAV97" s="212"/>
      <c r="OAW97" s="212"/>
      <c r="OAX97" s="212"/>
      <c r="OAY97" s="212"/>
      <c r="OAZ97" s="212"/>
      <c r="OBA97" s="212"/>
      <c r="OBB97" s="212"/>
      <c r="OBC97" s="212"/>
      <c r="OBD97" s="212"/>
      <c r="OBE97" s="212"/>
      <c r="OBF97" s="212"/>
      <c r="OBG97" s="212"/>
      <c r="OBH97" s="212"/>
      <c r="OBI97" s="212"/>
      <c r="OBJ97" s="212"/>
      <c r="OBK97" s="212"/>
      <c r="OBL97" s="212"/>
      <c r="OBM97" s="212"/>
      <c r="OBN97" s="212"/>
      <c r="OBO97" s="212"/>
      <c r="OBP97" s="212"/>
      <c r="OBQ97" s="212"/>
      <c r="OBR97" s="212"/>
      <c r="OBS97" s="212"/>
      <c r="OBT97" s="212"/>
      <c r="OBU97" s="212"/>
      <c r="OBV97" s="212"/>
      <c r="OBW97" s="212"/>
      <c r="OBX97" s="212"/>
      <c r="OBY97" s="212"/>
      <c r="OBZ97" s="212"/>
      <c r="OCA97" s="212"/>
      <c r="OCB97" s="212"/>
      <c r="OCC97" s="212"/>
      <c r="OCD97" s="212"/>
      <c r="OCE97" s="212"/>
      <c r="OCF97" s="212"/>
      <c r="OCG97" s="212"/>
      <c r="OCH97" s="212"/>
      <c r="OCI97" s="212"/>
      <c r="OCJ97" s="212"/>
      <c r="OCK97" s="212"/>
      <c r="OCL97" s="212"/>
      <c r="OCM97" s="212"/>
      <c r="OCN97" s="212"/>
      <c r="OCO97" s="212"/>
      <c r="OCP97" s="212"/>
      <c r="OCQ97" s="212"/>
      <c r="OCR97" s="212"/>
      <c r="OCS97" s="212"/>
      <c r="OCT97" s="212"/>
      <c r="OCU97" s="212"/>
      <c r="OCV97" s="212"/>
      <c r="OCW97" s="212"/>
      <c r="OCX97" s="212"/>
      <c r="OCY97" s="212"/>
      <c r="OCZ97" s="212"/>
      <c r="ODA97" s="212"/>
      <c r="ODB97" s="212"/>
      <c r="ODC97" s="212"/>
      <c r="ODD97" s="212"/>
      <c r="ODE97" s="212"/>
      <c r="ODF97" s="212"/>
      <c r="ODG97" s="212"/>
      <c r="ODH97" s="212"/>
      <c r="ODI97" s="212"/>
      <c r="ODJ97" s="212"/>
      <c r="ODK97" s="212"/>
      <c r="ODL97" s="212"/>
      <c r="ODM97" s="212"/>
      <c r="ODN97" s="212"/>
      <c r="ODO97" s="212"/>
      <c r="ODP97" s="212"/>
      <c r="ODQ97" s="212"/>
      <c r="ODR97" s="212"/>
      <c r="ODS97" s="212"/>
      <c r="ODT97" s="212"/>
      <c r="ODU97" s="212"/>
      <c r="ODV97" s="212"/>
      <c r="ODW97" s="212"/>
      <c r="ODX97" s="212"/>
      <c r="ODY97" s="212"/>
      <c r="ODZ97" s="212"/>
      <c r="OEA97" s="212"/>
      <c r="OEB97" s="212"/>
      <c r="OEC97" s="212"/>
      <c r="OED97" s="212"/>
      <c r="OEE97" s="212"/>
      <c r="OEF97" s="212"/>
      <c r="OEG97" s="212"/>
      <c r="OEH97" s="212"/>
      <c r="OEI97" s="212"/>
      <c r="OEJ97" s="212"/>
      <c r="OEK97" s="212"/>
      <c r="OEL97" s="212"/>
      <c r="OEM97" s="212"/>
      <c r="OEN97" s="212"/>
      <c r="OEO97" s="212"/>
      <c r="OEP97" s="212"/>
      <c r="OEQ97" s="212"/>
      <c r="OER97" s="212"/>
      <c r="OES97" s="212"/>
      <c r="OET97" s="212"/>
      <c r="OEU97" s="212"/>
      <c r="OEV97" s="212"/>
      <c r="OEW97" s="212"/>
      <c r="OEX97" s="212"/>
      <c r="OEY97" s="212"/>
      <c r="OEZ97" s="212"/>
      <c r="OFA97" s="212"/>
      <c r="OFB97" s="212"/>
      <c r="OFC97" s="212"/>
      <c r="OFD97" s="212"/>
      <c r="OFE97" s="212"/>
      <c r="OFF97" s="212"/>
      <c r="OFG97" s="212"/>
      <c r="OFH97" s="212"/>
      <c r="OFI97" s="212"/>
      <c r="OFJ97" s="212"/>
      <c r="OFK97" s="212"/>
      <c r="OFL97" s="212"/>
      <c r="OFM97" s="212"/>
      <c r="OFN97" s="212"/>
      <c r="OFO97" s="212"/>
      <c r="OFP97" s="212"/>
      <c r="OFQ97" s="212"/>
      <c r="OFR97" s="212"/>
      <c r="OFS97" s="212"/>
      <c r="OFT97" s="212"/>
      <c r="OFU97" s="212"/>
      <c r="OFV97" s="212"/>
      <c r="OFW97" s="212"/>
      <c r="OFX97" s="212"/>
      <c r="OFY97" s="212"/>
      <c r="OFZ97" s="212"/>
      <c r="OGA97" s="212"/>
      <c r="OGB97" s="212"/>
      <c r="OGC97" s="212"/>
      <c r="OGD97" s="212"/>
      <c r="OGE97" s="212"/>
      <c r="OGF97" s="212"/>
      <c r="OGG97" s="212"/>
      <c r="OGH97" s="212"/>
      <c r="OGI97" s="212"/>
      <c r="OGJ97" s="212"/>
      <c r="OGK97" s="212"/>
      <c r="OGL97" s="212"/>
      <c r="OGM97" s="212"/>
      <c r="OGN97" s="212"/>
      <c r="OGO97" s="212"/>
      <c r="OGP97" s="212"/>
      <c r="OGQ97" s="212"/>
      <c r="OGR97" s="212"/>
      <c r="OGS97" s="212"/>
      <c r="OGT97" s="212"/>
      <c r="OGU97" s="212"/>
      <c r="OGV97" s="212"/>
      <c r="OGW97" s="212"/>
      <c r="OGX97" s="212"/>
      <c r="OGY97" s="212"/>
      <c r="OGZ97" s="212"/>
      <c r="OHA97" s="212"/>
      <c r="OHB97" s="212"/>
      <c r="OHC97" s="212"/>
      <c r="OHD97" s="212"/>
      <c r="OHE97" s="212"/>
      <c r="OHF97" s="212"/>
      <c r="OHG97" s="212"/>
      <c r="OHH97" s="212"/>
      <c r="OHI97" s="212"/>
      <c r="OHJ97" s="212"/>
      <c r="OHK97" s="212"/>
      <c r="OHL97" s="212"/>
      <c r="OHM97" s="212"/>
      <c r="OHN97" s="212"/>
      <c r="OHO97" s="212"/>
      <c r="OHP97" s="212"/>
      <c r="OHQ97" s="212"/>
      <c r="OHR97" s="212"/>
      <c r="OHS97" s="212"/>
      <c r="OHT97" s="212"/>
      <c r="OHU97" s="212"/>
      <c r="OHV97" s="212"/>
      <c r="OHW97" s="212"/>
      <c r="OHX97" s="212"/>
      <c r="OHY97" s="212"/>
      <c r="OHZ97" s="212"/>
      <c r="OIA97" s="212"/>
      <c r="OIB97" s="212"/>
      <c r="OIC97" s="212"/>
      <c r="OID97" s="212"/>
      <c r="OIE97" s="212"/>
      <c r="OIF97" s="212"/>
      <c r="OIG97" s="212"/>
      <c r="OIH97" s="212"/>
      <c r="OII97" s="212"/>
      <c r="OIJ97" s="212"/>
      <c r="OIK97" s="212"/>
      <c r="OIL97" s="212"/>
      <c r="OIM97" s="212"/>
      <c r="OIN97" s="212"/>
      <c r="OIO97" s="212"/>
      <c r="OIP97" s="212"/>
      <c r="OIQ97" s="212"/>
      <c r="OIR97" s="212"/>
      <c r="OIS97" s="212"/>
      <c r="OIT97" s="212"/>
      <c r="OIU97" s="212"/>
      <c r="OIV97" s="212"/>
      <c r="OIW97" s="212"/>
      <c r="OIX97" s="212"/>
      <c r="OIY97" s="212"/>
      <c r="OIZ97" s="212"/>
      <c r="OJA97" s="212"/>
      <c r="OJB97" s="212"/>
      <c r="OJC97" s="212"/>
      <c r="OJD97" s="212"/>
      <c r="OJE97" s="212"/>
      <c r="OJF97" s="212"/>
      <c r="OJG97" s="212"/>
      <c r="OJH97" s="212"/>
      <c r="OJI97" s="212"/>
      <c r="OJJ97" s="212"/>
      <c r="OJK97" s="212"/>
      <c r="OJL97" s="212"/>
      <c r="OJM97" s="212"/>
      <c r="OJN97" s="212"/>
      <c r="OJO97" s="212"/>
      <c r="OJP97" s="212"/>
      <c r="OJQ97" s="212"/>
      <c r="OJR97" s="212"/>
      <c r="OJS97" s="212"/>
      <c r="OJT97" s="212"/>
      <c r="OJU97" s="212"/>
      <c r="OJV97" s="212"/>
      <c r="OJW97" s="212"/>
      <c r="OJX97" s="212"/>
      <c r="OJY97" s="212"/>
      <c r="OJZ97" s="212"/>
      <c r="OKA97" s="212"/>
      <c r="OKB97" s="212"/>
      <c r="OKC97" s="212"/>
      <c r="OKD97" s="212"/>
      <c r="OKE97" s="212"/>
      <c r="OKF97" s="212"/>
      <c r="OKG97" s="212"/>
      <c r="OKH97" s="212"/>
      <c r="OKI97" s="212"/>
      <c r="OKJ97" s="212"/>
      <c r="OKK97" s="212"/>
      <c r="OKL97" s="212"/>
      <c r="OKM97" s="212"/>
      <c r="OKN97" s="212"/>
      <c r="OKO97" s="212"/>
      <c r="OKP97" s="212"/>
      <c r="OKQ97" s="212"/>
      <c r="OKR97" s="212"/>
      <c r="OKS97" s="212"/>
      <c r="OKT97" s="212"/>
      <c r="OKU97" s="212"/>
      <c r="OKV97" s="212"/>
      <c r="OKW97" s="212"/>
      <c r="OKX97" s="212"/>
      <c r="OKY97" s="212"/>
      <c r="OKZ97" s="212"/>
      <c r="OLA97" s="212"/>
      <c r="OLB97" s="212"/>
      <c r="OLC97" s="212"/>
      <c r="OLD97" s="212"/>
      <c r="OLE97" s="212"/>
      <c r="OLF97" s="212"/>
      <c r="OLG97" s="212"/>
      <c r="OLH97" s="212"/>
      <c r="OLI97" s="212"/>
      <c r="OLJ97" s="212"/>
      <c r="OLK97" s="212"/>
      <c r="OLL97" s="212"/>
      <c r="OLM97" s="212"/>
      <c r="OLN97" s="212"/>
      <c r="OLO97" s="212"/>
      <c r="OLP97" s="212"/>
      <c r="OLQ97" s="212"/>
      <c r="OLR97" s="212"/>
      <c r="OLS97" s="212"/>
      <c r="OLT97" s="212"/>
      <c r="OLU97" s="212"/>
      <c r="OLV97" s="212"/>
      <c r="OLW97" s="212"/>
      <c r="OLX97" s="212"/>
      <c r="OLY97" s="212"/>
      <c r="OLZ97" s="212"/>
      <c r="OMA97" s="212"/>
      <c r="OMB97" s="212"/>
      <c r="OMC97" s="212"/>
      <c r="OMD97" s="212"/>
      <c r="OME97" s="212"/>
      <c r="OMF97" s="212"/>
      <c r="OMG97" s="212"/>
      <c r="OMH97" s="212"/>
      <c r="OMI97" s="212"/>
      <c r="OMJ97" s="212"/>
      <c r="OMK97" s="212"/>
      <c r="OML97" s="212"/>
      <c r="OMM97" s="212"/>
      <c r="OMN97" s="212"/>
      <c r="OMO97" s="212"/>
      <c r="OMP97" s="212"/>
      <c r="OMQ97" s="212"/>
      <c r="OMR97" s="212"/>
      <c r="OMS97" s="212"/>
      <c r="OMT97" s="212"/>
      <c r="OMU97" s="212"/>
      <c r="OMV97" s="212"/>
      <c r="OMW97" s="212"/>
      <c r="OMX97" s="212"/>
      <c r="OMY97" s="212"/>
      <c r="OMZ97" s="212"/>
      <c r="ONA97" s="212"/>
      <c r="ONB97" s="212"/>
      <c r="ONC97" s="212"/>
      <c r="OND97" s="212"/>
      <c r="ONE97" s="212"/>
      <c r="ONF97" s="212"/>
      <c r="ONG97" s="212"/>
      <c r="ONH97" s="212"/>
      <c r="ONI97" s="212"/>
      <c r="ONJ97" s="212"/>
      <c r="ONK97" s="212"/>
      <c r="ONL97" s="212"/>
      <c r="ONM97" s="212"/>
      <c r="ONN97" s="212"/>
      <c r="ONO97" s="212"/>
      <c r="ONP97" s="212"/>
      <c r="ONQ97" s="212"/>
      <c r="ONR97" s="212"/>
      <c r="ONS97" s="212"/>
      <c r="ONT97" s="212"/>
      <c r="ONU97" s="212"/>
      <c r="ONV97" s="212"/>
      <c r="ONW97" s="212"/>
      <c r="ONX97" s="212"/>
      <c r="ONY97" s="212"/>
      <c r="ONZ97" s="212"/>
      <c r="OOA97" s="212"/>
      <c r="OOB97" s="212"/>
      <c r="OOC97" s="212"/>
      <c r="OOD97" s="212"/>
      <c r="OOE97" s="212"/>
      <c r="OOF97" s="212"/>
      <c r="OOG97" s="212"/>
      <c r="OOH97" s="212"/>
      <c r="OOI97" s="212"/>
      <c r="OOJ97" s="212"/>
      <c r="OOK97" s="212"/>
      <c r="OOL97" s="212"/>
      <c r="OOM97" s="212"/>
      <c r="OON97" s="212"/>
      <c r="OOO97" s="212"/>
      <c r="OOP97" s="212"/>
      <c r="OOQ97" s="212"/>
      <c r="OOR97" s="212"/>
      <c r="OOS97" s="212"/>
      <c r="OOT97" s="212"/>
      <c r="OOU97" s="212"/>
      <c r="OOV97" s="212"/>
      <c r="OOW97" s="212"/>
      <c r="OOX97" s="212"/>
      <c r="OOY97" s="212"/>
      <c r="OOZ97" s="212"/>
      <c r="OPA97" s="212"/>
      <c r="OPB97" s="212"/>
      <c r="OPC97" s="212"/>
      <c r="OPD97" s="212"/>
      <c r="OPE97" s="212"/>
      <c r="OPF97" s="212"/>
      <c r="OPG97" s="212"/>
      <c r="OPH97" s="212"/>
      <c r="OPI97" s="212"/>
      <c r="OPJ97" s="212"/>
      <c r="OPK97" s="212"/>
      <c r="OPL97" s="212"/>
      <c r="OPM97" s="212"/>
      <c r="OPN97" s="212"/>
      <c r="OPO97" s="212"/>
      <c r="OPP97" s="212"/>
      <c r="OPQ97" s="212"/>
      <c r="OPR97" s="212"/>
      <c r="OPS97" s="212"/>
      <c r="OPT97" s="212"/>
      <c r="OPU97" s="212"/>
      <c r="OPV97" s="212"/>
      <c r="OPW97" s="212"/>
      <c r="OPX97" s="212"/>
      <c r="OPY97" s="212"/>
      <c r="OPZ97" s="212"/>
      <c r="OQA97" s="212"/>
      <c r="OQB97" s="212"/>
      <c r="OQC97" s="212"/>
      <c r="OQD97" s="212"/>
      <c r="OQE97" s="212"/>
      <c r="OQF97" s="212"/>
      <c r="OQG97" s="212"/>
      <c r="OQH97" s="212"/>
      <c r="OQI97" s="212"/>
      <c r="OQJ97" s="212"/>
      <c r="OQK97" s="212"/>
      <c r="OQL97" s="212"/>
      <c r="OQM97" s="212"/>
      <c r="OQN97" s="212"/>
      <c r="OQO97" s="212"/>
      <c r="OQP97" s="212"/>
      <c r="OQQ97" s="212"/>
      <c r="OQR97" s="212"/>
      <c r="OQS97" s="212"/>
      <c r="OQT97" s="212"/>
      <c r="OQU97" s="212"/>
      <c r="OQV97" s="212"/>
      <c r="OQW97" s="212"/>
      <c r="OQX97" s="212"/>
      <c r="OQY97" s="212"/>
      <c r="OQZ97" s="212"/>
      <c r="ORA97" s="212"/>
      <c r="ORB97" s="212"/>
      <c r="ORC97" s="212"/>
      <c r="ORD97" s="212"/>
      <c r="ORE97" s="212"/>
      <c r="ORF97" s="212"/>
      <c r="ORG97" s="212"/>
      <c r="ORH97" s="212"/>
      <c r="ORI97" s="212"/>
      <c r="ORJ97" s="212"/>
      <c r="ORK97" s="212"/>
      <c r="ORL97" s="212"/>
      <c r="ORM97" s="212"/>
      <c r="ORN97" s="212"/>
      <c r="ORO97" s="212"/>
      <c r="ORP97" s="212"/>
      <c r="ORQ97" s="212"/>
      <c r="ORR97" s="212"/>
      <c r="ORS97" s="212"/>
      <c r="ORT97" s="212"/>
      <c r="ORU97" s="212"/>
      <c r="ORV97" s="212"/>
      <c r="ORW97" s="212"/>
      <c r="ORX97" s="212"/>
      <c r="ORY97" s="212"/>
      <c r="ORZ97" s="212"/>
      <c r="OSA97" s="212"/>
      <c r="OSB97" s="212"/>
      <c r="OSC97" s="212"/>
      <c r="OSD97" s="212"/>
      <c r="OSE97" s="212"/>
      <c r="OSF97" s="212"/>
      <c r="OSG97" s="212"/>
      <c r="OSH97" s="212"/>
      <c r="OSI97" s="212"/>
      <c r="OSJ97" s="212"/>
      <c r="OSK97" s="212"/>
      <c r="OSL97" s="212"/>
      <c r="OSM97" s="212"/>
      <c r="OSN97" s="212"/>
      <c r="OSO97" s="212"/>
      <c r="OSP97" s="212"/>
      <c r="OSQ97" s="212"/>
      <c r="OSR97" s="212"/>
      <c r="OSS97" s="212"/>
      <c r="OST97" s="212"/>
      <c r="OSU97" s="212"/>
      <c r="OSV97" s="212"/>
      <c r="OSW97" s="212"/>
      <c r="OSX97" s="212"/>
      <c r="OSY97" s="212"/>
      <c r="OSZ97" s="212"/>
      <c r="OTA97" s="212"/>
      <c r="OTB97" s="212"/>
      <c r="OTC97" s="212"/>
      <c r="OTD97" s="212"/>
      <c r="OTE97" s="212"/>
      <c r="OTF97" s="212"/>
      <c r="OTG97" s="212"/>
      <c r="OTH97" s="212"/>
      <c r="OTI97" s="212"/>
      <c r="OTJ97" s="212"/>
      <c r="OTK97" s="212"/>
      <c r="OTL97" s="212"/>
      <c r="OTM97" s="212"/>
      <c r="OTN97" s="212"/>
      <c r="OTO97" s="212"/>
      <c r="OTP97" s="212"/>
      <c r="OTQ97" s="212"/>
      <c r="OTR97" s="212"/>
      <c r="OTS97" s="212"/>
      <c r="OTT97" s="212"/>
      <c r="OTU97" s="212"/>
      <c r="OTV97" s="212"/>
      <c r="OTW97" s="212"/>
      <c r="OTX97" s="212"/>
      <c r="OTY97" s="212"/>
      <c r="OTZ97" s="212"/>
      <c r="OUA97" s="212"/>
      <c r="OUB97" s="212"/>
      <c r="OUC97" s="212"/>
      <c r="OUD97" s="212"/>
      <c r="OUE97" s="212"/>
      <c r="OUF97" s="212"/>
      <c r="OUG97" s="212"/>
      <c r="OUH97" s="212"/>
      <c r="OUI97" s="212"/>
      <c r="OUJ97" s="212"/>
      <c r="OUK97" s="212"/>
      <c r="OUL97" s="212"/>
      <c r="OUM97" s="212"/>
      <c r="OUN97" s="212"/>
      <c r="OUO97" s="212"/>
      <c r="OUP97" s="212"/>
      <c r="OUQ97" s="212"/>
      <c r="OUR97" s="212"/>
      <c r="OUS97" s="212"/>
      <c r="OUT97" s="212"/>
      <c r="OUU97" s="212"/>
      <c r="OUV97" s="212"/>
      <c r="OUW97" s="212"/>
      <c r="OUX97" s="212"/>
      <c r="OUY97" s="212"/>
      <c r="OUZ97" s="212"/>
      <c r="OVA97" s="212"/>
      <c r="OVB97" s="212"/>
      <c r="OVC97" s="212"/>
      <c r="OVD97" s="212"/>
      <c r="OVE97" s="212"/>
      <c r="OVF97" s="212"/>
      <c r="OVG97" s="212"/>
      <c r="OVH97" s="212"/>
      <c r="OVI97" s="212"/>
      <c r="OVJ97" s="212"/>
      <c r="OVK97" s="212"/>
      <c r="OVL97" s="212"/>
      <c r="OVM97" s="212"/>
      <c r="OVN97" s="212"/>
      <c r="OVO97" s="212"/>
      <c r="OVP97" s="212"/>
      <c r="OVQ97" s="212"/>
      <c r="OVR97" s="212"/>
      <c r="OVS97" s="212"/>
      <c r="OVT97" s="212"/>
      <c r="OVU97" s="212"/>
      <c r="OVV97" s="212"/>
      <c r="OVW97" s="212"/>
      <c r="OVX97" s="212"/>
      <c r="OVY97" s="212"/>
      <c r="OVZ97" s="212"/>
      <c r="OWA97" s="212"/>
      <c r="OWB97" s="212"/>
      <c r="OWC97" s="212"/>
      <c r="OWD97" s="212"/>
      <c r="OWE97" s="212"/>
      <c r="OWF97" s="212"/>
      <c r="OWG97" s="212"/>
      <c r="OWH97" s="212"/>
      <c r="OWI97" s="212"/>
      <c r="OWJ97" s="212"/>
      <c r="OWK97" s="212"/>
      <c r="OWL97" s="212"/>
      <c r="OWM97" s="212"/>
      <c r="OWN97" s="212"/>
      <c r="OWO97" s="212"/>
      <c r="OWP97" s="212"/>
      <c r="OWQ97" s="212"/>
      <c r="OWR97" s="212"/>
      <c r="OWS97" s="212"/>
      <c r="OWT97" s="212"/>
      <c r="OWU97" s="212"/>
      <c r="OWV97" s="212"/>
      <c r="OWW97" s="212"/>
      <c r="OWX97" s="212"/>
      <c r="OWY97" s="212"/>
      <c r="OWZ97" s="212"/>
      <c r="OXA97" s="212"/>
      <c r="OXB97" s="212"/>
      <c r="OXC97" s="212"/>
      <c r="OXD97" s="212"/>
      <c r="OXE97" s="212"/>
      <c r="OXF97" s="212"/>
      <c r="OXG97" s="212"/>
      <c r="OXH97" s="212"/>
      <c r="OXI97" s="212"/>
      <c r="OXJ97" s="212"/>
      <c r="OXK97" s="212"/>
      <c r="OXL97" s="212"/>
      <c r="OXM97" s="212"/>
      <c r="OXN97" s="212"/>
      <c r="OXO97" s="212"/>
      <c r="OXP97" s="212"/>
      <c r="OXQ97" s="212"/>
      <c r="OXR97" s="212"/>
      <c r="OXS97" s="212"/>
      <c r="OXT97" s="212"/>
      <c r="OXU97" s="212"/>
      <c r="OXV97" s="212"/>
      <c r="OXW97" s="212"/>
      <c r="OXX97" s="212"/>
      <c r="OXY97" s="212"/>
      <c r="OXZ97" s="212"/>
      <c r="OYA97" s="212"/>
      <c r="OYB97" s="212"/>
      <c r="OYC97" s="212"/>
      <c r="OYD97" s="212"/>
      <c r="OYE97" s="212"/>
      <c r="OYF97" s="212"/>
      <c r="OYG97" s="212"/>
      <c r="OYH97" s="212"/>
      <c r="OYI97" s="212"/>
      <c r="OYJ97" s="212"/>
      <c r="OYK97" s="212"/>
      <c r="OYL97" s="212"/>
      <c r="OYM97" s="212"/>
      <c r="OYN97" s="212"/>
      <c r="OYO97" s="212"/>
      <c r="OYP97" s="212"/>
      <c r="OYQ97" s="212"/>
      <c r="OYR97" s="212"/>
      <c r="OYS97" s="212"/>
      <c r="OYT97" s="212"/>
      <c r="OYU97" s="212"/>
      <c r="OYV97" s="212"/>
      <c r="OYW97" s="212"/>
      <c r="OYX97" s="212"/>
      <c r="OYY97" s="212"/>
      <c r="OYZ97" s="212"/>
      <c r="OZA97" s="212"/>
      <c r="OZB97" s="212"/>
      <c r="OZC97" s="212"/>
      <c r="OZD97" s="212"/>
      <c r="OZE97" s="212"/>
      <c r="OZF97" s="212"/>
      <c r="OZG97" s="212"/>
      <c r="OZH97" s="212"/>
      <c r="OZI97" s="212"/>
      <c r="OZJ97" s="212"/>
      <c r="OZK97" s="212"/>
      <c r="OZL97" s="212"/>
      <c r="OZM97" s="212"/>
      <c r="OZN97" s="212"/>
      <c r="OZO97" s="212"/>
      <c r="OZP97" s="212"/>
      <c r="OZQ97" s="212"/>
      <c r="OZR97" s="212"/>
      <c r="OZS97" s="212"/>
      <c r="OZT97" s="212"/>
      <c r="OZU97" s="212"/>
      <c r="OZV97" s="212"/>
      <c r="OZW97" s="212"/>
      <c r="OZX97" s="212"/>
      <c r="OZY97" s="212"/>
      <c r="OZZ97" s="212"/>
      <c r="PAA97" s="212"/>
      <c r="PAB97" s="212"/>
      <c r="PAC97" s="212"/>
      <c r="PAD97" s="212"/>
      <c r="PAE97" s="212"/>
      <c r="PAF97" s="212"/>
      <c r="PAG97" s="212"/>
      <c r="PAH97" s="212"/>
      <c r="PAI97" s="212"/>
      <c r="PAJ97" s="212"/>
      <c r="PAK97" s="212"/>
      <c r="PAL97" s="212"/>
      <c r="PAM97" s="212"/>
      <c r="PAN97" s="212"/>
      <c r="PAO97" s="212"/>
      <c r="PAP97" s="212"/>
      <c r="PAQ97" s="212"/>
      <c r="PAR97" s="212"/>
      <c r="PAS97" s="212"/>
      <c r="PAT97" s="212"/>
      <c r="PAU97" s="212"/>
      <c r="PAV97" s="212"/>
      <c r="PAW97" s="212"/>
      <c r="PAX97" s="212"/>
      <c r="PAY97" s="212"/>
      <c r="PAZ97" s="212"/>
      <c r="PBA97" s="212"/>
      <c r="PBB97" s="212"/>
      <c r="PBC97" s="212"/>
      <c r="PBD97" s="212"/>
      <c r="PBE97" s="212"/>
      <c r="PBF97" s="212"/>
      <c r="PBG97" s="212"/>
      <c r="PBH97" s="212"/>
      <c r="PBI97" s="212"/>
      <c r="PBJ97" s="212"/>
      <c r="PBK97" s="212"/>
      <c r="PBL97" s="212"/>
      <c r="PBM97" s="212"/>
      <c r="PBN97" s="212"/>
      <c r="PBO97" s="212"/>
      <c r="PBP97" s="212"/>
      <c r="PBQ97" s="212"/>
      <c r="PBR97" s="212"/>
      <c r="PBS97" s="212"/>
      <c r="PBT97" s="212"/>
      <c r="PBU97" s="212"/>
      <c r="PBV97" s="212"/>
      <c r="PBW97" s="212"/>
      <c r="PBX97" s="212"/>
      <c r="PBY97" s="212"/>
      <c r="PBZ97" s="212"/>
      <c r="PCA97" s="212"/>
      <c r="PCB97" s="212"/>
      <c r="PCC97" s="212"/>
      <c r="PCD97" s="212"/>
      <c r="PCE97" s="212"/>
      <c r="PCF97" s="212"/>
      <c r="PCG97" s="212"/>
      <c r="PCH97" s="212"/>
      <c r="PCI97" s="212"/>
      <c r="PCJ97" s="212"/>
      <c r="PCK97" s="212"/>
      <c r="PCL97" s="212"/>
      <c r="PCM97" s="212"/>
      <c r="PCN97" s="212"/>
      <c r="PCO97" s="212"/>
      <c r="PCP97" s="212"/>
      <c r="PCQ97" s="212"/>
      <c r="PCR97" s="212"/>
      <c r="PCS97" s="212"/>
      <c r="PCT97" s="212"/>
      <c r="PCU97" s="212"/>
      <c r="PCV97" s="212"/>
      <c r="PCW97" s="212"/>
      <c r="PCX97" s="212"/>
      <c r="PCY97" s="212"/>
      <c r="PCZ97" s="212"/>
      <c r="PDA97" s="212"/>
      <c r="PDB97" s="212"/>
      <c r="PDC97" s="212"/>
      <c r="PDD97" s="212"/>
      <c r="PDE97" s="212"/>
      <c r="PDF97" s="212"/>
      <c r="PDG97" s="212"/>
      <c r="PDH97" s="212"/>
      <c r="PDI97" s="212"/>
      <c r="PDJ97" s="212"/>
      <c r="PDK97" s="212"/>
      <c r="PDL97" s="212"/>
      <c r="PDM97" s="212"/>
      <c r="PDN97" s="212"/>
      <c r="PDO97" s="212"/>
      <c r="PDP97" s="212"/>
      <c r="PDQ97" s="212"/>
      <c r="PDR97" s="212"/>
      <c r="PDS97" s="212"/>
      <c r="PDT97" s="212"/>
      <c r="PDU97" s="212"/>
      <c r="PDV97" s="212"/>
      <c r="PDW97" s="212"/>
      <c r="PDX97" s="212"/>
      <c r="PDY97" s="212"/>
      <c r="PDZ97" s="212"/>
      <c r="PEA97" s="212"/>
      <c r="PEB97" s="212"/>
      <c r="PEC97" s="212"/>
      <c r="PED97" s="212"/>
      <c r="PEE97" s="212"/>
      <c r="PEF97" s="212"/>
      <c r="PEG97" s="212"/>
      <c r="PEH97" s="212"/>
      <c r="PEI97" s="212"/>
      <c r="PEJ97" s="212"/>
      <c r="PEK97" s="212"/>
      <c r="PEL97" s="212"/>
      <c r="PEM97" s="212"/>
      <c r="PEN97" s="212"/>
      <c r="PEO97" s="212"/>
      <c r="PEP97" s="212"/>
      <c r="PEQ97" s="212"/>
      <c r="PER97" s="212"/>
      <c r="PES97" s="212"/>
      <c r="PET97" s="212"/>
      <c r="PEU97" s="212"/>
      <c r="PEV97" s="212"/>
      <c r="PEW97" s="212"/>
      <c r="PEX97" s="212"/>
      <c r="PEY97" s="212"/>
      <c r="PEZ97" s="212"/>
      <c r="PFA97" s="212"/>
      <c r="PFB97" s="212"/>
      <c r="PFC97" s="212"/>
      <c r="PFD97" s="212"/>
      <c r="PFE97" s="212"/>
      <c r="PFF97" s="212"/>
      <c r="PFG97" s="212"/>
      <c r="PFH97" s="212"/>
      <c r="PFI97" s="212"/>
      <c r="PFJ97" s="212"/>
      <c r="PFK97" s="212"/>
      <c r="PFL97" s="212"/>
      <c r="PFM97" s="212"/>
      <c r="PFN97" s="212"/>
      <c r="PFO97" s="212"/>
      <c r="PFP97" s="212"/>
      <c r="PFQ97" s="212"/>
      <c r="PFR97" s="212"/>
      <c r="PFS97" s="212"/>
      <c r="PFT97" s="212"/>
      <c r="PFU97" s="212"/>
      <c r="PFV97" s="212"/>
      <c r="PFW97" s="212"/>
      <c r="PFX97" s="212"/>
      <c r="PFY97" s="212"/>
      <c r="PFZ97" s="212"/>
      <c r="PGA97" s="212"/>
      <c r="PGB97" s="212"/>
      <c r="PGC97" s="212"/>
      <c r="PGD97" s="212"/>
      <c r="PGE97" s="212"/>
      <c r="PGF97" s="212"/>
      <c r="PGG97" s="212"/>
      <c r="PGH97" s="212"/>
      <c r="PGI97" s="212"/>
      <c r="PGJ97" s="212"/>
      <c r="PGK97" s="212"/>
      <c r="PGL97" s="212"/>
      <c r="PGM97" s="212"/>
      <c r="PGN97" s="212"/>
      <c r="PGO97" s="212"/>
      <c r="PGP97" s="212"/>
      <c r="PGQ97" s="212"/>
      <c r="PGR97" s="212"/>
      <c r="PGS97" s="212"/>
      <c r="PGT97" s="212"/>
      <c r="PGU97" s="212"/>
      <c r="PGV97" s="212"/>
      <c r="PGW97" s="212"/>
      <c r="PGX97" s="212"/>
      <c r="PGY97" s="212"/>
      <c r="PGZ97" s="212"/>
      <c r="PHA97" s="212"/>
      <c r="PHB97" s="212"/>
      <c r="PHC97" s="212"/>
      <c r="PHD97" s="212"/>
      <c r="PHE97" s="212"/>
      <c r="PHF97" s="212"/>
      <c r="PHG97" s="212"/>
      <c r="PHH97" s="212"/>
      <c r="PHI97" s="212"/>
      <c r="PHJ97" s="212"/>
      <c r="PHK97" s="212"/>
      <c r="PHL97" s="212"/>
      <c r="PHM97" s="212"/>
      <c r="PHN97" s="212"/>
      <c r="PHO97" s="212"/>
      <c r="PHP97" s="212"/>
      <c r="PHQ97" s="212"/>
      <c r="PHR97" s="212"/>
      <c r="PHS97" s="212"/>
      <c r="PHT97" s="212"/>
      <c r="PHU97" s="212"/>
      <c r="PHV97" s="212"/>
      <c r="PHW97" s="212"/>
      <c r="PHX97" s="212"/>
      <c r="PHY97" s="212"/>
      <c r="PHZ97" s="212"/>
      <c r="PIA97" s="212"/>
      <c r="PIB97" s="212"/>
      <c r="PIC97" s="212"/>
      <c r="PID97" s="212"/>
      <c r="PIE97" s="212"/>
      <c r="PIF97" s="212"/>
      <c r="PIG97" s="212"/>
      <c r="PIH97" s="212"/>
      <c r="PII97" s="212"/>
      <c r="PIJ97" s="212"/>
      <c r="PIK97" s="212"/>
      <c r="PIL97" s="212"/>
      <c r="PIM97" s="212"/>
      <c r="PIN97" s="212"/>
      <c r="PIO97" s="212"/>
      <c r="PIP97" s="212"/>
      <c r="PIQ97" s="212"/>
      <c r="PIR97" s="212"/>
      <c r="PIS97" s="212"/>
      <c r="PIT97" s="212"/>
      <c r="PIU97" s="212"/>
      <c r="PIV97" s="212"/>
      <c r="PIW97" s="212"/>
      <c r="PIX97" s="212"/>
      <c r="PIY97" s="212"/>
      <c r="PIZ97" s="212"/>
      <c r="PJA97" s="212"/>
      <c r="PJB97" s="212"/>
      <c r="PJC97" s="212"/>
      <c r="PJD97" s="212"/>
      <c r="PJE97" s="212"/>
      <c r="PJF97" s="212"/>
      <c r="PJG97" s="212"/>
      <c r="PJH97" s="212"/>
      <c r="PJI97" s="212"/>
      <c r="PJJ97" s="212"/>
      <c r="PJK97" s="212"/>
      <c r="PJL97" s="212"/>
      <c r="PJM97" s="212"/>
      <c r="PJN97" s="212"/>
      <c r="PJO97" s="212"/>
      <c r="PJP97" s="212"/>
      <c r="PJQ97" s="212"/>
      <c r="PJR97" s="212"/>
      <c r="PJS97" s="212"/>
      <c r="PJT97" s="212"/>
      <c r="PJU97" s="212"/>
      <c r="PJV97" s="212"/>
      <c r="PJW97" s="212"/>
      <c r="PJX97" s="212"/>
      <c r="PJY97" s="212"/>
      <c r="PJZ97" s="212"/>
      <c r="PKA97" s="212"/>
      <c r="PKB97" s="212"/>
      <c r="PKC97" s="212"/>
      <c r="PKD97" s="212"/>
      <c r="PKE97" s="212"/>
      <c r="PKF97" s="212"/>
      <c r="PKG97" s="212"/>
      <c r="PKH97" s="212"/>
      <c r="PKI97" s="212"/>
      <c r="PKJ97" s="212"/>
      <c r="PKK97" s="212"/>
      <c r="PKL97" s="212"/>
      <c r="PKM97" s="212"/>
      <c r="PKN97" s="212"/>
      <c r="PKO97" s="212"/>
      <c r="PKP97" s="212"/>
      <c r="PKQ97" s="212"/>
      <c r="PKR97" s="212"/>
      <c r="PKS97" s="212"/>
      <c r="PKT97" s="212"/>
      <c r="PKU97" s="212"/>
      <c r="PKV97" s="212"/>
      <c r="PKW97" s="212"/>
      <c r="PKX97" s="212"/>
      <c r="PKY97" s="212"/>
      <c r="PKZ97" s="212"/>
      <c r="PLA97" s="212"/>
      <c r="PLB97" s="212"/>
      <c r="PLC97" s="212"/>
      <c r="PLD97" s="212"/>
      <c r="PLE97" s="212"/>
      <c r="PLF97" s="212"/>
      <c r="PLG97" s="212"/>
      <c r="PLH97" s="212"/>
      <c r="PLI97" s="212"/>
      <c r="PLJ97" s="212"/>
      <c r="PLK97" s="212"/>
      <c r="PLL97" s="212"/>
      <c r="PLM97" s="212"/>
      <c r="PLN97" s="212"/>
      <c r="PLO97" s="212"/>
      <c r="PLP97" s="212"/>
      <c r="PLQ97" s="212"/>
      <c r="PLR97" s="212"/>
      <c r="PLS97" s="212"/>
      <c r="PLT97" s="212"/>
      <c r="PLU97" s="212"/>
      <c r="PLV97" s="212"/>
      <c r="PLW97" s="212"/>
      <c r="PLX97" s="212"/>
      <c r="PLY97" s="212"/>
      <c r="PLZ97" s="212"/>
      <c r="PMA97" s="212"/>
      <c r="PMB97" s="212"/>
      <c r="PMC97" s="212"/>
      <c r="PMD97" s="212"/>
      <c r="PME97" s="212"/>
      <c r="PMF97" s="212"/>
      <c r="PMG97" s="212"/>
      <c r="PMH97" s="212"/>
      <c r="PMI97" s="212"/>
      <c r="PMJ97" s="212"/>
      <c r="PMK97" s="212"/>
      <c r="PML97" s="212"/>
      <c r="PMM97" s="212"/>
      <c r="PMN97" s="212"/>
      <c r="PMO97" s="212"/>
      <c r="PMP97" s="212"/>
      <c r="PMQ97" s="212"/>
      <c r="PMR97" s="212"/>
      <c r="PMS97" s="212"/>
      <c r="PMT97" s="212"/>
      <c r="PMU97" s="212"/>
      <c r="PMV97" s="212"/>
      <c r="PMW97" s="212"/>
      <c r="PMX97" s="212"/>
      <c r="PMY97" s="212"/>
      <c r="PMZ97" s="212"/>
      <c r="PNA97" s="212"/>
      <c r="PNB97" s="212"/>
      <c r="PNC97" s="212"/>
      <c r="PND97" s="212"/>
      <c r="PNE97" s="212"/>
      <c r="PNF97" s="212"/>
      <c r="PNG97" s="212"/>
      <c r="PNH97" s="212"/>
      <c r="PNI97" s="212"/>
      <c r="PNJ97" s="212"/>
      <c r="PNK97" s="212"/>
      <c r="PNL97" s="212"/>
      <c r="PNM97" s="212"/>
      <c r="PNN97" s="212"/>
      <c r="PNO97" s="212"/>
      <c r="PNP97" s="212"/>
      <c r="PNQ97" s="212"/>
      <c r="PNR97" s="212"/>
      <c r="PNS97" s="212"/>
      <c r="PNT97" s="212"/>
      <c r="PNU97" s="212"/>
      <c r="PNV97" s="212"/>
      <c r="PNW97" s="212"/>
      <c r="PNX97" s="212"/>
      <c r="PNY97" s="212"/>
      <c r="PNZ97" s="212"/>
      <c r="POA97" s="212"/>
      <c r="POB97" s="212"/>
      <c r="POC97" s="212"/>
      <c r="POD97" s="212"/>
      <c r="POE97" s="212"/>
      <c r="POF97" s="212"/>
      <c r="POG97" s="212"/>
      <c r="POH97" s="212"/>
      <c r="POI97" s="212"/>
      <c r="POJ97" s="212"/>
      <c r="POK97" s="212"/>
      <c r="POL97" s="212"/>
      <c r="POM97" s="212"/>
      <c r="PON97" s="212"/>
      <c r="POO97" s="212"/>
      <c r="POP97" s="212"/>
      <c r="POQ97" s="212"/>
      <c r="POR97" s="212"/>
      <c r="POS97" s="212"/>
      <c r="POT97" s="212"/>
      <c r="POU97" s="212"/>
      <c r="POV97" s="212"/>
      <c r="POW97" s="212"/>
      <c r="POX97" s="212"/>
      <c r="POY97" s="212"/>
      <c r="POZ97" s="212"/>
      <c r="PPA97" s="212"/>
      <c r="PPB97" s="212"/>
      <c r="PPC97" s="212"/>
      <c r="PPD97" s="212"/>
      <c r="PPE97" s="212"/>
      <c r="PPF97" s="212"/>
      <c r="PPG97" s="212"/>
      <c r="PPH97" s="212"/>
      <c r="PPI97" s="212"/>
      <c r="PPJ97" s="212"/>
      <c r="PPK97" s="212"/>
      <c r="PPL97" s="212"/>
      <c r="PPM97" s="212"/>
      <c r="PPN97" s="212"/>
      <c r="PPO97" s="212"/>
      <c r="PPP97" s="212"/>
      <c r="PPQ97" s="212"/>
      <c r="PPR97" s="212"/>
      <c r="PPS97" s="212"/>
      <c r="PPT97" s="212"/>
      <c r="PPU97" s="212"/>
      <c r="PPV97" s="212"/>
      <c r="PPW97" s="212"/>
      <c r="PPX97" s="212"/>
      <c r="PPY97" s="212"/>
      <c r="PPZ97" s="212"/>
      <c r="PQA97" s="212"/>
      <c r="PQB97" s="212"/>
      <c r="PQC97" s="212"/>
      <c r="PQD97" s="212"/>
      <c r="PQE97" s="212"/>
      <c r="PQF97" s="212"/>
      <c r="PQG97" s="212"/>
      <c r="PQH97" s="212"/>
      <c r="PQI97" s="212"/>
      <c r="PQJ97" s="212"/>
      <c r="PQK97" s="212"/>
      <c r="PQL97" s="212"/>
      <c r="PQM97" s="212"/>
      <c r="PQN97" s="212"/>
      <c r="PQO97" s="212"/>
      <c r="PQP97" s="212"/>
      <c r="PQQ97" s="212"/>
      <c r="PQR97" s="212"/>
      <c r="PQS97" s="212"/>
      <c r="PQT97" s="212"/>
      <c r="PQU97" s="212"/>
      <c r="PQV97" s="212"/>
      <c r="PQW97" s="212"/>
      <c r="PQX97" s="212"/>
      <c r="PQY97" s="212"/>
      <c r="PQZ97" s="212"/>
      <c r="PRA97" s="212"/>
      <c r="PRB97" s="212"/>
      <c r="PRC97" s="212"/>
      <c r="PRD97" s="212"/>
      <c r="PRE97" s="212"/>
      <c r="PRF97" s="212"/>
      <c r="PRG97" s="212"/>
      <c r="PRH97" s="212"/>
      <c r="PRI97" s="212"/>
      <c r="PRJ97" s="212"/>
      <c r="PRK97" s="212"/>
      <c r="PRL97" s="212"/>
      <c r="PRM97" s="212"/>
      <c r="PRN97" s="212"/>
      <c r="PRO97" s="212"/>
      <c r="PRP97" s="212"/>
      <c r="PRQ97" s="212"/>
      <c r="PRR97" s="212"/>
      <c r="PRS97" s="212"/>
      <c r="PRT97" s="212"/>
      <c r="PRU97" s="212"/>
      <c r="PRV97" s="212"/>
      <c r="PRW97" s="212"/>
      <c r="PRX97" s="212"/>
      <c r="PRY97" s="212"/>
      <c r="PRZ97" s="212"/>
      <c r="PSA97" s="212"/>
      <c r="PSB97" s="212"/>
      <c r="PSC97" s="212"/>
      <c r="PSD97" s="212"/>
      <c r="PSE97" s="212"/>
      <c r="PSF97" s="212"/>
      <c r="PSG97" s="212"/>
      <c r="PSH97" s="212"/>
      <c r="PSI97" s="212"/>
      <c r="PSJ97" s="212"/>
      <c r="PSK97" s="212"/>
      <c r="PSL97" s="212"/>
      <c r="PSM97" s="212"/>
      <c r="PSN97" s="212"/>
      <c r="PSO97" s="212"/>
      <c r="PSP97" s="212"/>
      <c r="PSQ97" s="212"/>
      <c r="PSR97" s="212"/>
      <c r="PSS97" s="212"/>
      <c r="PST97" s="212"/>
      <c r="PSU97" s="212"/>
      <c r="PSV97" s="212"/>
      <c r="PSW97" s="212"/>
      <c r="PSX97" s="212"/>
      <c r="PSY97" s="212"/>
      <c r="PSZ97" s="212"/>
      <c r="PTA97" s="212"/>
      <c r="PTB97" s="212"/>
      <c r="PTC97" s="212"/>
      <c r="PTD97" s="212"/>
      <c r="PTE97" s="212"/>
      <c r="PTF97" s="212"/>
      <c r="PTG97" s="212"/>
      <c r="PTH97" s="212"/>
      <c r="PTI97" s="212"/>
      <c r="PTJ97" s="212"/>
      <c r="PTK97" s="212"/>
      <c r="PTL97" s="212"/>
      <c r="PTM97" s="212"/>
      <c r="PTN97" s="212"/>
      <c r="PTO97" s="212"/>
      <c r="PTP97" s="212"/>
      <c r="PTQ97" s="212"/>
      <c r="PTR97" s="212"/>
      <c r="PTS97" s="212"/>
      <c r="PTT97" s="212"/>
      <c r="PTU97" s="212"/>
      <c r="PTV97" s="212"/>
      <c r="PTW97" s="212"/>
      <c r="PTX97" s="212"/>
      <c r="PTY97" s="212"/>
      <c r="PTZ97" s="212"/>
      <c r="PUA97" s="212"/>
      <c r="PUB97" s="212"/>
      <c r="PUC97" s="212"/>
      <c r="PUD97" s="212"/>
      <c r="PUE97" s="212"/>
      <c r="PUF97" s="212"/>
      <c r="PUG97" s="212"/>
      <c r="PUH97" s="212"/>
      <c r="PUI97" s="212"/>
      <c r="PUJ97" s="212"/>
      <c r="PUK97" s="212"/>
      <c r="PUL97" s="212"/>
      <c r="PUM97" s="212"/>
      <c r="PUN97" s="212"/>
      <c r="PUO97" s="212"/>
      <c r="PUP97" s="212"/>
      <c r="PUQ97" s="212"/>
      <c r="PUR97" s="212"/>
      <c r="PUS97" s="212"/>
      <c r="PUT97" s="212"/>
      <c r="PUU97" s="212"/>
      <c r="PUV97" s="212"/>
      <c r="PUW97" s="212"/>
      <c r="PUX97" s="212"/>
      <c r="PUY97" s="212"/>
      <c r="PUZ97" s="212"/>
      <c r="PVA97" s="212"/>
      <c r="PVB97" s="212"/>
      <c r="PVC97" s="212"/>
      <c r="PVD97" s="212"/>
      <c r="PVE97" s="212"/>
      <c r="PVF97" s="212"/>
      <c r="PVG97" s="212"/>
      <c r="PVH97" s="212"/>
      <c r="PVI97" s="212"/>
      <c r="PVJ97" s="212"/>
      <c r="PVK97" s="212"/>
      <c r="PVL97" s="212"/>
      <c r="PVM97" s="212"/>
      <c r="PVN97" s="212"/>
      <c r="PVO97" s="212"/>
      <c r="PVP97" s="212"/>
      <c r="PVQ97" s="212"/>
      <c r="PVR97" s="212"/>
      <c r="PVS97" s="212"/>
      <c r="PVT97" s="212"/>
      <c r="PVU97" s="212"/>
      <c r="PVV97" s="212"/>
      <c r="PVW97" s="212"/>
      <c r="PVX97" s="212"/>
      <c r="PVY97" s="212"/>
      <c r="PVZ97" s="212"/>
      <c r="PWA97" s="212"/>
      <c r="PWB97" s="212"/>
      <c r="PWC97" s="212"/>
      <c r="PWD97" s="212"/>
      <c r="PWE97" s="212"/>
      <c r="PWF97" s="212"/>
      <c r="PWG97" s="212"/>
      <c r="PWH97" s="212"/>
      <c r="PWI97" s="212"/>
      <c r="PWJ97" s="212"/>
      <c r="PWK97" s="212"/>
      <c r="PWL97" s="212"/>
      <c r="PWM97" s="212"/>
      <c r="PWN97" s="212"/>
      <c r="PWO97" s="212"/>
      <c r="PWP97" s="212"/>
      <c r="PWQ97" s="212"/>
      <c r="PWR97" s="212"/>
      <c r="PWS97" s="212"/>
      <c r="PWT97" s="212"/>
      <c r="PWU97" s="212"/>
      <c r="PWV97" s="212"/>
      <c r="PWW97" s="212"/>
      <c r="PWX97" s="212"/>
      <c r="PWY97" s="212"/>
      <c r="PWZ97" s="212"/>
      <c r="PXA97" s="212"/>
      <c r="PXB97" s="212"/>
      <c r="PXC97" s="212"/>
      <c r="PXD97" s="212"/>
      <c r="PXE97" s="212"/>
      <c r="PXF97" s="212"/>
      <c r="PXG97" s="212"/>
      <c r="PXH97" s="212"/>
      <c r="PXI97" s="212"/>
      <c r="PXJ97" s="212"/>
      <c r="PXK97" s="212"/>
      <c r="PXL97" s="212"/>
      <c r="PXM97" s="212"/>
      <c r="PXN97" s="212"/>
      <c r="PXO97" s="212"/>
      <c r="PXP97" s="212"/>
      <c r="PXQ97" s="212"/>
      <c r="PXR97" s="212"/>
      <c r="PXS97" s="212"/>
      <c r="PXT97" s="212"/>
      <c r="PXU97" s="212"/>
      <c r="PXV97" s="212"/>
      <c r="PXW97" s="212"/>
      <c r="PXX97" s="212"/>
      <c r="PXY97" s="212"/>
      <c r="PXZ97" s="212"/>
      <c r="PYA97" s="212"/>
      <c r="PYB97" s="212"/>
      <c r="PYC97" s="212"/>
      <c r="PYD97" s="212"/>
      <c r="PYE97" s="212"/>
      <c r="PYF97" s="212"/>
      <c r="PYG97" s="212"/>
      <c r="PYH97" s="212"/>
      <c r="PYI97" s="212"/>
      <c r="PYJ97" s="212"/>
      <c r="PYK97" s="212"/>
      <c r="PYL97" s="212"/>
      <c r="PYM97" s="212"/>
      <c r="PYN97" s="212"/>
      <c r="PYO97" s="212"/>
      <c r="PYP97" s="212"/>
      <c r="PYQ97" s="212"/>
      <c r="PYR97" s="212"/>
      <c r="PYS97" s="212"/>
      <c r="PYT97" s="212"/>
      <c r="PYU97" s="212"/>
      <c r="PYV97" s="212"/>
      <c r="PYW97" s="212"/>
      <c r="PYX97" s="212"/>
      <c r="PYY97" s="212"/>
      <c r="PYZ97" s="212"/>
      <c r="PZA97" s="212"/>
      <c r="PZB97" s="212"/>
      <c r="PZC97" s="212"/>
      <c r="PZD97" s="212"/>
      <c r="PZE97" s="212"/>
      <c r="PZF97" s="212"/>
      <c r="PZG97" s="212"/>
      <c r="PZH97" s="212"/>
      <c r="PZI97" s="212"/>
      <c r="PZJ97" s="212"/>
      <c r="PZK97" s="212"/>
      <c r="PZL97" s="212"/>
      <c r="PZM97" s="212"/>
      <c r="PZN97" s="212"/>
      <c r="PZO97" s="212"/>
      <c r="PZP97" s="212"/>
      <c r="PZQ97" s="212"/>
      <c r="PZR97" s="212"/>
      <c r="PZS97" s="212"/>
      <c r="PZT97" s="212"/>
      <c r="PZU97" s="212"/>
      <c r="PZV97" s="212"/>
      <c r="PZW97" s="212"/>
      <c r="PZX97" s="212"/>
      <c r="PZY97" s="212"/>
      <c r="PZZ97" s="212"/>
      <c r="QAA97" s="212"/>
      <c r="QAB97" s="212"/>
      <c r="QAC97" s="212"/>
      <c r="QAD97" s="212"/>
      <c r="QAE97" s="212"/>
      <c r="QAF97" s="212"/>
      <c r="QAG97" s="212"/>
      <c r="QAH97" s="212"/>
      <c r="QAI97" s="212"/>
      <c r="QAJ97" s="212"/>
      <c r="QAK97" s="212"/>
      <c r="QAL97" s="212"/>
      <c r="QAM97" s="212"/>
      <c r="QAN97" s="212"/>
      <c r="QAO97" s="212"/>
      <c r="QAP97" s="212"/>
      <c r="QAQ97" s="212"/>
      <c r="QAR97" s="212"/>
      <c r="QAS97" s="212"/>
      <c r="QAT97" s="212"/>
      <c r="QAU97" s="212"/>
      <c r="QAV97" s="212"/>
      <c r="QAW97" s="212"/>
      <c r="QAX97" s="212"/>
      <c r="QAY97" s="212"/>
      <c r="QAZ97" s="212"/>
      <c r="QBA97" s="212"/>
      <c r="QBB97" s="212"/>
      <c r="QBC97" s="212"/>
      <c r="QBD97" s="212"/>
      <c r="QBE97" s="212"/>
      <c r="QBF97" s="212"/>
      <c r="QBG97" s="212"/>
      <c r="QBH97" s="212"/>
      <c r="QBI97" s="212"/>
      <c r="QBJ97" s="212"/>
      <c r="QBK97" s="212"/>
      <c r="QBL97" s="212"/>
      <c r="QBM97" s="212"/>
      <c r="QBN97" s="212"/>
      <c r="QBO97" s="212"/>
      <c r="QBP97" s="212"/>
      <c r="QBQ97" s="212"/>
      <c r="QBR97" s="212"/>
      <c r="QBS97" s="212"/>
      <c r="QBT97" s="212"/>
      <c r="QBU97" s="212"/>
      <c r="QBV97" s="212"/>
      <c r="QBW97" s="212"/>
      <c r="QBX97" s="212"/>
      <c r="QBY97" s="212"/>
      <c r="QBZ97" s="212"/>
      <c r="QCA97" s="212"/>
      <c r="QCB97" s="212"/>
      <c r="QCC97" s="212"/>
      <c r="QCD97" s="212"/>
      <c r="QCE97" s="212"/>
      <c r="QCF97" s="212"/>
      <c r="QCG97" s="212"/>
      <c r="QCH97" s="212"/>
      <c r="QCI97" s="212"/>
      <c r="QCJ97" s="212"/>
      <c r="QCK97" s="212"/>
      <c r="QCL97" s="212"/>
      <c r="QCM97" s="212"/>
      <c r="QCN97" s="212"/>
      <c r="QCO97" s="212"/>
      <c r="QCP97" s="212"/>
      <c r="QCQ97" s="212"/>
      <c r="QCR97" s="212"/>
      <c r="QCS97" s="212"/>
      <c r="QCT97" s="212"/>
      <c r="QCU97" s="212"/>
      <c r="QCV97" s="212"/>
      <c r="QCW97" s="212"/>
      <c r="QCX97" s="212"/>
      <c r="QCY97" s="212"/>
      <c r="QCZ97" s="212"/>
      <c r="QDA97" s="212"/>
      <c r="QDB97" s="212"/>
      <c r="QDC97" s="212"/>
      <c r="QDD97" s="212"/>
      <c r="QDE97" s="212"/>
      <c r="QDF97" s="212"/>
      <c r="QDG97" s="212"/>
      <c r="QDH97" s="212"/>
      <c r="QDI97" s="212"/>
      <c r="QDJ97" s="212"/>
      <c r="QDK97" s="212"/>
      <c r="QDL97" s="212"/>
      <c r="QDM97" s="212"/>
      <c r="QDN97" s="212"/>
      <c r="QDO97" s="212"/>
      <c r="QDP97" s="212"/>
      <c r="QDQ97" s="212"/>
      <c r="QDR97" s="212"/>
      <c r="QDS97" s="212"/>
      <c r="QDT97" s="212"/>
      <c r="QDU97" s="212"/>
      <c r="QDV97" s="212"/>
      <c r="QDW97" s="212"/>
      <c r="QDX97" s="212"/>
      <c r="QDY97" s="212"/>
      <c r="QDZ97" s="212"/>
      <c r="QEA97" s="212"/>
      <c r="QEB97" s="212"/>
      <c r="QEC97" s="212"/>
      <c r="QED97" s="212"/>
      <c r="QEE97" s="212"/>
      <c r="QEF97" s="212"/>
      <c r="QEG97" s="212"/>
      <c r="QEH97" s="212"/>
      <c r="QEI97" s="212"/>
      <c r="QEJ97" s="212"/>
      <c r="QEK97" s="212"/>
      <c r="QEL97" s="212"/>
      <c r="QEM97" s="212"/>
      <c r="QEN97" s="212"/>
      <c r="QEO97" s="212"/>
      <c r="QEP97" s="212"/>
      <c r="QEQ97" s="212"/>
      <c r="QER97" s="212"/>
      <c r="QES97" s="212"/>
      <c r="QET97" s="212"/>
      <c r="QEU97" s="212"/>
      <c r="QEV97" s="212"/>
      <c r="QEW97" s="212"/>
      <c r="QEX97" s="212"/>
      <c r="QEY97" s="212"/>
      <c r="QEZ97" s="212"/>
      <c r="QFA97" s="212"/>
      <c r="QFB97" s="212"/>
      <c r="QFC97" s="212"/>
      <c r="QFD97" s="212"/>
      <c r="QFE97" s="212"/>
      <c r="QFF97" s="212"/>
      <c r="QFG97" s="212"/>
      <c r="QFH97" s="212"/>
      <c r="QFI97" s="212"/>
      <c r="QFJ97" s="212"/>
      <c r="QFK97" s="212"/>
      <c r="QFL97" s="212"/>
      <c r="QFM97" s="212"/>
      <c r="QFN97" s="212"/>
      <c r="QFO97" s="212"/>
      <c r="QFP97" s="212"/>
      <c r="QFQ97" s="212"/>
      <c r="QFR97" s="212"/>
      <c r="QFS97" s="212"/>
      <c r="QFT97" s="212"/>
      <c r="QFU97" s="212"/>
      <c r="QFV97" s="212"/>
      <c r="QFW97" s="212"/>
      <c r="QFX97" s="212"/>
      <c r="QFY97" s="212"/>
      <c r="QFZ97" s="212"/>
      <c r="QGA97" s="212"/>
      <c r="QGB97" s="212"/>
      <c r="QGC97" s="212"/>
      <c r="QGD97" s="212"/>
      <c r="QGE97" s="212"/>
      <c r="QGF97" s="212"/>
      <c r="QGG97" s="212"/>
      <c r="QGH97" s="212"/>
      <c r="QGI97" s="212"/>
      <c r="QGJ97" s="212"/>
      <c r="QGK97" s="212"/>
      <c r="QGL97" s="212"/>
      <c r="QGM97" s="212"/>
      <c r="QGN97" s="212"/>
      <c r="QGO97" s="212"/>
      <c r="QGP97" s="212"/>
      <c r="QGQ97" s="212"/>
      <c r="QGR97" s="212"/>
      <c r="QGS97" s="212"/>
      <c r="QGT97" s="212"/>
      <c r="QGU97" s="212"/>
      <c r="QGV97" s="212"/>
      <c r="QGW97" s="212"/>
      <c r="QGX97" s="212"/>
      <c r="QGY97" s="212"/>
      <c r="QGZ97" s="212"/>
      <c r="QHA97" s="212"/>
      <c r="QHB97" s="212"/>
      <c r="QHC97" s="212"/>
      <c r="QHD97" s="212"/>
      <c r="QHE97" s="212"/>
      <c r="QHF97" s="212"/>
      <c r="QHG97" s="212"/>
      <c r="QHH97" s="212"/>
      <c r="QHI97" s="212"/>
      <c r="QHJ97" s="212"/>
      <c r="QHK97" s="212"/>
      <c r="QHL97" s="212"/>
      <c r="QHM97" s="212"/>
      <c r="QHN97" s="212"/>
      <c r="QHO97" s="212"/>
      <c r="QHP97" s="212"/>
      <c r="QHQ97" s="212"/>
      <c r="QHR97" s="212"/>
      <c r="QHS97" s="212"/>
      <c r="QHT97" s="212"/>
      <c r="QHU97" s="212"/>
      <c r="QHV97" s="212"/>
      <c r="QHW97" s="212"/>
      <c r="QHX97" s="212"/>
      <c r="QHY97" s="212"/>
      <c r="QHZ97" s="212"/>
      <c r="QIA97" s="212"/>
      <c r="QIB97" s="212"/>
      <c r="QIC97" s="212"/>
      <c r="QID97" s="212"/>
      <c r="QIE97" s="212"/>
      <c r="QIF97" s="212"/>
      <c r="QIG97" s="212"/>
      <c r="QIH97" s="212"/>
      <c r="QII97" s="212"/>
      <c r="QIJ97" s="212"/>
      <c r="QIK97" s="212"/>
      <c r="QIL97" s="212"/>
      <c r="QIM97" s="212"/>
      <c r="QIN97" s="212"/>
      <c r="QIO97" s="212"/>
      <c r="QIP97" s="212"/>
      <c r="QIQ97" s="212"/>
      <c r="QIR97" s="212"/>
      <c r="QIS97" s="212"/>
      <c r="QIT97" s="212"/>
      <c r="QIU97" s="212"/>
      <c r="QIV97" s="212"/>
      <c r="QIW97" s="212"/>
      <c r="QIX97" s="212"/>
      <c r="QIY97" s="212"/>
      <c r="QIZ97" s="212"/>
      <c r="QJA97" s="212"/>
      <c r="QJB97" s="212"/>
      <c r="QJC97" s="212"/>
      <c r="QJD97" s="212"/>
      <c r="QJE97" s="212"/>
      <c r="QJF97" s="212"/>
      <c r="QJG97" s="212"/>
      <c r="QJH97" s="212"/>
      <c r="QJI97" s="212"/>
      <c r="QJJ97" s="212"/>
      <c r="QJK97" s="212"/>
      <c r="QJL97" s="212"/>
      <c r="QJM97" s="212"/>
      <c r="QJN97" s="212"/>
      <c r="QJO97" s="212"/>
      <c r="QJP97" s="212"/>
      <c r="QJQ97" s="212"/>
      <c r="QJR97" s="212"/>
      <c r="QJS97" s="212"/>
      <c r="QJT97" s="212"/>
      <c r="QJU97" s="212"/>
      <c r="QJV97" s="212"/>
      <c r="QJW97" s="212"/>
      <c r="QJX97" s="212"/>
      <c r="QJY97" s="212"/>
      <c r="QJZ97" s="212"/>
      <c r="QKA97" s="212"/>
      <c r="QKB97" s="212"/>
      <c r="QKC97" s="212"/>
      <c r="QKD97" s="212"/>
      <c r="QKE97" s="212"/>
      <c r="QKF97" s="212"/>
      <c r="QKG97" s="212"/>
      <c r="QKH97" s="212"/>
      <c r="QKI97" s="212"/>
      <c r="QKJ97" s="212"/>
      <c r="QKK97" s="212"/>
      <c r="QKL97" s="212"/>
      <c r="QKM97" s="212"/>
      <c r="QKN97" s="212"/>
      <c r="QKO97" s="212"/>
      <c r="QKP97" s="212"/>
      <c r="QKQ97" s="212"/>
      <c r="QKR97" s="212"/>
      <c r="QKS97" s="212"/>
      <c r="QKT97" s="212"/>
      <c r="QKU97" s="212"/>
      <c r="QKV97" s="212"/>
      <c r="QKW97" s="212"/>
      <c r="QKX97" s="212"/>
      <c r="QKY97" s="212"/>
      <c r="QKZ97" s="212"/>
      <c r="QLA97" s="212"/>
      <c r="QLB97" s="212"/>
      <c r="QLC97" s="212"/>
      <c r="QLD97" s="212"/>
      <c r="QLE97" s="212"/>
      <c r="QLF97" s="212"/>
      <c r="QLG97" s="212"/>
      <c r="QLH97" s="212"/>
      <c r="QLI97" s="212"/>
      <c r="QLJ97" s="212"/>
      <c r="QLK97" s="212"/>
      <c r="QLL97" s="212"/>
      <c r="QLM97" s="212"/>
      <c r="QLN97" s="212"/>
      <c r="QLO97" s="212"/>
      <c r="QLP97" s="212"/>
      <c r="QLQ97" s="212"/>
      <c r="QLR97" s="212"/>
      <c r="QLS97" s="212"/>
      <c r="QLT97" s="212"/>
      <c r="QLU97" s="212"/>
      <c r="QLV97" s="212"/>
      <c r="QLW97" s="212"/>
      <c r="QLX97" s="212"/>
      <c r="QLY97" s="212"/>
      <c r="QLZ97" s="212"/>
      <c r="QMA97" s="212"/>
      <c r="QMB97" s="212"/>
      <c r="QMC97" s="212"/>
      <c r="QMD97" s="212"/>
      <c r="QME97" s="212"/>
      <c r="QMF97" s="212"/>
      <c r="QMG97" s="212"/>
      <c r="QMH97" s="212"/>
      <c r="QMI97" s="212"/>
      <c r="QMJ97" s="212"/>
      <c r="QMK97" s="212"/>
      <c r="QML97" s="212"/>
      <c r="QMM97" s="212"/>
      <c r="QMN97" s="212"/>
      <c r="QMO97" s="212"/>
      <c r="QMP97" s="212"/>
      <c r="QMQ97" s="212"/>
      <c r="QMR97" s="212"/>
      <c r="QMS97" s="212"/>
      <c r="QMT97" s="212"/>
      <c r="QMU97" s="212"/>
      <c r="QMV97" s="212"/>
      <c r="QMW97" s="212"/>
      <c r="QMX97" s="212"/>
      <c r="QMY97" s="212"/>
      <c r="QMZ97" s="212"/>
      <c r="QNA97" s="212"/>
      <c r="QNB97" s="212"/>
      <c r="QNC97" s="212"/>
      <c r="QND97" s="212"/>
      <c r="QNE97" s="212"/>
      <c r="QNF97" s="212"/>
      <c r="QNG97" s="212"/>
      <c r="QNH97" s="212"/>
      <c r="QNI97" s="212"/>
      <c r="QNJ97" s="212"/>
      <c r="QNK97" s="212"/>
      <c r="QNL97" s="212"/>
      <c r="QNM97" s="212"/>
      <c r="QNN97" s="212"/>
      <c r="QNO97" s="212"/>
      <c r="QNP97" s="212"/>
      <c r="QNQ97" s="212"/>
      <c r="QNR97" s="212"/>
      <c r="QNS97" s="212"/>
      <c r="QNT97" s="212"/>
      <c r="QNU97" s="212"/>
      <c r="QNV97" s="212"/>
      <c r="QNW97" s="212"/>
      <c r="QNX97" s="212"/>
      <c r="QNY97" s="212"/>
      <c r="QNZ97" s="212"/>
      <c r="QOA97" s="212"/>
      <c r="QOB97" s="212"/>
      <c r="QOC97" s="212"/>
      <c r="QOD97" s="212"/>
      <c r="QOE97" s="212"/>
      <c r="QOF97" s="212"/>
      <c r="QOG97" s="212"/>
      <c r="QOH97" s="212"/>
      <c r="QOI97" s="212"/>
      <c r="QOJ97" s="212"/>
      <c r="QOK97" s="212"/>
      <c r="QOL97" s="212"/>
      <c r="QOM97" s="212"/>
      <c r="QON97" s="212"/>
      <c r="QOO97" s="212"/>
      <c r="QOP97" s="212"/>
      <c r="QOQ97" s="212"/>
      <c r="QOR97" s="212"/>
      <c r="QOS97" s="212"/>
      <c r="QOT97" s="212"/>
      <c r="QOU97" s="212"/>
      <c r="QOV97" s="212"/>
      <c r="QOW97" s="212"/>
      <c r="QOX97" s="212"/>
      <c r="QOY97" s="212"/>
      <c r="QOZ97" s="212"/>
      <c r="QPA97" s="212"/>
      <c r="QPB97" s="212"/>
      <c r="QPC97" s="212"/>
      <c r="QPD97" s="212"/>
      <c r="QPE97" s="212"/>
      <c r="QPF97" s="212"/>
      <c r="QPG97" s="212"/>
      <c r="QPH97" s="212"/>
      <c r="QPI97" s="212"/>
      <c r="QPJ97" s="212"/>
      <c r="QPK97" s="212"/>
      <c r="QPL97" s="212"/>
      <c r="QPM97" s="212"/>
      <c r="QPN97" s="212"/>
      <c r="QPO97" s="212"/>
      <c r="QPP97" s="212"/>
      <c r="QPQ97" s="212"/>
      <c r="QPR97" s="212"/>
      <c r="QPS97" s="212"/>
      <c r="QPT97" s="212"/>
      <c r="QPU97" s="212"/>
      <c r="QPV97" s="212"/>
      <c r="QPW97" s="212"/>
      <c r="QPX97" s="212"/>
      <c r="QPY97" s="212"/>
      <c r="QPZ97" s="212"/>
      <c r="QQA97" s="212"/>
      <c r="QQB97" s="212"/>
      <c r="QQC97" s="212"/>
      <c r="QQD97" s="212"/>
      <c r="QQE97" s="212"/>
      <c r="QQF97" s="212"/>
      <c r="QQG97" s="212"/>
      <c r="QQH97" s="212"/>
      <c r="QQI97" s="212"/>
      <c r="QQJ97" s="212"/>
      <c r="QQK97" s="212"/>
      <c r="QQL97" s="212"/>
      <c r="QQM97" s="212"/>
      <c r="QQN97" s="212"/>
      <c r="QQO97" s="212"/>
      <c r="QQP97" s="212"/>
      <c r="QQQ97" s="212"/>
      <c r="QQR97" s="212"/>
      <c r="QQS97" s="212"/>
      <c r="QQT97" s="212"/>
      <c r="QQU97" s="212"/>
      <c r="QQV97" s="212"/>
      <c r="QQW97" s="212"/>
      <c r="QQX97" s="212"/>
      <c r="QQY97" s="212"/>
      <c r="QQZ97" s="212"/>
      <c r="QRA97" s="212"/>
      <c r="QRB97" s="212"/>
      <c r="QRC97" s="212"/>
      <c r="QRD97" s="212"/>
      <c r="QRE97" s="212"/>
      <c r="QRF97" s="212"/>
      <c r="QRG97" s="212"/>
      <c r="QRH97" s="212"/>
      <c r="QRI97" s="212"/>
      <c r="QRJ97" s="212"/>
      <c r="QRK97" s="212"/>
      <c r="QRL97" s="212"/>
      <c r="QRM97" s="212"/>
      <c r="QRN97" s="212"/>
      <c r="QRO97" s="212"/>
      <c r="QRP97" s="212"/>
      <c r="QRQ97" s="212"/>
      <c r="QRR97" s="212"/>
      <c r="QRS97" s="212"/>
      <c r="QRT97" s="212"/>
      <c r="QRU97" s="212"/>
      <c r="QRV97" s="212"/>
      <c r="QRW97" s="212"/>
      <c r="QRX97" s="212"/>
      <c r="QRY97" s="212"/>
      <c r="QRZ97" s="212"/>
      <c r="QSA97" s="212"/>
      <c r="QSB97" s="212"/>
      <c r="QSC97" s="212"/>
      <c r="QSD97" s="212"/>
      <c r="QSE97" s="212"/>
      <c r="QSF97" s="212"/>
      <c r="QSG97" s="212"/>
      <c r="QSH97" s="212"/>
      <c r="QSI97" s="212"/>
      <c r="QSJ97" s="212"/>
      <c r="QSK97" s="212"/>
      <c r="QSL97" s="212"/>
      <c r="QSM97" s="212"/>
      <c r="QSN97" s="212"/>
      <c r="QSO97" s="212"/>
      <c r="QSP97" s="212"/>
      <c r="QSQ97" s="212"/>
      <c r="QSR97" s="212"/>
      <c r="QSS97" s="212"/>
      <c r="QST97" s="212"/>
      <c r="QSU97" s="212"/>
      <c r="QSV97" s="212"/>
      <c r="QSW97" s="212"/>
      <c r="QSX97" s="212"/>
      <c r="QSY97" s="212"/>
      <c r="QSZ97" s="212"/>
      <c r="QTA97" s="212"/>
      <c r="QTB97" s="212"/>
      <c r="QTC97" s="212"/>
      <c r="QTD97" s="212"/>
      <c r="QTE97" s="212"/>
      <c r="QTF97" s="212"/>
      <c r="QTG97" s="212"/>
      <c r="QTH97" s="212"/>
      <c r="QTI97" s="212"/>
      <c r="QTJ97" s="212"/>
      <c r="QTK97" s="212"/>
      <c r="QTL97" s="212"/>
      <c r="QTM97" s="212"/>
      <c r="QTN97" s="212"/>
      <c r="QTO97" s="212"/>
      <c r="QTP97" s="212"/>
      <c r="QTQ97" s="212"/>
      <c r="QTR97" s="212"/>
      <c r="QTS97" s="212"/>
      <c r="QTT97" s="212"/>
      <c r="QTU97" s="212"/>
      <c r="QTV97" s="212"/>
      <c r="QTW97" s="212"/>
      <c r="QTX97" s="212"/>
      <c r="QTY97" s="212"/>
      <c r="QTZ97" s="212"/>
      <c r="QUA97" s="212"/>
      <c r="QUB97" s="212"/>
      <c r="QUC97" s="212"/>
      <c r="QUD97" s="212"/>
      <c r="QUE97" s="212"/>
      <c r="QUF97" s="212"/>
      <c r="QUG97" s="212"/>
      <c r="QUH97" s="212"/>
      <c r="QUI97" s="212"/>
      <c r="QUJ97" s="212"/>
      <c r="QUK97" s="212"/>
      <c r="QUL97" s="212"/>
      <c r="QUM97" s="212"/>
      <c r="QUN97" s="212"/>
      <c r="QUO97" s="212"/>
      <c r="QUP97" s="212"/>
      <c r="QUQ97" s="212"/>
      <c r="QUR97" s="212"/>
      <c r="QUS97" s="212"/>
      <c r="QUT97" s="212"/>
      <c r="QUU97" s="212"/>
      <c r="QUV97" s="212"/>
      <c r="QUW97" s="212"/>
      <c r="QUX97" s="212"/>
      <c r="QUY97" s="212"/>
      <c r="QUZ97" s="212"/>
      <c r="QVA97" s="212"/>
      <c r="QVB97" s="212"/>
      <c r="QVC97" s="212"/>
      <c r="QVD97" s="212"/>
      <c r="QVE97" s="212"/>
      <c r="QVF97" s="212"/>
      <c r="QVG97" s="212"/>
      <c r="QVH97" s="212"/>
      <c r="QVI97" s="212"/>
      <c r="QVJ97" s="212"/>
      <c r="QVK97" s="212"/>
      <c r="QVL97" s="212"/>
      <c r="QVM97" s="212"/>
      <c r="QVN97" s="212"/>
      <c r="QVO97" s="212"/>
      <c r="QVP97" s="212"/>
      <c r="QVQ97" s="212"/>
      <c r="QVR97" s="212"/>
      <c r="QVS97" s="212"/>
      <c r="QVT97" s="212"/>
      <c r="QVU97" s="212"/>
      <c r="QVV97" s="212"/>
      <c r="QVW97" s="212"/>
      <c r="QVX97" s="212"/>
      <c r="QVY97" s="212"/>
      <c r="QVZ97" s="212"/>
      <c r="QWA97" s="212"/>
      <c r="QWB97" s="212"/>
      <c r="QWC97" s="212"/>
      <c r="QWD97" s="212"/>
      <c r="QWE97" s="212"/>
      <c r="QWF97" s="212"/>
      <c r="QWG97" s="212"/>
      <c r="QWH97" s="212"/>
      <c r="QWI97" s="212"/>
      <c r="QWJ97" s="212"/>
      <c r="QWK97" s="212"/>
      <c r="QWL97" s="212"/>
      <c r="QWM97" s="212"/>
      <c r="QWN97" s="212"/>
      <c r="QWO97" s="212"/>
      <c r="QWP97" s="212"/>
      <c r="QWQ97" s="212"/>
      <c r="QWR97" s="212"/>
      <c r="QWS97" s="212"/>
      <c r="QWT97" s="212"/>
      <c r="QWU97" s="212"/>
      <c r="QWV97" s="212"/>
      <c r="QWW97" s="212"/>
      <c r="QWX97" s="212"/>
      <c r="QWY97" s="212"/>
      <c r="QWZ97" s="212"/>
      <c r="QXA97" s="212"/>
      <c r="QXB97" s="212"/>
      <c r="QXC97" s="212"/>
      <c r="QXD97" s="212"/>
      <c r="QXE97" s="212"/>
      <c r="QXF97" s="212"/>
      <c r="QXG97" s="212"/>
      <c r="QXH97" s="212"/>
      <c r="QXI97" s="212"/>
      <c r="QXJ97" s="212"/>
      <c r="QXK97" s="212"/>
      <c r="QXL97" s="212"/>
      <c r="QXM97" s="212"/>
      <c r="QXN97" s="212"/>
      <c r="QXO97" s="212"/>
      <c r="QXP97" s="212"/>
      <c r="QXQ97" s="212"/>
      <c r="QXR97" s="212"/>
      <c r="QXS97" s="212"/>
      <c r="QXT97" s="212"/>
      <c r="QXU97" s="212"/>
      <c r="QXV97" s="212"/>
      <c r="QXW97" s="212"/>
      <c r="QXX97" s="212"/>
      <c r="QXY97" s="212"/>
      <c r="QXZ97" s="212"/>
      <c r="QYA97" s="212"/>
      <c r="QYB97" s="212"/>
      <c r="QYC97" s="212"/>
      <c r="QYD97" s="212"/>
      <c r="QYE97" s="212"/>
      <c r="QYF97" s="212"/>
      <c r="QYG97" s="212"/>
      <c r="QYH97" s="212"/>
      <c r="QYI97" s="212"/>
      <c r="QYJ97" s="212"/>
      <c r="QYK97" s="212"/>
      <c r="QYL97" s="212"/>
      <c r="QYM97" s="212"/>
      <c r="QYN97" s="212"/>
      <c r="QYO97" s="212"/>
      <c r="QYP97" s="212"/>
      <c r="QYQ97" s="212"/>
      <c r="QYR97" s="212"/>
      <c r="QYS97" s="212"/>
      <c r="QYT97" s="212"/>
      <c r="QYU97" s="212"/>
      <c r="QYV97" s="212"/>
      <c r="QYW97" s="212"/>
      <c r="QYX97" s="212"/>
      <c r="QYY97" s="212"/>
      <c r="QYZ97" s="212"/>
      <c r="QZA97" s="212"/>
      <c r="QZB97" s="212"/>
      <c r="QZC97" s="212"/>
      <c r="QZD97" s="212"/>
      <c r="QZE97" s="212"/>
      <c r="QZF97" s="212"/>
      <c r="QZG97" s="212"/>
      <c r="QZH97" s="212"/>
      <c r="QZI97" s="212"/>
      <c r="QZJ97" s="212"/>
      <c r="QZK97" s="212"/>
      <c r="QZL97" s="212"/>
      <c r="QZM97" s="212"/>
      <c r="QZN97" s="212"/>
      <c r="QZO97" s="212"/>
      <c r="QZP97" s="212"/>
      <c r="QZQ97" s="212"/>
      <c r="QZR97" s="212"/>
      <c r="QZS97" s="212"/>
      <c r="QZT97" s="212"/>
      <c r="QZU97" s="212"/>
      <c r="QZV97" s="212"/>
      <c r="QZW97" s="212"/>
      <c r="QZX97" s="212"/>
      <c r="QZY97" s="212"/>
      <c r="QZZ97" s="212"/>
      <c r="RAA97" s="212"/>
      <c r="RAB97" s="212"/>
      <c r="RAC97" s="212"/>
      <c r="RAD97" s="212"/>
      <c r="RAE97" s="212"/>
      <c r="RAF97" s="212"/>
      <c r="RAG97" s="212"/>
      <c r="RAH97" s="212"/>
      <c r="RAI97" s="212"/>
      <c r="RAJ97" s="212"/>
      <c r="RAK97" s="212"/>
      <c r="RAL97" s="212"/>
      <c r="RAM97" s="212"/>
      <c r="RAN97" s="212"/>
      <c r="RAO97" s="212"/>
      <c r="RAP97" s="212"/>
      <c r="RAQ97" s="212"/>
      <c r="RAR97" s="212"/>
      <c r="RAS97" s="212"/>
      <c r="RAT97" s="212"/>
      <c r="RAU97" s="212"/>
      <c r="RAV97" s="212"/>
      <c r="RAW97" s="212"/>
      <c r="RAX97" s="212"/>
      <c r="RAY97" s="212"/>
      <c r="RAZ97" s="212"/>
      <c r="RBA97" s="212"/>
      <c r="RBB97" s="212"/>
      <c r="RBC97" s="212"/>
      <c r="RBD97" s="212"/>
      <c r="RBE97" s="212"/>
      <c r="RBF97" s="212"/>
      <c r="RBG97" s="212"/>
      <c r="RBH97" s="212"/>
      <c r="RBI97" s="212"/>
      <c r="RBJ97" s="212"/>
      <c r="RBK97" s="212"/>
      <c r="RBL97" s="212"/>
      <c r="RBM97" s="212"/>
      <c r="RBN97" s="212"/>
      <c r="RBO97" s="212"/>
      <c r="RBP97" s="212"/>
      <c r="RBQ97" s="212"/>
      <c r="RBR97" s="212"/>
      <c r="RBS97" s="212"/>
      <c r="RBT97" s="212"/>
      <c r="RBU97" s="212"/>
      <c r="RBV97" s="212"/>
      <c r="RBW97" s="212"/>
      <c r="RBX97" s="212"/>
      <c r="RBY97" s="212"/>
      <c r="RBZ97" s="212"/>
      <c r="RCA97" s="212"/>
      <c r="RCB97" s="212"/>
      <c r="RCC97" s="212"/>
      <c r="RCD97" s="212"/>
      <c r="RCE97" s="212"/>
      <c r="RCF97" s="212"/>
      <c r="RCG97" s="212"/>
      <c r="RCH97" s="212"/>
      <c r="RCI97" s="212"/>
      <c r="RCJ97" s="212"/>
      <c r="RCK97" s="212"/>
      <c r="RCL97" s="212"/>
      <c r="RCM97" s="212"/>
      <c r="RCN97" s="212"/>
      <c r="RCO97" s="212"/>
      <c r="RCP97" s="212"/>
      <c r="RCQ97" s="212"/>
      <c r="RCR97" s="212"/>
      <c r="RCS97" s="212"/>
      <c r="RCT97" s="212"/>
      <c r="RCU97" s="212"/>
      <c r="RCV97" s="212"/>
      <c r="RCW97" s="212"/>
      <c r="RCX97" s="212"/>
      <c r="RCY97" s="212"/>
      <c r="RCZ97" s="212"/>
      <c r="RDA97" s="212"/>
      <c r="RDB97" s="212"/>
      <c r="RDC97" s="212"/>
      <c r="RDD97" s="212"/>
      <c r="RDE97" s="212"/>
      <c r="RDF97" s="212"/>
      <c r="RDG97" s="212"/>
      <c r="RDH97" s="212"/>
      <c r="RDI97" s="212"/>
      <c r="RDJ97" s="212"/>
      <c r="RDK97" s="212"/>
      <c r="RDL97" s="212"/>
      <c r="RDM97" s="212"/>
      <c r="RDN97" s="212"/>
      <c r="RDO97" s="212"/>
      <c r="RDP97" s="212"/>
      <c r="RDQ97" s="212"/>
      <c r="RDR97" s="212"/>
      <c r="RDS97" s="212"/>
      <c r="RDT97" s="212"/>
      <c r="RDU97" s="212"/>
      <c r="RDV97" s="212"/>
      <c r="RDW97" s="212"/>
      <c r="RDX97" s="212"/>
      <c r="RDY97" s="212"/>
      <c r="RDZ97" s="212"/>
      <c r="REA97" s="212"/>
      <c r="REB97" s="212"/>
      <c r="REC97" s="212"/>
      <c r="RED97" s="212"/>
      <c r="REE97" s="212"/>
      <c r="REF97" s="212"/>
      <c r="REG97" s="212"/>
      <c r="REH97" s="212"/>
      <c r="REI97" s="212"/>
      <c r="REJ97" s="212"/>
      <c r="REK97" s="212"/>
      <c r="REL97" s="212"/>
      <c r="REM97" s="212"/>
      <c r="REN97" s="212"/>
      <c r="REO97" s="212"/>
      <c r="REP97" s="212"/>
      <c r="REQ97" s="212"/>
      <c r="RER97" s="212"/>
      <c r="RES97" s="212"/>
      <c r="RET97" s="212"/>
      <c r="REU97" s="212"/>
      <c r="REV97" s="212"/>
      <c r="REW97" s="212"/>
      <c r="REX97" s="212"/>
      <c r="REY97" s="212"/>
      <c r="REZ97" s="212"/>
      <c r="RFA97" s="212"/>
      <c r="RFB97" s="212"/>
      <c r="RFC97" s="212"/>
      <c r="RFD97" s="212"/>
      <c r="RFE97" s="212"/>
      <c r="RFF97" s="212"/>
      <c r="RFG97" s="212"/>
      <c r="RFH97" s="212"/>
      <c r="RFI97" s="212"/>
      <c r="RFJ97" s="212"/>
      <c r="RFK97" s="212"/>
      <c r="RFL97" s="212"/>
      <c r="RFM97" s="212"/>
      <c r="RFN97" s="212"/>
      <c r="RFO97" s="212"/>
      <c r="RFP97" s="212"/>
      <c r="RFQ97" s="212"/>
      <c r="RFR97" s="212"/>
      <c r="RFS97" s="212"/>
      <c r="RFT97" s="212"/>
      <c r="RFU97" s="212"/>
      <c r="RFV97" s="212"/>
      <c r="RFW97" s="212"/>
      <c r="RFX97" s="212"/>
      <c r="RFY97" s="212"/>
      <c r="RFZ97" s="212"/>
      <c r="RGA97" s="212"/>
      <c r="RGB97" s="212"/>
      <c r="RGC97" s="212"/>
      <c r="RGD97" s="212"/>
      <c r="RGE97" s="212"/>
      <c r="RGF97" s="212"/>
      <c r="RGG97" s="212"/>
      <c r="RGH97" s="212"/>
      <c r="RGI97" s="212"/>
      <c r="RGJ97" s="212"/>
      <c r="RGK97" s="212"/>
      <c r="RGL97" s="212"/>
      <c r="RGM97" s="212"/>
      <c r="RGN97" s="212"/>
      <c r="RGO97" s="212"/>
      <c r="RGP97" s="212"/>
      <c r="RGQ97" s="212"/>
      <c r="RGR97" s="212"/>
      <c r="RGS97" s="212"/>
      <c r="RGT97" s="212"/>
      <c r="RGU97" s="212"/>
      <c r="RGV97" s="212"/>
      <c r="RGW97" s="212"/>
      <c r="RGX97" s="212"/>
      <c r="RGY97" s="212"/>
      <c r="RGZ97" s="212"/>
      <c r="RHA97" s="212"/>
      <c r="RHB97" s="212"/>
      <c r="RHC97" s="212"/>
      <c r="RHD97" s="212"/>
      <c r="RHE97" s="212"/>
      <c r="RHF97" s="212"/>
      <c r="RHG97" s="212"/>
      <c r="RHH97" s="212"/>
      <c r="RHI97" s="212"/>
      <c r="RHJ97" s="212"/>
      <c r="RHK97" s="212"/>
      <c r="RHL97" s="212"/>
      <c r="RHM97" s="212"/>
      <c r="RHN97" s="212"/>
      <c r="RHO97" s="212"/>
      <c r="RHP97" s="212"/>
      <c r="RHQ97" s="212"/>
      <c r="RHR97" s="212"/>
      <c r="RHS97" s="212"/>
      <c r="RHT97" s="212"/>
      <c r="RHU97" s="212"/>
      <c r="RHV97" s="212"/>
      <c r="RHW97" s="212"/>
      <c r="RHX97" s="212"/>
      <c r="RHY97" s="212"/>
      <c r="RHZ97" s="212"/>
      <c r="RIA97" s="212"/>
      <c r="RIB97" s="212"/>
      <c r="RIC97" s="212"/>
      <c r="RID97" s="212"/>
      <c r="RIE97" s="212"/>
      <c r="RIF97" s="212"/>
      <c r="RIG97" s="212"/>
      <c r="RIH97" s="212"/>
      <c r="RII97" s="212"/>
      <c r="RIJ97" s="212"/>
      <c r="RIK97" s="212"/>
      <c r="RIL97" s="212"/>
      <c r="RIM97" s="212"/>
      <c r="RIN97" s="212"/>
      <c r="RIO97" s="212"/>
      <c r="RIP97" s="212"/>
      <c r="RIQ97" s="212"/>
      <c r="RIR97" s="212"/>
      <c r="RIS97" s="212"/>
      <c r="RIT97" s="212"/>
      <c r="RIU97" s="212"/>
      <c r="RIV97" s="212"/>
      <c r="RIW97" s="212"/>
      <c r="RIX97" s="212"/>
      <c r="RIY97" s="212"/>
      <c r="RIZ97" s="212"/>
      <c r="RJA97" s="212"/>
      <c r="RJB97" s="212"/>
      <c r="RJC97" s="212"/>
      <c r="RJD97" s="212"/>
      <c r="RJE97" s="212"/>
      <c r="RJF97" s="212"/>
      <c r="RJG97" s="212"/>
      <c r="RJH97" s="212"/>
      <c r="RJI97" s="212"/>
      <c r="RJJ97" s="212"/>
      <c r="RJK97" s="212"/>
      <c r="RJL97" s="212"/>
      <c r="RJM97" s="212"/>
      <c r="RJN97" s="212"/>
      <c r="RJO97" s="212"/>
      <c r="RJP97" s="212"/>
      <c r="RJQ97" s="212"/>
      <c r="RJR97" s="212"/>
      <c r="RJS97" s="212"/>
      <c r="RJT97" s="212"/>
      <c r="RJU97" s="212"/>
      <c r="RJV97" s="212"/>
      <c r="RJW97" s="212"/>
      <c r="RJX97" s="212"/>
      <c r="RJY97" s="212"/>
      <c r="RJZ97" s="212"/>
      <c r="RKA97" s="212"/>
      <c r="RKB97" s="212"/>
      <c r="RKC97" s="212"/>
      <c r="RKD97" s="212"/>
      <c r="RKE97" s="212"/>
      <c r="RKF97" s="212"/>
      <c r="RKG97" s="212"/>
      <c r="RKH97" s="212"/>
      <c r="RKI97" s="212"/>
      <c r="RKJ97" s="212"/>
      <c r="RKK97" s="212"/>
      <c r="RKL97" s="212"/>
      <c r="RKM97" s="212"/>
      <c r="RKN97" s="212"/>
      <c r="RKO97" s="212"/>
      <c r="RKP97" s="212"/>
      <c r="RKQ97" s="212"/>
      <c r="RKR97" s="212"/>
      <c r="RKS97" s="212"/>
      <c r="RKT97" s="212"/>
      <c r="RKU97" s="212"/>
      <c r="RKV97" s="212"/>
      <c r="RKW97" s="212"/>
      <c r="RKX97" s="212"/>
      <c r="RKY97" s="212"/>
      <c r="RKZ97" s="212"/>
      <c r="RLA97" s="212"/>
      <c r="RLB97" s="212"/>
      <c r="RLC97" s="212"/>
      <c r="RLD97" s="212"/>
      <c r="RLE97" s="212"/>
      <c r="RLF97" s="212"/>
      <c r="RLG97" s="212"/>
      <c r="RLH97" s="212"/>
      <c r="RLI97" s="212"/>
      <c r="RLJ97" s="212"/>
      <c r="RLK97" s="212"/>
      <c r="RLL97" s="212"/>
      <c r="RLM97" s="212"/>
      <c r="RLN97" s="212"/>
      <c r="RLO97" s="212"/>
      <c r="RLP97" s="212"/>
      <c r="RLQ97" s="212"/>
      <c r="RLR97" s="212"/>
      <c r="RLS97" s="212"/>
      <c r="RLT97" s="212"/>
      <c r="RLU97" s="212"/>
      <c r="RLV97" s="212"/>
      <c r="RLW97" s="212"/>
      <c r="RLX97" s="212"/>
      <c r="RLY97" s="212"/>
      <c r="RLZ97" s="212"/>
      <c r="RMA97" s="212"/>
      <c r="RMB97" s="212"/>
      <c r="RMC97" s="212"/>
      <c r="RMD97" s="212"/>
      <c r="RME97" s="212"/>
      <c r="RMF97" s="212"/>
      <c r="RMG97" s="212"/>
      <c r="RMH97" s="212"/>
      <c r="RMI97" s="212"/>
      <c r="RMJ97" s="212"/>
      <c r="RMK97" s="212"/>
      <c r="RML97" s="212"/>
      <c r="RMM97" s="212"/>
      <c r="RMN97" s="212"/>
      <c r="RMO97" s="212"/>
      <c r="RMP97" s="212"/>
      <c r="RMQ97" s="212"/>
      <c r="RMR97" s="212"/>
      <c r="RMS97" s="212"/>
      <c r="RMT97" s="212"/>
      <c r="RMU97" s="212"/>
      <c r="RMV97" s="212"/>
      <c r="RMW97" s="212"/>
      <c r="RMX97" s="212"/>
      <c r="RMY97" s="212"/>
      <c r="RMZ97" s="212"/>
      <c r="RNA97" s="212"/>
      <c r="RNB97" s="212"/>
      <c r="RNC97" s="212"/>
      <c r="RND97" s="212"/>
      <c r="RNE97" s="212"/>
      <c r="RNF97" s="212"/>
      <c r="RNG97" s="212"/>
      <c r="RNH97" s="212"/>
      <c r="RNI97" s="212"/>
      <c r="RNJ97" s="212"/>
      <c r="RNK97" s="212"/>
      <c r="RNL97" s="212"/>
      <c r="RNM97" s="212"/>
      <c r="RNN97" s="212"/>
      <c r="RNO97" s="212"/>
      <c r="RNP97" s="212"/>
      <c r="RNQ97" s="212"/>
      <c r="RNR97" s="212"/>
      <c r="RNS97" s="212"/>
      <c r="RNT97" s="212"/>
      <c r="RNU97" s="212"/>
      <c r="RNV97" s="212"/>
      <c r="RNW97" s="212"/>
      <c r="RNX97" s="212"/>
      <c r="RNY97" s="212"/>
      <c r="RNZ97" s="212"/>
      <c r="ROA97" s="212"/>
      <c r="ROB97" s="212"/>
      <c r="ROC97" s="212"/>
      <c r="ROD97" s="212"/>
      <c r="ROE97" s="212"/>
      <c r="ROF97" s="212"/>
      <c r="ROG97" s="212"/>
      <c r="ROH97" s="212"/>
      <c r="ROI97" s="212"/>
      <c r="ROJ97" s="212"/>
      <c r="ROK97" s="212"/>
      <c r="ROL97" s="212"/>
      <c r="ROM97" s="212"/>
      <c r="RON97" s="212"/>
      <c r="ROO97" s="212"/>
      <c r="ROP97" s="212"/>
      <c r="ROQ97" s="212"/>
      <c r="ROR97" s="212"/>
      <c r="ROS97" s="212"/>
      <c r="ROT97" s="212"/>
      <c r="ROU97" s="212"/>
      <c r="ROV97" s="212"/>
      <c r="ROW97" s="212"/>
      <c r="ROX97" s="212"/>
      <c r="ROY97" s="212"/>
      <c r="ROZ97" s="212"/>
      <c r="RPA97" s="212"/>
      <c r="RPB97" s="212"/>
      <c r="RPC97" s="212"/>
      <c r="RPD97" s="212"/>
      <c r="RPE97" s="212"/>
      <c r="RPF97" s="212"/>
      <c r="RPG97" s="212"/>
      <c r="RPH97" s="212"/>
      <c r="RPI97" s="212"/>
      <c r="RPJ97" s="212"/>
      <c r="RPK97" s="212"/>
      <c r="RPL97" s="212"/>
      <c r="RPM97" s="212"/>
      <c r="RPN97" s="212"/>
      <c r="RPO97" s="212"/>
      <c r="RPP97" s="212"/>
      <c r="RPQ97" s="212"/>
      <c r="RPR97" s="212"/>
      <c r="RPS97" s="212"/>
      <c r="RPT97" s="212"/>
      <c r="RPU97" s="212"/>
      <c r="RPV97" s="212"/>
      <c r="RPW97" s="212"/>
      <c r="RPX97" s="212"/>
      <c r="RPY97" s="212"/>
      <c r="RPZ97" s="212"/>
      <c r="RQA97" s="212"/>
      <c r="RQB97" s="212"/>
      <c r="RQC97" s="212"/>
      <c r="RQD97" s="212"/>
      <c r="RQE97" s="212"/>
      <c r="RQF97" s="212"/>
      <c r="RQG97" s="212"/>
      <c r="RQH97" s="212"/>
      <c r="RQI97" s="212"/>
      <c r="RQJ97" s="212"/>
      <c r="RQK97" s="212"/>
      <c r="RQL97" s="212"/>
      <c r="RQM97" s="212"/>
      <c r="RQN97" s="212"/>
      <c r="RQO97" s="212"/>
      <c r="RQP97" s="212"/>
      <c r="RQQ97" s="212"/>
      <c r="RQR97" s="212"/>
      <c r="RQS97" s="212"/>
      <c r="RQT97" s="212"/>
      <c r="RQU97" s="212"/>
      <c r="RQV97" s="212"/>
      <c r="RQW97" s="212"/>
      <c r="RQX97" s="212"/>
      <c r="RQY97" s="212"/>
      <c r="RQZ97" s="212"/>
      <c r="RRA97" s="212"/>
      <c r="RRB97" s="212"/>
      <c r="RRC97" s="212"/>
      <c r="RRD97" s="212"/>
      <c r="RRE97" s="212"/>
      <c r="RRF97" s="212"/>
      <c r="RRG97" s="212"/>
      <c r="RRH97" s="212"/>
      <c r="RRI97" s="212"/>
      <c r="RRJ97" s="212"/>
      <c r="RRK97" s="212"/>
      <c r="RRL97" s="212"/>
      <c r="RRM97" s="212"/>
      <c r="RRN97" s="212"/>
      <c r="RRO97" s="212"/>
      <c r="RRP97" s="212"/>
      <c r="RRQ97" s="212"/>
      <c r="RRR97" s="212"/>
      <c r="RRS97" s="212"/>
      <c r="RRT97" s="212"/>
      <c r="RRU97" s="212"/>
      <c r="RRV97" s="212"/>
      <c r="RRW97" s="212"/>
      <c r="RRX97" s="212"/>
      <c r="RRY97" s="212"/>
      <c r="RRZ97" s="212"/>
      <c r="RSA97" s="212"/>
      <c r="RSB97" s="212"/>
      <c r="RSC97" s="212"/>
      <c r="RSD97" s="212"/>
      <c r="RSE97" s="212"/>
      <c r="RSF97" s="212"/>
      <c r="RSG97" s="212"/>
      <c r="RSH97" s="212"/>
      <c r="RSI97" s="212"/>
      <c r="RSJ97" s="212"/>
      <c r="RSK97" s="212"/>
      <c r="RSL97" s="212"/>
      <c r="RSM97" s="212"/>
      <c r="RSN97" s="212"/>
      <c r="RSO97" s="212"/>
      <c r="RSP97" s="212"/>
      <c r="RSQ97" s="212"/>
      <c r="RSR97" s="212"/>
      <c r="RSS97" s="212"/>
      <c r="RST97" s="212"/>
      <c r="RSU97" s="212"/>
      <c r="RSV97" s="212"/>
      <c r="RSW97" s="212"/>
      <c r="RSX97" s="212"/>
      <c r="RSY97" s="212"/>
      <c r="RSZ97" s="212"/>
      <c r="RTA97" s="212"/>
      <c r="RTB97" s="212"/>
      <c r="RTC97" s="212"/>
      <c r="RTD97" s="212"/>
      <c r="RTE97" s="212"/>
      <c r="RTF97" s="212"/>
      <c r="RTG97" s="212"/>
      <c r="RTH97" s="212"/>
      <c r="RTI97" s="212"/>
      <c r="RTJ97" s="212"/>
      <c r="RTK97" s="212"/>
      <c r="RTL97" s="212"/>
      <c r="RTM97" s="212"/>
      <c r="RTN97" s="212"/>
      <c r="RTO97" s="212"/>
      <c r="RTP97" s="212"/>
      <c r="RTQ97" s="212"/>
      <c r="RTR97" s="212"/>
      <c r="RTS97" s="212"/>
      <c r="RTT97" s="212"/>
      <c r="RTU97" s="212"/>
      <c r="RTV97" s="212"/>
      <c r="RTW97" s="212"/>
      <c r="RTX97" s="212"/>
      <c r="RTY97" s="212"/>
      <c r="RTZ97" s="212"/>
      <c r="RUA97" s="212"/>
      <c r="RUB97" s="212"/>
      <c r="RUC97" s="212"/>
      <c r="RUD97" s="212"/>
      <c r="RUE97" s="212"/>
      <c r="RUF97" s="212"/>
      <c r="RUG97" s="212"/>
      <c r="RUH97" s="212"/>
      <c r="RUI97" s="212"/>
      <c r="RUJ97" s="212"/>
      <c r="RUK97" s="212"/>
      <c r="RUL97" s="212"/>
      <c r="RUM97" s="212"/>
      <c r="RUN97" s="212"/>
      <c r="RUO97" s="212"/>
      <c r="RUP97" s="212"/>
      <c r="RUQ97" s="212"/>
      <c r="RUR97" s="212"/>
      <c r="RUS97" s="212"/>
      <c r="RUT97" s="212"/>
      <c r="RUU97" s="212"/>
      <c r="RUV97" s="212"/>
      <c r="RUW97" s="212"/>
      <c r="RUX97" s="212"/>
      <c r="RUY97" s="212"/>
      <c r="RUZ97" s="212"/>
      <c r="RVA97" s="212"/>
      <c r="RVB97" s="212"/>
      <c r="RVC97" s="212"/>
      <c r="RVD97" s="212"/>
      <c r="RVE97" s="212"/>
      <c r="RVF97" s="212"/>
      <c r="RVG97" s="212"/>
      <c r="RVH97" s="212"/>
      <c r="RVI97" s="212"/>
      <c r="RVJ97" s="212"/>
      <c r="RVK97" s="212"/>
      <c r="RVL97" s="212"/>
      <c r="RVM97" s="212"/>
      <c r="RVN97" s="212"/>
      <c r="RVO97" s="212"/>
      <c r="RVP97" s="212"/>
      <c r="RVQ97" s="212"/>
      <c r="RVR97" s="212"/>
      <c r="RVS97" s="212"/>
      <c r="RVT97" s="212"/>
      <c r="RVU97" s="212"/>
      <c r="RVV97" s="212"/>
      <c r="RVW97" s="212"/>
      <c r="RVX97" s="212"/>
      <c r="RVY97" s="212"/>
      <c r="RVZ97" s="212"/>
      <c r="RWA97" s="212"/>
      <c r="RWB97" s="212"/>
      <c r="RWC97" s="212"/>
      <c r="RWD97" s="212"/>
      <c r="RWE97" s="212"/>
      <c r="RWF97" s="212"/>
      <c r="RWG97" s="212"/>
      <c r="RWH97" s="212"/>
      <c r="RWI97" s="212"/>
      <c r="RWJ97" s="212"/>
      <c r="RWK97" s="212"/>
      <c r="RWL97" s="212"/>
      <c r="RWM97" s="212"/>
      <c r="RWN97" s="212"/>
      <c r="RWO97" s="212"/>
      <c r="RWP97" s="212"/>
      <c r="RWQ97" s="212"/>
      <c r="RWR97" s="212"/>
      <c r="RWS97" s="212"/>
      <c r="RWT97" s="212"/>
      <c r="RWU97" s="212"/>
      <c r="RWV97" s="212"/>
      <c r="RWW97" s="212"/>
      <c r="RWX97" s="212"/>
      <c r="RWY97" s="212"/>
      <c r="RWZ97" s="212"/>
      <c r="RXA97" s="212"/>
      <c r="RXB97" s="212"/>
      <c r="RXC97" s="212"/>
      <c r="RXD97" s="212"/>
      <c r="RXE97" s="212"/>
      <c r="RXF97" s="212"/>
      <c r="RXG97" s="212"/>
      <c r="RXH97" s="212"/>
      <c r="RXI97" s="212"/>
      <c r="RXJ97" s="212"/>
      <c r="RXK97" s="212"/>
      <c r="RXL97" s="212"/>
      <c r="RXM97" s="212"/>
      <c r="RXN97" s="212"/>
      <c r="RXO97" s="212"/>
      <c r="RXP97" s="212"/>
      <c r="RXQ97" s="212"/>
      <c r="RXR97" s="212"/>
      <c r="RXS97" s="212"/>
      <c r="RXT97" s="212"/>
      <c r="RXU97" s="212"/>
      <c r="RXV97" s="212"/>
      <c r="RXW97" s="212"/>
      <c r="RXX97" s="212"/>
      <c r="RXY97" s="212"/>
      <c r="RXZ97" s="212"/>
      <c r="RYA97" s="212"/>
      <c r="RYB97" s="212"/>
      <c r="RYC97" s="212"/>
      <c r="RYD97" s="212"/>
      <c r="RYE97" s="212"/>
      <c r="RYF97" s="212"/>
      <c r="RYG97" s="212"/>
      <c r="RYH97" s="212"/>
      <c r="RYI97" s="212"/>
      <c r="RYJ97" s="212"/>
      <c r="RYK97" s="212"/>
      <c r="RYL97" s="212"/>
      <c r="RYM97" s="212"/>
      <c r="RYN97" s="212"/>
      <c r="RYO97" s="212"/>
      <c r="RYP97" s="212"/>
      <c r="RYQ97" s="212"/>
      <c r="RYR97" s="212"/>
      <c r="RYS97" s="212"/>
      <c r="RYT97" s="212"/>
      <c r="RYU97" s="212"/>
      <c r="RYV97" s="212"/>
      <c r="RYW97" s="212"/>
      <c r="RYX97" s="212"/>
      <c r="RYY97" s="212"/>
      <c r="RYZ97" s="212"/>
      <c r="RZA97" s="212"/>
      <c r="RZB97" s="212"/>
      <c r="RZC97" s="212"/>
      <c r="RZD97" s="212"/>
      <c r="RZE97" s="212"/>
      <c r="RZF97" s="212"/>
      <c r="RZG97" s="212"/>
      <c r="RZH97" s="212"/>
      <c r="RZI97" s="212"/>
      <c r="RZJ97" s="212"/>
      <c r="RZK97" s="212"/>
      <c r="RZL97" s="212"/>
      <c r="RZM97" s="212"/>
      <c r="RZN97" s="212"/>
      <c r="RZO97" s="212"/>
      <c r="RZP97" s="212"/>
      <c r="RZQ97" s="212"/>
      <c r="RZR97" s="212"/>
      <c r="RZS97" s="212"/>
      <c r="RZT97" s="212"/>
      <c r="RZU97" s="212"/>
      <c r="RZV97" s="212"/>
      <c r="RZW97" s="212"/>
      <c r="RZX97" s="212"/>
      <c r="RZY97" s="212"/>
      <c r="RZZ97" s="212"/>
      <c r="SAA97" s="212"/>
      <c r="SAB97" s="212"/>
      <c r="SAC97" s="212"/>
      <c r="SAD97" s="212"/>
      <c r="SAE97" s="212"/>
      <c r="SAF97" s="212"/>
      <c r="SAG97" s="212"/>
      <c r="SAH97" s="212"/>
      <c r="SAI97" s="212"/>
      <c r="SAJ97" s="212"/>
      <c r="SAK97" s="212"/>
      <c r="SAL97" s="212"/>
      <c r="SAM97" s="212"/>
      <c r="SAN97" s="212"/>
      <c r="SAO97" s="212"/>
      <c r="SAP97" s="212"/>
      <c r="SAQ97" s="212"/>
      <c r="SAR97" s="212"/>
      <c r="SAS97" s="212"/>
      <c r="SAT97" s="212"/>
      <c r="SAU97" s="212"/>
      <c r="SAV97" s="212"/>
      <c r="SAW97" s="212"/>
      <c r="SAX97" s="212"/>
      <c r="SAY97" s="212"/>
      <c r="SAZ97" s="212"/>
      <c r="SBA97" s="212"/>
      <c r="SBB97" s="212"/>
      <c r="SBC97" s="212"/>
      <c r="SBD97" s="212"/>
      <c r="SBE97" s="212"/>
      <c r="SBF97" s="212"/>
      <c r="SBG97" s="212"/>
      <c r="SBH97" s="212"/>
      <c r="SBI97" s="212"/>
      <c r="SBJ97" s="212"/>
      <c r="SBK97" s="212"/>
      <c r="SBL97" s="212"/>
      <c r="SBM97" s="212"/>
      <c r="SBN97" s="212"/>
      <c r="SBO97" s="212"/>
      <c r="SBP97" s="212"/>
      <c r="SBQ97" s="212"/>
      <c r="SBR97" s="212"/>
      <c r="SBS97" s="212"/>
      <c r="SBT97" s="212"/>
      <c r="SBU97" s="212"/>
      <c r="SBV97" s="212"/>
      <c r="SBW97" s="212"/>
      <c r="SBX97" s="212"/>
      <c r="SBY97" s="212"/>
      <c r="SBZ97" s="212"/>
      <c r="SCA97" s="212"/>
      <c r="SCB97" s="212"/>
      <c r="SCC97" s="212"/>
      <c r="SCD97" s="212"/>
      <c r="SCE97" s="212"/>
      <c r="SCF97" s="212"/>
      <c r="SCG97" s="212"/>
      <c r="SCH97" s="212"/>
      <c r="SCI97" s="212"/>
      <c r="SCJ97" s="212"/>
      <c r="SCK97" s="212"/>
      <c r="SCL97" s="212"/>
      <c r="SCM97" s="212"/>
      <c r="SCN97" s="212"/>
      <c r="SCO97" s="212"/>
      <c r="SCP97" s="212"/>
      <c r="SCQ97" s="212"/>
      <c r="SCR97" s="212"/>
      <c r="SCS97" s="212"/>
      <c r="SCT97" s="212"/>
      <c r="SCU97" s="212"/>
      <c r="SCV97" s="212"/>
      <c r="SCW97" s="212"/>
      <c r="SCX97" s="212"/>
      <c r="SCY97" s="212"/>
      <c r="SCZ97" s="212"/>
      <c r="SDA97" s="212"/>
      <c r="SDB97" s="212"/>
      <c r="SDC97" s="212"/>
      <c r="SDD97" s="212"/>
      <c r="SDE97" s="212"/>
      <c r="SDF97" s="212"/>
      <c r="SDG97" s="212"/>
      <c r="SDH97" s="212"/>
      <c r="SDI97" s="212"/>
      <c r="SDJ97" s="212"/>
      <c r="SDK97" s="212"/>
      <c r="SDL97" s="212"/>
      <c r="SDM97" s="212"/>
      <c r="SDN97" s="212"/>
      <c r="SDO97" s="212"/>
      <c r="SDP97" s="212"/>
      <c r="SDQ97" s="212"/>
      <c r="SDR97" s="212"/>
      <c r="SDS97" s="212"/>
      <c r="SDT97" s="212"/>
      <c r="SDU97" s="212"/>
      <c r="SDV97" s="212"/>
      <c r="SDW97" s="212"/>
      <c r="SDX97" s="212"/>
      <c r="SDY97" s="212"/>
      <c r="SDZ97" s="212"/>
      <c r="SEA97" s="212"/>
      <c r="SEB97" s="212"/>
      <c r="SEC97" s="212"/>
      <c r="SED97" s="212"/>
      <c r="SEE97" s="212"/>
      <c r="SEF97" s="212"/>
      <c r="SEG97" s="212"/>
      <c r="SEH97" s="212"/>
      <c r="SEI97" s="212"/>
      <c r="SEJ97" s="212"/>
      <c r="SEK97" s="212"/>
      <c r="SEL97" s="212"/>
      <c r="SEM97" s="212"/>
      <c r="SEN97" s="212"/>
      <c r="SEO97" s="212"/>
      <c r="SEP97" s="212"/>
      <c r="SEQ97" s="212"/>
      <c r="SER97" s="212"/>
      <c r="SES97" s="212"/>
      <c r="SET97" s="212"/>
      <c r="SEU97" s="212"/>
      <c r="SEV97" s="212"/>
      <c r="SEW97" s="212"/>
      <c r="SEX97" s="212"/>
      <c r="SEY97" s="212"/>
      <c r="SEZ97" s="212"/>
      <c r="SFA97" s="212"/>
      <c r="SFB97" s="212"/>
      <c r="SFC97" s="212"/>
      <c r="SFD97" s="212"/>
      <c r="SFE97" s="212"/>
      <c r="SFF97" s="212"/>
      <c r="SFG97" s="212"/>
      <c r="SFH97" s="212"/>
      <c r="SFI97" s="212"/>
      <c r="SFJ97" s="212"/>
      <c r="SFK97" s="212"/>
      <c r="SFL97" s="212"/>
      <c r="SFM97" s="212"/>
      <c r="SFN97" s="212"/>
      <c r="SFO97" s="212"/>
      <c r="SFP97" s="212"/>
      <c r="SFQ97" s="212"/>
      <c r="SFR97" s="212"/>
      <c r="SFS97" s="212"/>
      <c r="SFT97" s="212"/>
      <c r="SFU97" s="212"/>
      <c r="SFV97" s="212"/>
      <c r="SFW97" s="212"/>
      <c r="SFX97" s="212"/>
      <c r="SFY97" s="212"/>
      <c r="SFZ97" s="212"/>
      <c r="SGA97" s="212"/>
      <c r="SGB97" s="212"/>
      <c r="SGC97" s="212"/>
      <c r="SGD97" s="212"/>
      <c r="SGE97" s="212"/>
      <c r="SGF97" s="212"/>
      <c r="SGG97" s="212"/>
      <c r="SGH97" s="212"/>
      <c r="SGI97" s="212"/>
      <c r="SGJ97" s="212"/>
      <c r="SGK97" s="212"/>
      <c r="SGL97" s="212"/>
      <c r="SGM97" s="212"/>
      <c r="SGN97" s="212"/>
      <c r="SGO97" s="212"/>
      <c r="SGP97" s="212"/>
      <c r="SGQ97" s="212"/>
      <c r="SGR97" s="212"/>
      <c r="SGS97" s="212"/>
      <c r="SGT97" s="212"/>
      <c r="SGU97" s="212"/>
      <c r="SGV97" s="212"/>
      <c r="SGW97" s="212"/>
      <c r="SGX97" s="212"/>
      <c r="SGY97" s="212"/>
      <c r="SGZ97" s="212"/>
      <c r="SHA97" s="212"/>
      <c r="SHB97" s="212"/>
      <c r="SHC97" s="212"/>
      <c r="SHD97" s="212"/>
      <c r="SHE97" s="212"/>
      <c r="SHF97" s="212"/>
      <c r="SHG97" s="212"/>
      <c r="SHH97" s="212"/>
      <c r="SHI97" s="212"/>
      <c r="SHJ97" s="212"/>
      <c r="SHK97" s="212"/>
      <c r="SHL97" s="212"/>
      <c r="SHM97" s="212"/>
      <c r="SHN97" s="212"/>
      <c r="SHO97" s="212"/>
      <c r="SHP97" s="212"/>
      <c r="SHQ97" s="212"/>
      <c r="SHR97" s="212"/>
      <c r="SHS97" s="212"/>
      <c r="SHT97" s="212"/>
      <c r="SHU97" s="212"/>
      <c r="SHV97" s="212"/>
      <c r="SHW97" s="212"/>
      <c r="SHX97" s="212"/>
      <c r="SHY97" s="212"/>
      <c r="SHZ97" s="212"/>
      <c r="SIA97" s="212"/>
      <c r="SIB97" s="212"/>
      <c r="SIC97" s="212"/>
      <c r="SID97" s="212"/>
      <c r="SIE97" s="212"/>
      <c r="SIF97" s="212"/>
      <c r="SIG97" s="212"/>
      <c r="SIH97" s="212"/>
      <c r="SII97" s="212"/>
      <c r="SIJ97" s="212"/>
      <c r="SIK97" s="212"/>
      <c r="SIL97" s="212"/>
      <c r="SIM97" s="212"/>
      <c r="SIN97" s="212"/>
      <c r="SIO97" s="212"/>
      <c r="SIP97" s="212"/>
      <c r="SIQ97" s="212"/>
      <c r="SIR97" s="212"/>
      <c r="SIS97" s="212"/>
      <c r="SIT97" s="212"/>
      <c r="SIU97" s="212"/>
      <c r="SIV97" s="212"/>
      <c r="SIW97" s="212"/>
      <c r="SIX97" s="212"/>
      <c r="SIY97" s="212"/>
      <c r="SIZ97" s="212"/>
      <c r="SJA97" s="212"/>
      <c r="SJB97" s="212"/>
      <c r="SJC97" s="212"/>
      <c r="SJD97" s="212"/>
      <c r="SJE97" s="212"/>
      <c r="SJF97" s="212"/>
      <c r="SJG97" s="212"/>
      <c r="SJH97" s="212"/>
      <c r="SJI97" s="212"/>
      <c r="SJJ97" s="212"/>
      <c r="SJK97" s="212"/>
      <c r="SJL97" s="212"/>
      <c r="SJM97" s="212"/>
      <c r="SJN97" s="212"/>
      <c r="SJO97" s="212"/>
      <c r="SJP97" s="212"/>
      <c r="SJQ97" s="212"/>
      <c r="SJR97" s="212"/>
      <c r="SJS97" s="212"/>
      <c r="SJT97" s="212"/>
      <c r="SJU97" s="212"/>
      <c r="SJV97" s="212"/>
      <c r="SJW97" s="212"/>
      <c r="SJX97" s="212"/>
      <c r="SJY97" s="212"/>
      <c r="SJZ97" s="212"/>
      <c r="SKA97" s="212"/>
      <c r="SKB97" s="212"/>
      <c r="SKC97" s="212"/>
      <c r="SKD97" s="212"/>
      <c r="SKE97" s="212"/>
      <c r="SKF97" s="212"/>
      <c r="SKG97" s="212"/>
      <c r="SKH97" s="212"/>
      <c r="SKI97" s="212"/>
      <c r="SKJ97" s="212"/>
      <c r="SKK97" s="212"/>
      <c r="SKL97" s="212"/>
      <c r="SKM97" s="212"/>
      <c r="SKN97" s="212"/>
      <c r="SKO97" s="212"/>
      <c r="SKP97" s="212"/>
      <c r="SKQ97" s="212"/>
      <c r="SKR97" s="212"/>
      <c r="SKS97" s="212"/>
      <c r="SKT97" s="212"/>
      <c r="SKU97" s="212"/>
      <c r="SKV97" s="212"/>
      <c r="SKW97" s="212"/>
      <c r="SKX97" s="212"/>
      <c r="SKY97" s="212"/>
      <c r="SKZ97" s="212"/>
      <c r="SLA97" s="212"/>
      <c r="SLB97" s="212"/>
      <c r="SLC97" s="212"/>
      <c r="SLD97" s="212"/>
      <c r="SLE97" s="212"/>
      <c r="SLF97" s="212"/>
      <c r="SLG97" s="212"/>
      <c r="SLH97" s="212"/>
      <c r="SLI97" s="212"/>
      <c r="SLJ97" s="212"/>
      <c r="SLK97" s="212"/>
      <c r="SLL97" s="212"/>
      <c r="SLM97" s="212"/>
      <c r="SLN97" s="212"/>
      <c r="SLO97" s="212"/>
      <c r="SLP97" s="212"/>
      <c r="SLQ97" s="212"/>
      <c r="SLR97" s="212"/>
      <c r="SLS97" s="212"/>
      <c r="SLT97" s="212"/>
      <c r="SLU97" s="212"/>
      <c r="SLV97" s="212"/>
      <c r="SLW97" s="212"/>
      <c r="SLX97" s="212"/>
      <c r="SLY97" s="212"/>
      <c r="SLZ97" s="212"/>
      <c r="SMA97" s="212"/>
      <c r="SMB97" s="212"/>
      <c r="SMC97" s="212"/>
      <c r="SMD97" s="212"/>
      <c r="SME97" s="212"/>
      <c r="SMF97" s="212"/>
      <c r="SMG97" s="212"/>
      <c r="SMH97" s="212"/>
      <c r="SMI97" s="212"/>
      <c r="SMJ97" s="212"/>
      <c r="SMK97" s="212"/>
      <c r="SML97" s="212"/>
      <c r="SMM97" s="212"/>
      <c r="SMN97" s="212"/>
      <c r="SMO97" s="212"/>
      <c r="SMP97" s="212"/>
      <c r="SMQ97" s="212"/>
      <c r="SMR97" s="212"/>
      <c r="SMS97" s="212"/>
      <c r="SMT97" s="212"/>
      <c r="SMU97" s="212"/>
      <c r="SMV97" s="212"/>
      <c r="SMW97" s="212"/>
      <c r="SMX97" s="212"/>
      <c r="SMY97" s="212"/>
      <c r="SMZ97" s="212"/>
      <c r="SNA97" s="212"/>
      <c r="SNB97" s="212"/>
      <c r="SNC97" s="212"/>
      <c r="SND97" s="212"/>
      <c r="SNE97" s="212"/>
      <c r="SNF97" s="212"/>
      <c r="SNG97" s="212"/>
      <c r="SNH97" s="212"/>
      <c r="SNI97" s="212"/>
      <c r="SNJ97" s="212"/>
      <c r="SNK97" s="212"/>
      <c r="SNL97" s="212"/>
      <c r="SNM97" s="212"/>
      <c r="SNN97" s="212"/>
      <c r="SNO97" s="212"/>
      <c r="SNP97" s="212"/>
      <c r="SNQ97" s="212"/>
      <c r="SNR97" s="212"/>
      <c r="SNS97" s="212"/>
      <c r="SNT97" s="212"/>
      <c r="SNU97" s="212"/>
      <c r="SNV97" s="212"/>
      <c r="SNW97" s="212"/>
      <c r="SNX97" s="212"/>
      <c r="SNY97" s="212"/>
      <c r="SNZ97" s="212"/>
      <c r="SOA97" s="212"/>
      <c r="SOB97" s="212"/>
      <c r="SOC97" s="212"/>
      <c r="SOD97" s="212"/>
      <c r="SOE97" s="212"/>
      <c r="SOF97" s="212"/>
      <c r="SOG97" s="212"/>
      <c r="SOH97" s="212"/>
      <c r="SOI97" s="212"/>
      <c r="SOJ97" s="212"/>
      <c r="SOK97" s="212"/>
      <c r="SOL97" s="212"/>
      <c r="SOM97" s="212"/>
      <c r="SON97" s="212"/>
      <c r="SOO97" s="212"/>
      <c r="SOP97" s="212"/>
      <c r="SOQ97" s="212"/>
      <c r="SOR97" s="212"/>
      <c r="SOS97" s="212"/>
      <c r="SOT97" s="212"/>
      <c r="SOU97" s="212"/>
      <c r="SOV97" s="212"/>
      <c r="SOW97" s="212"/>
      <c r="SOX97" s="212"/>
      <c r="SOY97" s="212"/>
      <c r="SOZ97" s="212"/>
      <c r="SPA97" s="212"/>
      <c r="SPB97" s="212"/>
      <c r="SPC97" s="212"/>
      <c r="SPD97" s="212"/>
      <c r="SPE97" s="212"/>
      <c r="SPF97" s="212"/>
      <c r="SPG97" s="212"/>
      <c r="SPH97" s="212"/>
      <c r="SPI97" s="212"/>
      <c r="SPJ97" s="212"/>
      <c r="SPK97" s="212"/>
      <c r="SPL97" s="212"/>
      <c r="SPM97" s="212"/>
      <c r="SPN97" s="212"/>
      <c r="SPO97" s="212"/>
      <c r="SPP97" s="212"/>
      <c r="SPQ97" s="212"/>
      <c r="SPR97" s="212"/>
      <c r="SPS97" s="212"/>
      <c r="SPT97" s="212"/>
      <c r="SPU97" s="212"/>
      <c r="SPV97" s="212"/>
      <c r="SPW97" s="212"/>
      <c r="SPX97" s="212"/>
      <c r="SPY97" s="212"/>
      <c r="SPZ97" s="212"/>
      <c r="SQA97" s="212"/>
      <c r="SQB97" s="212"/>
      <c r="SQC97" s="212"/>
      <c r="SQD97" s="212"/>
      <c r="SQE97" s="212"/>
      <c r="SQF97" s="212"/>
      <c r="SQG97" s="212"/>
      <c r="SQH97" s="212"/>
      <c r="SQI97" s="212"/>
      <c r="SQJ97" s="212"/>
      <c r="SQK97" s="212"/>
      <c r="SQL97" s="212"/>
      <c r="SQM97" s="212"/>
      <c r="SQN97" s="212"/>
      <c r="SQO97" s="212"/>
      <c r="SQP97" s="212"/>
      <c r="SQQ97" s="212"/>
      <c r="SQR97" s="212"/>
      <c r="SQS97" s="212"/>
      <c r="SQT97" s="212"/>
      <c r="SQU97" s="212"/>
      <c r="SQV97" s="212"/>
      <c r="SQW97" s="212"/>
      <c r="SQX97" s="212"/>
      <c r="SQY97" s="212"/>
      <c r="SQZ97" s="212"/>
      <c r="SRA97" s="212"/>
      <c r="SRB97" s="212"/>
      <c r="SRC97" s="212"/>
      <c r="SRD97" s="212"/>
      <c r="SRE97" s="212"/>
      <c r="SRF97" s="212"/>
      <c r="SRG97" s="212"/>
      <c r="SRH97" s="212"/>
      <c r="SRI97" s="212"/>
      <c r="SRJ97" s="212"/>
      <c r="SRK97" s="212"/>
      <c r="SRL97" s="212"/>
      <c r="SRM97" s="212"/>
      <c r="SRN97" s="212"/>
      <c r="SRO97" s="212"/>
      <c r="SRP97" s="212"/>
      <c r="SRQ97" s="212"/>
      <c r="SRR97" s="212"/>
      <c r="SRS97" s="212"/>
      <c r="SRT97" s="212"/>
      <c r="SRU97" s="212"/>
      <c r="SRV97" s="212"/>
      <c r="SRW97" s="212"/>
      <c r="SRX97" s="212"/>
      <c r="SRY97" s="212"/>
      <c r="SRZ97" s="212"/>
      <c r="SSA97" s="212"/>
      <c r="SSB97" s="212"/>
      <c r="SSC97" s="212"/>
      <c r="SSD97" s="212"/>
      <c r="SSE97" s="212"/>
      <c r="SSF97" s="212"/>
      <c r="SSG97" s="212"/>
      <c r="SSH97" s="212"/>
      <c r="SSI97" s="212"/>
      <c r="SSJ97" s="212"/>
      <c r="SSK97" s="212"/>
      <c r="SSL97" s="212"/>
      <c r="SSM97" s="212"/>
      <c r="SSN97" s="212"/>
      <c r="SSO97" s="212"/>
      <c r="SSP97" s="212"/>
      <c r="SSQ97" s="212"/>
      <c r="SSR97" s="212"/>
      <c r="SSS97" s="212"/>
      <c r="SST97" s="212"/>
      <c r="SSU97" s="212"/>
      <c r="SSV97" s="212"/>
      <c r="SSW97" s="212"/>
      <c r="SSX97" s="212"/>
      <c r="SSY97" s="212"/>
      <c r="SSZ97" s="212"/>
      <c r="STA97" s="212"/>
      <c r="STB97" s="212"/>
      <c r="STC97" s="212"/>
      <c r="STD97" s="212"/>
      <c r="STE97" s="212"/>
      <c r="STF97" s="212"/>
      <c r="STG97" s="212"/>
      <c r="STH97" s="212"/>
      <c r="STI97" s="212"/>
      <c r="STJ97" s="212"/>
      <c r="STK97" s="212"/>
      <c r="STL97" s="212"/>
      <c r="STM97" s="212"/>
      <c r="STN97" s="212"/>
      <c r="STO97" s="212"/>
      <c r="STP97" s="212"/>
      <c r="STQ97" s="212"/>
      <c r="STR97" s="212"/>
      <c r="STS97" s="212"/>
      <c r="STT97" s="212"/>
      <c r="STU97" s="212"/>
      <c r="STV97" s="212"/>
      <c r="STW97" s="212"/>
      <c r="STX97" s="212"/>
      <c r="STY97" s="212"/>
      <c r="STZ97" s="212"/>
      <c r="SUA97" s="212"/>
      <c r="SUB97" s="212"/>
      <c r="SUC97" s="212"/>
      <c r="SUD97" s="212"/>
      <c r="SUE97" s="212"/>
      <c r="SUF97" s="212"/>
      <c r="SUG97" s="212"/>
      <c r="SUH97" s="212"/>
      <c r="SUI97" s="212"/>
      <c r="SUJ97" s="212"/>
      <c r="SUK97" s="212"/>
      <c r="SUL97" s="212"/>
      <c r="SUM97" s="212"/>
      <c r="SUN97" s="212"/>
      <c r="SUO97" s="212"/>
      <c r="SUP97" s="212"/>
      <c r="SUQ97" s="212"/>
      <c r="SUR97" s="212"/>
      <c r="SUS97" s="212"/>
      <c r="SUT97" s="212"/>
      <c r="SUU97" s="212"/>
      <c r="SUV97" s="212"/>
      <c r="SUW97" s="212"/>
      <c r="SUX97" s="212"/>
      <c r="SUY97" s="212"/>
      <c r="SUZ97" s="212"/>
      <c r="SVA97" s="212"/>
      <c r="SVB97" s="212"/>
      <c r="SVC97" s="212"/>
      <c r="SVD97" s="212"/>
      <c r="SVE97" s="212"/>
      <c r="SVF97" s="212"/>
      <c r="SVG97" s="212"/>
      <c r="SVH97" s="212"/>
      <c r="SVI97" s="212"/>
      <c r="SVJ97" s="212"/>
      <c r="SVK97" s="212"/>
      <c r="SVL97" s="212"/>
      <c r="SVM97" s="212"/>
      <c r="SVN97" s="212"/>
      <c r="SVO97" s="212"/>
      <c r="SVP97" s="212"/>
      <c r="SVQ97" s="212"/>
      <c r="SVR97" s="212"/>
      <c r="SVS97" s="212"/>
      <c r="SVT97" s="212"/>
      <c r="SVU97" s="212"/>
      <c r="SVV97" s="212"/>
      <c r="SVW97" s="212"/>
      <c r="SVX97" s="212"/>
      <c r="SVY97" s="212"/>
      <c r="SVZ97" s="212"/>
      <c r="SWA97" s="212"/>
      <c r="SWB97" s="212"/>
      <c r="SWC97" s="212"/>
      <c r="SWD97" s="212"/>
      <c r="SWE97" s="212"/>
      <c r="SWF97" s="212"/>
      <c r="SWG97" s="212"/>
      <c r="SWH97" s="212"/>
      <c r="SWI97" s="212"/>
      <c r="SWJ97" s="212"/>
      <c r="SWK97" s="212"/>
      <c r="SWL97" s="212"/>
      <c r="SWM97" s="212"/>
      <c r="SWN97" s="212"/>
      <c r="SWO97" s="212"/>
      <c r="SWP97" s="212"/>
      <c r="SWQ97" s="212"/>
      <c r="SWR97" s="212"/>
      <c r="SWS97" s="212"/>
      <c r="SWT97" s="212"/>
      <c r="SWU97" s="212"/>
      <c r="SWV97" s="212"/>
      <c r="SWW97" s="212"/>
      <c r="SWX97" s="212"/>
      <c r="SWY97" s="212"/>
      <c r="SWZ97" s="212"/>
      <c r="SXA97" s="212"/>
      <c r="SXB97" s="212"/>
      <c r="SXC97" s="212"/>
      <c r="SXD97" s="212"/>
      <c r="SXE97" s="212"/>
      <c r="SXF97" s="212"/>
      <c r="SXG97" s="212"/>
      <c r="SXH97" s="212"/>
      <c r="SXI97" s="212"/>
      <c r="SXJ97" s="212"/>
      <c r="SXK97" s="212"/>
      <c r="SXL97" s="212"/>
      <c r="SXM97" s="212"/>
      <c r="SXN97" s="212"/>
      <c r="SXO97" s="212"/>
      <c r="SXP97" s="212"/>
      <c r="SXQ97" s="212"/>
      <c r="SXR97" s="212"/>
      <c r="SXS97" s="212"/>
      <c r="SXT97" s="212"/>
      <c r="SXU97" s="212"/>
      <c r="SXV97" s="212"/>
      <c r="SXW97" s="212"/>
      <c r="SXX97" s="212"/>
      <c r="SXY97" s="212"/>
      <c r="SXZ97" s="212"/>
      <c r="SYA97" s="212"/>
      <c r="SYB97" s="212"/>
      <c r="SYC97" s="212"/>
      <c r="SYD97" s="212"/>
      <c r="SYE97" s="212"/>
      <c r="SYF97" s="212"/>
      <c r="SYG97" s="212"/>
      <c r="SYH97" s="212"/>
      <c r="SYI97" s="212"/>
      <c r="SYJ97" s="212"/>
      <c r="SYK97" s="212"/>
      <c r="SYL97" s="212"/>
      <c r="SYM97" s="212"/>
      <c r="SYN97" s="212"/>
      <c r="SYO97" s="212"/>
      <c r="SYP97" s="212"/>
      <c r="SYQ97" s="212"/>
      <c r="SYR97" s="212"/>
      <c r="SYS97" s="212"/>
      <c r="SYT97" s="212"/>
      <c r="SYU97" s="212"/>
      <c r="SYV97" s="212"/>
      <c r="SYW97" s="212"/>
      <c r="SYX97" s="212"/>
      <c r="SYY97" s="212"/>
      <c r="SYZ97" s="212"/>
      <c r="SZA97" s="212"/>
      <c r="SZB97" s="212"/>
      <c r="SZC97" s="212"/>
      <c r="SZD97" s="212"/>
      <c r="SZE97" s="212"/>
      <c r="SZF97" s="212"/>
      <c r="SZG97" s="212"/>
      <c r="SZH97" s="212"/>
      <c r="SZI97" s="212"/>
      <c r="SZJ97" s="212"/>
      <c r="SZK97" s="212"/>
      <c r="SZL97" s="212"/>
      <c r="SZM97" s="212"/>
      <c r="SZN97" s="212"/>
      <c r="SZO97" s="212"/>
      <c r="SZP97" s="212"/>
      <c r="SZQ97" s="212"/>
      <c r="SZR97" s="212"/>
      <c r="SZS97" s="212"/>
      <c r="SZT97" s="212"/>
      <c r="SZU97" s="212"/>
      <c r="SZV97" s="212"/>
      <c r="SZW97" s="212"/>
      <c r="SZX97" s="212"/>
      <c r="SZY97" s="212"/>
      <c r="SZZ97" s="212"/>
      <c r="TAA97" s="212"/>
      <c r="TAB97" s="212"/>
      <c r="TAC97" s="212"/>
      <c r="TAD97" s="212"/>
      <c r="TAE97" s="212"/>
      <c r="TAF97" s="212"/>
      <c r="TAG97" s="212"/>
      <c r="TAH97" s="212"/>
      <c r="TAI97" s="212"/>
      <c r="TAJ97" s="212"/>
      <c r="TAK97" s="212"/>
      <c r="TAL97" s="212"/>
      <c r="TAM97" s="212"/>
      <c r="TAN97" s="212"/>
      <c r="TAO97" s="212"/>
      <c r="TAP97" s="212"/>
      <c r="TAQ97" s="212"/>
      <c r="TAR97" s="212"/>
      <c r="TAS97" s="212"/>
      <c r="TAT97" s="212"/>
      <c r="TAU97" s="212"/>
      <c r="TAV97" s="212"/>
      <c r="TAW97" s="212"/>
      <c r="TAX97" s="212"/>
      <c r="TAY97" s="212"/>
      <c r="TAZ97" s="212"/>
      <c r="TBA97" s="212"/>
      <c r="TBB97" s="212"/>
      <c r="TBC97" s="212"/>
      <c r="TBD97" s="212"/>
      <c r="TBE97" s="212"/>
      <c r="TBF97" s="212"/>
      <c r="TBG97" s="212"/>
      <c r="TBH97" s="212"/>
      <c r="TBI97" s="212"/>
      <c r="TBJ97" s="212"/>
      <c r="TBK97" s="212"/>
      <c r="TBL97" s="212"/>
      <c r="TBM97" s="212"/>
      <c r="TBN97" s="212"/>
      <c r="TBO97" s="212"/>
      <c r="TBP97" s="212"/>
      <c r="TBQ97" s="212"/>
      <c r="TBR97" s="212"/>
      <c r="TBS97" s="212"/>
      <c r="TBT97" s="212"/>
      <c r="TBU97" s="212"/>
      <c r="TBV97" s="212"/>
      <c r="TBW97" s="212"/>
      <c r="TBX97" s="212"/>
      <c r="TBY97" s="212"/>
      <c r="TBZ97" s="212"/>
      <c r="TCA97" s="212"/>
      <c r="TCB97" s="212"/>
      <c r="TCC97" s="212"/>
      <c r="TCD97" s="212"/>
      <c r="TCE97" s="212"/>
      <c r="TCF97" s="212"/>
      <c r="TCG97" s="212"/>
      <c r="TCH97" s="212"/>
      <c r="TCI97" s="212"/>
      <c r="TCJ97" s="212"/>
      <c r="TCK97" s="212"/>
      <c r="TCL97" s="212"/>
      <c r="TCM97" s="212"/>
      <c r="TCN97" s="212"/>
      <c r="TCO97" s="212"/>
      <c r="TCP97" s="212"/>
      <c r="TCQ97" s="212"/>
      <c r="TCR97" s="212"/>
      <c r="TCS97" s="212"/>
      <c r="TCT97" s="212"/>
      <c r="TCU97" s="212"/>
      <c r="TCV97" s="212"/>
      <c r="TCW97" s="212"/>
      <c r="TCX97" s="212"/>
      <c r="TCY97" s="212"/>
      <c r="TCZ97" s="212"/>
      <c r="TDA97" s="212"/>
      <c r="TDB97" s="212"/>
      <c r="TDC97" s="212"/>
      <c r="TDD97" s="212"/>
      <c r="TDE97" s="212"/>
      <c r="TDF97" s="212"/>
      <c r="TDG97" s="212"/>
      <c r="TDH97" s="212"/>
      <c r="TDI97" s="212"/>
      <c r="TDJ97" s="212"/>
      <c r="TDK97" s="212"/>
      <c r="TDL97" s="212"/>
      <c r="TDM97" s="212"/>
      <c r="TDN97" s="212"/>
      <c r="TDO97" s="212"/>
      <c r="TDP97" s="212"/>
      <c r="TDQ97" s="212"/>
      <c r="TDR97" s="212"/>
      <c r="TDS97" s="212"/>
      <c r="TDT97" s="212"/>
      <c r="TDU97" s="212"/>
      <c r="TDV97" s="212"/>
      <c r="TDW97" s="212"/>
      <c r="TDX97" s="212"/>
      <c r="TDY97" s="212"/>
      <c r="TDZ97" s="212"/>
      <c r="TEA97" s="212"/>
      <c r="TEB97" s="212"/>
      <c r="TEC97" s="212"/>
      <c r="TED97" s="212"/>
      <c r="TEE97" s="212"/>
      <c r="TEF97" s="212"/>
      <c r="TEG97" s="212"/>
      <c r="TEH97" s="212"/>
      <c r="TEI97" s="212"/>
      <c r="TEJ97" s="212"/>
      <c r="TEK97" s="212"/>
      <c r="TEL97" s="212"/>
      <c r="TEM97" s="212"/>
      <c r="TEN97" s="212"/>
      <c r="TEO97" s="212"/>
      <c r="TEP97" s="212"/>
      <c r="TEQ97" s="212"/>
      <c r="TER97" s="212"/>
      <c r="TES97" s="212"/>
      <c r="TET97" s="212"/>
      <c r="TEU97" s="212"/>
      <c r="TEV97" s="212"/>
      <c r="TEW97" s="212"/>
      <c r="TEX97" s="212"/>
      <c r="TEY97" s="212"/>
      <c r="TEZ97" s="212"/>
      <c r="TFA97" s="212"/>
      <c r="TFB97" s="212"/>
      <c r="TFC97" s="212"/>
      <c r="TFD97" s="212"/>
      <c r="TFE97" s="212"/>
      <c r="TFF97" s="212"/>
      <c r="TFG97" s="212"/>
      <c r="TFH97" s="212"/>
      <c r="TFI97" s="212"/>
      <c r="TFJ97" s="212"/>
      <c r="TFK97" s="212"/>
      <c r="TFL97" s="212"/>
      <c r="TFM97" s="212"/>
      <c r="TFN97" s="212"/>
      <c r="TFO97" s="212"/>
      <c r="TFP97" s="212"/>
      <c r="TFQ97" s="212"/>
      <c r="TFR97" s="212"/>
      <c r="TFS97" s="212"/>
      <c r="TFT97" s="212"/>
      <c r="TFU97" s="212"/>
      <c r="TFV97" s="212"/>
      <c r="TFW97" s="212"/>
      <c r="TFX97" s="212"/>
      <c r="TFY97" s="212"/>
      <c r="TFZ97" s="212"/>
      <c r="TGA97" s="212"/>
      <c r="TGB97" s="212"/>
      <c r="TGC97" s="212"/>
      <c r="TGD97" s="212"/>
      <c r="TGE97" s="212"/>
      <c r="TGF97" s="212"/>
      <c r="TGG97" s="212"/>
      <c r="TGH97" s="212"/>
      <c r="TGI97" s="212"/>
      <c r="TGJ97" s="212"/>
      <c r="TGK97" s="212"/>
      <c r="TGL97" s="212"/>
      <c r="TGM97" s="212"/>
      <c r="TGN97" s="212"/>
      <c r="TGO97" s="212"/>
      <c r="TGP97" s="212"/>
      <c r="TGQ97" s="212"/>
      <c r="TGR97" s="212"/>
      <c r="TGS97" s="212"/>
      <c r="TGT97" s="212"/>
      <c r="TGU97" s="212"/>
      <c r="TGV97" s="212"/>
      <c r="TGW97" s="212"/>
      <c r="TGX97" s="212"/>
      <c r="TGY97" s="212"/>
      <c r="TGZ97" s="212"/>
      <c r="THA97" s="212"/>
      <c r="THB97" s="212"/>
      <c r="THC97" s="212"/>
      <c r="THD97" s="212"/>
      <c r="THE97" s="212"/>
      <c r="THF97" s="212"/>
      <c r="THG97" s="212"/>
      <c r="THH97" s="212"/>
      <c r="THI97" s="212"/>
      <c r="THJ97" s="212"/>
      <c r="THK97" s="212"/>
      <c r="THL97" s="212"/>
      <c r="THM97" s="212"/>
      <c r="THN97" s="212"/>
      <c r="THO97" s="212"/>
      <c r="THP97" s="212"/>
      <c r="THQ97" s="212"/>
      <c r="THR97" s="212"/>
      <c r="THS97" s="212"/>
      <c r="THT97" s="212"/>
      <c r="THU97" s="212"/>
      <c r="THV97" s="212"/>
      <c r="THW97" s="212"/>
      <c r="THX97" s="212"/>
      <c r="THY97" s="212"/>
      <c r="THZ97" s="212"/>
      <c r="TIA97" s="212"/>
      <c r="TIB97" s="212"/>
      <c r="TIC97" s="212"/>
      <c r="TID97" s="212"/>
      <c r="TIE97" s="212"/>
      <c r="TIF97" s="212"/>
      <c r="TIG97" s="212"/>
      <c r="TIH97" s="212"/>
      <c r="TII97" s="212"/>
      <c r="TIJ97" s="212"/>
      <c r="TIK97" s="212"/>
      <c r="TIL97" s="212"/>
      <c r="TIM97" s="212"/>
      <c r="TIN97" s="212"/>
      <c r="TIO97" s="212"/>
      <c r="TIP97" s="212"/>
      <c r="TIQ97" s="212"/>
      <c r="TIR97" s="212"/>
      <c r="TIS97" s="212"/>
      <c r="TIT97" s="212"/>
      <c r="TIU97" s="212"/>
      <c r="TIV97" s="212"/>
      <c r="TIW97" s="212"/>
      <c r="TIX97" s="212"/>
      <c r="TIY97" s="212"/>
      <c r="TIZ97" s="212"/>
      <c r="TJA97" s="212"/>
      <c r="TJB97" s="212"/>
      <c r="TJC97" s="212"/>
      <c r="TJD97" s="212"/>
      <c r="TJE97" s="212"/>
      <c r="TJF97" s="212"/>
      <c r="TJG97" s="212"/>
      <c r="TJH97" s="212"/>
      <c r="TJI97" s="212"/>
      <c r="TJJ97" s="212"/>
      <c r="TJK97" s="212"/>
      <c r="TJL97" s="212"/>
      <c r="TJM97" s="212"/>
      <c r="TJN97" s="212"/>
      <c r="TJO97" s="212"/>
      <c r="TJP97" s="212"/>
      <c r="TJQ97" s="212"/>
      <c r="TJR97" s="212"/>
      <c r="TJS97" s="212"/>
      <c r="TJT97" s="212"/>
      <c r="TJU97" s="212"/>
      <c r="TJV97" s="212"/>
      <c r="TJW97" s="212"/>
      <c r="TJX97" s="212"/>
      <c r="TJY97" s="212"/>
      <c r="TJZ97" s="212"/>
      <c r="TKA97" s="212"/>
      <c r="TKB97" s="212"/>
      <c r="TKC97" s="212"/>
      <c r="TKD97" s="212"/>
      <c r="TKE97" s="212"/>
      <c r="TKF97" s="212"/>
      <c r="TKG97" s="212"/>
      <c r="TKH97" s="212"/>
      <c r="TKI97" s="212"/>
      <c r="TKJ97" s="212"/>
      <c r="TKK97" s="212"/>
      <c r="TKL97" s="212"/>
      <c r="TKM97" s="212"/>
      <c r="TKN97" s="212"/>
      <c r="TKO97" s="212"/>
      <c r="TKP97" s="212"/>
      <c r="TKQ97" s="212"/>
      <c r="TKR97" s="212"/>
      <c r="TKS97" s="212"/>
      <c r="TKT97" s="212"/>
      <c r="TKU97" s="212"/>
      <c r="TKV97" s="212"/>
      <c r="TKW97" s="212"/>
      <c r="TKX97" s="212"/>
      <c r="TKY97" s="212"/>
      <c r="TKZ97" s="212"/>
      <c r="TLA97" s="212"/>
      <c r="TLB97" s="212"/>
      <c r="TLC97" s="212"/>
      <c r="TLD97" s="212"/>
      <c r="TLE97" s="212"/>
      <c r="TLF97" s="212"/>
      <c r="TLG97" s="212"/>
      <c r="TLH97" s="212"/>
      <c r="TLI97" s="212"/>
      <c r="TLJ97" s="212"/>
      <c r="TLK97" s="212"/>
      <c r="TLL97" s="212"/>
      <c r="TLM97" s="212"/>
      <c r="TLN97" s="212"/>
      <c r="TLO97" s="212"/>
      <c r="TLP97" s="212"/>
      <c r="TLQ97" s="212"/>
      <c r="TLR97" s="212"/>
      <c r="TLS97" s="212"/>
      <c r="TLT97" s="212"/>
      <c r="TLU97" s="212"/>
      <c r="TLV97" s="212"/>
      <c r="TLW97" s="212"/>
      <c r="TLX97" s="212"/>
      <c r="TLY97" s="212"/>
      <c r="TLZ97" s="212"/>
      <c r="TMA97" s="212"/>
      <c r="TMB97" s="212"/>
      <c r="TMC97" s="212"/>
      <c r="TMD97" s="212"/>
      <c r="TME97" s="212"/>
      <c r="TMF97" s="212"/>
      <c r="TMG97" s="212"/>
      <c r="TMH97" s="212"/>
      <c r="TMI97" s="212"/>
      <c r="TMJ97" s="212"/>
      <c r="TMK97" s="212"/>
      <c r="TML97" s="212"/>
      <c r="TMM97" s="212"/>
      <c r="TMN97" s="212"/>
      <c r="TMO97" s="212"/>
      <c r="TMP97" s="212"/>
      <c r="TMQ97" s="212"/>
      <c r="TMR97" s="212"/>
      <c r="TMS97" s="212"/>
      <c r="TMT97" s="212"/>
      <c r="TMU97" s="212"/>
      <c r="TMV97" s="212"/>
      <c r="TMW97" s="212"/>
      <c r="TMX97" s="212"/>
      <c r="TMY97" s="212"/>
      <c r="TMZ97" s="212"/>
      <c r="TNA97" s="212"/>
      <c r="TNB97" s="212"/>
      <c r="TNC97" s="212"/>
      <c r="TND97" s="212"/>
      <c r="TNE97" s="212"/>
      <c r="TNF97" s="212"/>
      <c r="TNG97" s="212"/>
      <c r="TNH97" s="212"/>
      <c r="TNI97" s="212"/>
      <c r="TNJ97" s="212"/>
      <c r="TNK97" s="212"/>
      <c r="TNL97" s="212"/>
      <c r="TNM97" s="212"/>
      <c r="TNN97" s="212"/>
      <c r="TNO97" s="212"/>
      <c r="TNP97" s="212"/>
      <c r="TNQ97" s="212"/>
      <c r="TNR97" s="212"/>
      <c r="TNS97" s="212"/>
      <c r="TNT97" s="212"/>
      <c r="TNU97" s="212"/>
      <c r="TNV97" s="212"/>
      <c r="TNW97" s="212"/>
      <c r="TNX97" s="212"/>
      <c r="TNY97" s="212"/>
      <c r="TNZ97" s="212"/>
      <c r="TOA97" s="212"/>
      <c r="TOB97" s="212"/>
      <c r="TOC97" s="212"/>
      <c r="TOD97" s="212"/>
      <c r="TOE97" s="212"/>
      <c r="TOF97" s="212"/>
      <c r="TOG97" s="212"/>
      <c r="TOH97" s="212"/>
      <c r="TOI97" s="212"/>
      <c r="TOJ97" s="212"/>
      <c r="TOK97" s="212"/>
      <c r="TOL97" s="212"/>
      <c r="TOM97" s="212"/>
      <c r="TON97" s="212"/>
      <c r="TOO97" s="212"/>
      <c r="TOP97" s="212"/>
      <c r="TOQ97" s="212"/>
      <c r="TOR97" s="212"/>
      <c r="TOS97" s="212"/>
      <c r="TOT97" s="212"/>
      <c r="TOU97" s="212"/>
      <c r="TOV97" s="212"/>
      <c r="TOW97" s="212"/>
      <c r="TOX97" s="212"/>
      <c r="TOY97" s="212"/>
      <c r="TOZ97" s="212"/>
      <c r="TPA97" s="212"/>
      <c r="TPB97" s="212"/>
      <c r="TPC97" s="212"/>
      <c r="TPD97" s="212"/>
      <c r="TPE97" s="212"/>
      <c r="TPF97" s="212"/>
      <c r="TPG97" s="212"/>
      <c r="TPH97" s="212"/>
      <c r="TPI97" s="212"/>
      <c r="TPJ97" s="212"/>
      <c r="TPK97" s="212"/>
      <c r="TPL97" s="212"/>
      <c r="TPM97" s="212"/>
      <c r="TPN97" s="212"/>
      <c r="TPO97" s="212"/>
      <c r="TPP97" s="212"/>
      <c r="TPQ97" s="212"/>
      <c r="TPR97" s="212"/>
      <c r="TPS97" s="212"/>
      <c r="TPT97" s="212"/>
      <c r="TPU97" s="212"/>
      <c r="TPV97" s="212"/>
      <c r="TPW97" s="212"/>
      <c r="TPX97" s="212"/>
      <c r="TPY97" s="212"/>
      <c r="TPZ97" s="212"/>
      <c r="TQA97" s="212"/>
      <c r="TQB97" s="212"/>
      <c r="TQC97" s="212"/>
      <c r="TQD97" s="212"/>
      <c r="TQE97" s="212"/>
      <c r="TQF97" s="212"/>
      <c r="TQG97" s="212"/>
      <c r="TQH97" s="212"/>
      <c r="TQI97" s="212"/>
      <c r="TQJ97" s="212"/>
      <c r="TQK97" s="212"/>
      <c r="TQL97" s="212"/>
      <c r="TQM97" s="212"/>
      <c r="TQN97" s="212"/>
      <c r="TQO97" s="212"/>
      <c r="TQP97" s="212"/>
      <c r="TQQ97" s="212"/>
      <c r="TQR97" s="212"/>
      <c r="TQS97" s="212"/>
      <c r="TQT97" s="212"/>
      <c r="TQU97" s="212"/>
      <c r="TQV97" s="212"/>
      <c r="TQW97" s="212"/>
      <c r="TQX97" s="212"/>
      <c r="TQY97" s="212"/>
      <c r="TQZ97" s="212"/>
      <c r="TRA97" s="212"/>
      <c r="TRB97" s="212"/>
      <c r="TRC97" s="212"/>
      <c r="TRD97" s="212"/>
      <c r="TRE97" s="212"/>
      <c r="TRF97" s="212"/>
      <c r="TRG97" s="212"/>
      <c r="TRH97" s="212"/>
      <c r="TRI97" s="212"/>
      <c r="TRJ97" s="212"/>
      <c r="TRK97" s="212"/>
      <c r="TRL97" s="212"/>
      <c r="TRM97" s="212"/>
      <c r="TRN97" s="212"/>
      <c r="TRO97" s="212"/>
      <c r="TRP97" s="212"/>
      <c r="TRQ97" s="212"/>
      <c r="TRR97" s="212"/>
      <c r="TRS97" s="212"/>
      <c r="TRT97" s="212"/>
      <c r="TRU97" s="212"/>
      <c r="TRV97" s="212"/>
      <c r="TRW97" s="212"/>
      <c r="TRX97" s="212"/>
      <c r="TRY97" s="212"/>
      <c r="TRZ97" s="212"/>
      <c r="TSA97" s="212"/>
      <c r="TSB97" s="212"/>
      <c r="TSC97" s="212"/>
      <c r="TSD97" s="212"/>
      <c r="TSE97" s="212"/>
      <c r="TSF97" s="212"/>
      <c r="TSG97" s="212"/>
      <c r="TSH97" s="212"/>
      <c r="TSI97" s="212"/>
      <c r="TSJ97" s="212"/>
      <c r="TSK97" s="212"/>
      <c r="TSL97" s="212"/>
      <c r="TSM97" s="212"/>
      <c r="TSN97" s="212"/>
      <c r="TSO97" s="212"/>
      <c r="TSP97" s="212"/>
      <c r="TSQ97" s="212"/>
      <c r="TSR97" s="212"/>
      <c r="TSS97" s="212"/>
      <c r="TST97" s="212"/>
      <c r="TSU97" s="212"/>
      <c r="TSV97" s="212"/>
      <c r="TSW97" s="212"/>
      <c r="TSX97" s="212"/>
      <c r="TSY97" s="212"/>
      <c r="TSZ97" s="212"/>
      <c r="TTA97" s="212"/>
      <c r="TTB97" s="212"/>
      <c r="TTC97" s="212"/>
      <c r="TTD97" s="212"/>
      <c r="TTE97" s="212"/>
      <c r="TTF97" s="212"/>
      <c r="TTG97" s="212"/>
      <c r="TTH97" s="212"/>
      <c r="TTI97" s="212"/>
      <c r="TTJ97" s="212"/>
      <c r="TTK97" s="212"/>
      <c r="TTL97" s="212"/>
      <c r="TTM97" s="212"/>
      <c r="TTN97" s="212"/>
      <c r="TTO97" s="212"/>
      <c r="TTP97" s="212"/>
      <c r="TTQ97" s="212"/>
      <c r="TTR97" s="212"/>
      <c r="TTS97" s="212"/>
      <c r="TTT97" s="212"/>
      <c r="TTU97" s="212"/>
      <c r="TTV97" s="212"/>
      <c r="TTW97" s="212"/>
      <c r="TTX97" s="212"/>
      <c r="TTY97" s="212"/>
      <c r="TTZ97" s="212"/>
      <c r="TUA97" s="212"/>
      <c r="TUB97" s="212"/>
      <c r="TUC97" s="212"/>
      <c r="TUD97" s="212"/>
      <c r="TUE97" s="212"/>
      <c r="TUF97" s="212"/>
      <c r="TUG97" s="212"/>
      <c r="TUH97" s="212"/>
      <c r="TUI97" s="212"/>
      <c r="TUJ97" s="212"/>
      <c r="TUK97" s="212"/>
      <c r="TUL97" s="212"/>
      <c r="TUM97" s="212"/>
      <c r="TUN97" s="212"/>
      <c r="TUO97" s="212"/>
      <c r="TUP97" s="212"/>
      <c r="TUQ97" s="212"/>
      <c r="TUR97" s="212"/>
      <c r="TUS97" s="212"/>
      <c r="TUT97" s="212"/>
      <c r="TUU97" s="212"/>
      <c r="TUV97" s="212"/>
      <c r="TUW97" s="212"/>
      <c r="TUX97" s="212"/>
      <c r="TUY97" s="212"/>
      <c r="TUZ97" s="212"/>
      <c r="TVA97" s="212"/>
      <c r="TVB97" s="212"/>
      <c r="TVC97" s="212"/>
      <c r="TVD97" s="212"/>
      <c r="TVE97" s="212"/>
      <c r="TVF97" s="212"/>
      <c r="TVG97" s="212"/>
      <c r="TVH97" s="212"/>
      <c r="TVI97" s="212"/>
      <c r="TVJ97" s="212"/>
      <c r="TVK97" s="212"/>
      <c r="TVL97" s="212"/>
      <c r="TVM97" s="212"/>
      <c r="TVN97" s="212"/>
      <c r="TVO97" s="212"/>
      <c r="TVP97" s="212"/>
      <c r="TVQ97" s="212"/>
      <c r="TVR97" s="212"/>
      <c r="TVS97" s="212"/>
      <c r="TVT97" s="212"/>
      <c r="TVU97" s="212"/>
      <c r="TVV97" s="212"/>
      <c r="TVW97" s="212"/>
      <c r="TVX97" s="212"/>
      <c r="TVY97" s="212"/>
      <c r="TVZ97" s="212"/>
      <c r="TWA97" s="212"/>
      <c r="TWB97" s="212"/>
      <c r="TWC97" s="212"/>
      <c r="TWD97" s="212"/>
      <c r="TWE97" s="212"/>
      <c r="TWF97" s="212"/>
      <c r="TWG97" s="212"/>
      <c r="TWH97" s="212"/>
      <c r="TWI97" s="212"/>
      <c r="TWJ97" s="212"/>
      <c r="TWK97" s="212"/>
      <c r="TWL97" s="212"/>
      <c r="TWM97" s="212"/>
      <c r="TWN97" s="212"/>
      <c r="TWO97" s="212"/>
      <c r="TWP97" s="212"/>
      <c r="TWQ97" s="212"/>
      <c r="TWR97" s="212"/>
      <c r="TWS97" s="212"/>
      <c r="TWT97" s="212"/>
      <c r="TWU97" s="212"/>
      <c r="TWV97" s="212"/>
      <c r="TWW97" s="212"/>
      <c r="TWX97" s="212"/>
      <c r="TWY97" s="212"/>
      <c r="TWZ97" s="212"/>
      <c r="TXA97" s="212"/>
      <c r="TXB97" s="212"/>
      <c r="TXC97" s="212"/>
      <c r="TXD97" s="212"/>
      <c r="TXE97" s="212"/>
      <c r="TXF97" s="212"/>
      <c r="TXG97" s="212"/>
      <c r="TXH97" s="212"/>
      <c r="TXI97" s="212"/>
      <c r="TXJ97" s="212"/>
      <c r="TXK97" s="212"/>
      <c r="TXL97" s="212"/>
      <c r="TXM97" s="212"/>
      <c r="TXN97" s="212"/>
      <c r="TXO97" s="212"/>
      <c r="TXP97" s="212"/>
      <c r="TXQ97" s="212"/>
      <c r="TXR97" s="212"/>
      <c r="TXS97" s="212"/>
      <c r="TXT97" s="212"/>
      <c r="TXU97" s="212"/>
      <c r="TXV97" s="212"/>
      <c r="TXW97" s="212"/>
      <c r="TXX97" s="212"/>
      <c r="TXY97" s="212"/>
      <c r="TXZ97" s="212"/>
      <c r="TYA97" s="212"/>
      <c r="TYB97" s="212"/>
      <c r="TYC97" s="212"/>
      <c r="TYD97" s="212"/>
      <c r="TYE97" s="212"/>
      <c r="TYF97" s="212"/>
      <c r="TYG97" s="212"/>
      <c r="TYH97" s="212"/>
      <c r="TYI97" s="212"/>
      <c r="TYJ97" s="212"/>
      <c r="TYK97" s="212"/>
      <c r="TYL97" s="212"/>
      <c r="TYM97" s="212"/>
      <c r="TYN97" s="212"/>
      <c r="TYO97" s="212"/>
      <c r="TYP97" s="212"/>
      <c r="TYQ97" s="212"/>
      <c r="TYR97" s="212"/>
      <c r="TYS97" s="212"/>
      <c r="TYT97" s="212"/>
      <c r="TYU97" s="212"/>
      <c r="TYV97" s="212"/>
      <c r="TYW97" s="212"/>
      <c r="TYX97" s="212"/>
      <c r="TYY97" s="212"/>
      <c r="TYZ97" s="212"/>
      <c r="TZA97" s="212"/>
      <c r="TZB97" s="212"/>
      <c r="TZC97" s="212"/>
      <c r="TZD97" s="212"/>
      <c r="TZE97" s="212"/>
      <c r="TZF97" s="212"/>
      <c r="TZG97" s="212"/>
      <c r="TZH97" s="212"/>
      <c r="TZI97" s="212"/>
      <c r="TZJ97" s="212"/>
      <c r="TZK97" s="212"/>
      <c r="TZL97" s="212"/>
      <c r="TZM97" s="212"/>
      <c r="TZN97" s="212"/>
      <c r="TZO97" s="212"/>
      <c r="TZP97" s="212"/>
      <c r="TZQ97" s="212"/>
      <c r="TZR97" s="212"/>
      <c r="TZS97" s="212"/>
      <c r="TZT97" s="212"/>
      <c r="TZU97" s="212"/>
      <c r="TZV97" s="212"/>
      <c r="TZW97" s="212"/>
      <c r="TZX97" s="212"/>
      <c r="TZY97" s="212"/>
      <c r="TZZ97" s="212"/>
      <c r="UAA97" s="212"/>
      <c r="UAB97" s="212"/>
      <c r="UAC97" s="212"/>
      <c r="UAD97" s="212"/>
      <c r="UAE97" s="212"/>
      <c r="UAF97" s="212"/>
      <c r="UAG97" s="212"/>
      <c r="UAH97" s="212"/>
      <c r="UAI97" s="212"/>
      <c r="UAJ97" s="212"/>
      <c r="UAK97" s="212"/>
      <c r="UAL97" s="212"/>
      <c r="UAM97" s="212"/>
      <c r="UAN97" s="212"/>
      <c r="UAO97" s="212"/>
      <c r="UAP97" s="212"/>
      <c r="UAQ97" s="212"/>
      <c r="UAR97" s="212"/>
      <c r="UAS97" s="212"/>
      <c r="UAT97" s="212"/>
      <c r="UAU97" s="212"/>
      <c r="UAV97" s="212"/>
      <c r="UAW97" s="212"/>
      <c r="UAX97" s="212"/>
      <c r="UAY97" s="212"/>
      <c r="UAZ97" s="212"/>
      <c r="UBA97" s="212"/>
      <c r="UBB97" s="212"/>
      <c r="UBC97" s="212"/>
      <c r="UBD97" s="212"/>
      <c r="UBE97" s="212"/>
      <c r="UBF97" s="212"/>
      <c r="UBG97" s="212"/>
      <c r="UBH97" s="212"/>
      <c r="UBI97" s="212"/>
      <c r="UBJ97" s="212"/>
      <c r="UBK97" s="212"/>
      <c r="UBL97" s="212"/>
      <c r="UBM97" s="212"/>
      <c r="UBN97" s="212"/>
      <c r="UBO97" s="212"/>
      <c r="UBP97" s="212"/>
      <c r="UBQ97" s="212"/>
      <c r="UBR97" s="212"/>
      <c r="UBS97" s="212"/>
      <c r="UBT97" s="212"/>
      <c r="UBU97" s="212"/>
      <c r="UBV97" s="212"/>
      <c r="UBW97" s="212"/>
      <c r="UBX97" s="212"/>
      <c r="UBY97" s="212"/>
      <c r="UBZ97" s="212"/>
      <c r="UCA97" s="212"/>
      <c r="UCB97" s="212"/>
      <c r="UCC97" s="212"/>
      <c r="UCD97" s="212"/>
      <c r="UCE97" s="212"/>
      <c r="UCF97" s="212"/>
      <c r="UCG97" s="212"/>
      <c r="UCH97" s="212"/>
      <c r="UCI97" s="212"/>
      <c r="UCJ97" s="212"/>
      <c r="UCK97" s="212"/>
      <c r="UCL97" s="212"/>
      <c r="UCM97" s="212"/>
      <c r="UCN97" s="212"/>
      <c r="UCO97" s="212"/>
      <c r="UCP97" s="212"/>
      <c r="UCQ97" s="212"/>
      <c r="UCR97" s="212"/>
      <c r="UCS97" s="212"/>
      <c r="UCT97" s="212"/>
      <c r="UCU97" s="212"/>
      <c r="UCV97" s="212"/>
      <c r="UCW97" s="212"/>
      <c r="UCX97" s="212"/>
      <c r="UCY97" s="212"/>
      <c r="UCZ97" s="212"/>
      <c r="UDA97" s="212"/>
      <c r="UDB97" s="212"/>
      <c r="UDC97" s="212"/>
      <c r="UDD97" s="212"/>
      <c r="UDE97" s="212"/>
      <c r="UDF97" s="212"/>
      <c r="UDG97" s="212"/>
      <c r="UDH97" s="212"/>
      <c r="UDI97" s="212"/>
      <c r="UDJ97" s="212"/>
      <c r="UDK97" s="212"/>
      <c r="UDL97" s="212"/>
      <c r="UDM97" s="212"/>
      <c r="UDN97" s="212"/>
      <c r="UDO97" s="212"/>
      <c r="UDP97" s="212"/>
      <c r="UDQ97" s="212"/>
      <c r="UDR97" s="212"/>
      <c r="UDS97" s="212"/>
      <c r="UDT97" s="212"/>
      <c r="UDU97" s="212"/>
      <c r="UDV97" s="212"/>
      <c r="UDW97" s="212"/>
      <c r="UDX97" s="212"/>
      <c r="UDY97" s="212"/>
      <c r="UDZ97" s="212"/>
      <c r="UEA97" s="212"/>
      <c r="UEB97" s="212"/>
      <c r="UEC97" s="212"/>
      <c r="UED97" s="212"/>
      <c r="UEE97" s="212"/>
      <c r="UEF97" s="212"/>
      <c r="UEG97" s="212"/>
      <c r="UEH97" s="212"/>
      <c r="UEI97" s="212"/>
      <c r="UEJ97" s="212"/>
      <c r="UEK97" s="212"/>
      <c r="UEL97" s="212"/>
      <c r="UEM97" s="212"/>
      <c r="UEN97" s="212"/>
      <c r="UEO97" s="212"/>
      <c r="UEP97" s="212"/>
      <c r="UEQ97" s="212"/>
      <c r="UER97" s="212"/>
      <c r="UES97" s="212"/>
      <c r="UET97" s="212"/>
      <c r="UEU97" s="212"/>
      <c r="UEV97" s="212"/>
      <c r="UEW97" s="212"/>
      <c r="UEX97" s="212"/>
      <c r="UEY97" s="212"/>
      <c r="UEZ97" s="212"/>
      <c r="UFA97" s="212"/>
      <c r="UFB97" s="212"/>
      <c r="UFC97" s="212"/>
      <c r="UFD97" s="212"/>
      <c r="UFE97" s="212"/>
      <c r="UFF97" s="212"/>
      <c r="UFG97" s="212"/>
      <c r="UFH97" s="212"/>
      <c r="UFI97" s="212"/>
      <c r="UFJ97" s="212"/>
      <c r="UFK97" s="212"/>
      <c r="UFL97" s="212"/>
      <c r="UFM97" s="212"/>
      <c r="UFN97" s="212"/>
      <c r="UFO97" s="212"/>
      <c r="UFP97" s="212"/>
      <c r="UFQ97" s="212"/>
      <c r="UFR97" s="212"/>
      <c r="UFS97" s="212"/>
      <c r="UFT97" s="212"/>
      <c r="UFU97" s="212"/>
      <c r="UFV97" s="212"/>
      <c r="UFW97" s="212"/>
      <c r="UFX97" s="212"/>
      <c r="UFY97" s="212"/>
      <c r="UFZ97" s="212"/>
      <c r="UGA97" s="212"/>
      <c r="UGB97" s="212"/>
      <c r="UGC97" s="212"/>
      <c r="UGD97" s="212"/>
      <c r="UGE97" s="212"/>
      <c r="UGF97" s="212"/>
      <c r="UGG97" s="212"/>
      <c r="UGH97" s="212"/>
      <c r="UGI97" s="212"/>
      <c r="UGJ97" s="212"/>
      <c r="UGK97" s="212"/>
      <c r="UGL97" s="212"/>
      <c r="UGM97" s="212"/>
      <c r="UGN97" s="212"/>
      <c r="UGO97" s="212"/>
      <c r="UGP97" s="212"/>
      <c r="UGQ97" s="212"/>
      <c r="UGR97" s="212"/>
      <c r="UGS97" s="212"/>
      <c r="UGT97" s="212"/>
      <c r="UGU97" s="212"/>
      <c r="UGV97" s="212"/>
      <c r="UGW97" s="212"/>
      <c r="UGX97" s="212"/>
      <c r="UGY97" s="212"/>
      <c r="UGZ97" s="212"/>
      <c r="UHA97" s="212"/>
      <c r="UHB97" s="212"/>
      <c r="UHC97" s="212"/>
      <c r="UHD97" s="212"/>
      <c r="UHE97" s="212"/>
      <c r="UHF97" s="212"/>
      <c r="UHG97" s="212"/>
      <c r="UHH97" s="212"/>
      <c r="UHI97" s="212"/>
      <c r="UHJ97" s="212"/>
      <c r="UHK97" s="212"/>
      <c r="UHL97" s="212"/>
      <c r="UHM97" s="212"/>
      <c r="UHN97" s="212"/>
      <c r="UHO97" s="212"/>
      <c r="UHP97" s="212"/>
      <c r="UHQ97" s="212"/>
      <c r="UHR97" s="212"/>
      <c r="UHS97" s="212"/>
      <c r="UHT97" s="212"/>
      <c r="UHU97" s="212"/>
      <c r="UHV97" s="212"/>
      <c r="UHW97" s="212"/>
      <c r="UHX97" s="212"/>
      <c r="UHY97" s="212"/>
      <c r="UHZ97" s="212"/>
      <c r="UIA97" s="212"/>
      <c r="UIB97" s="212"/>
      <c r="UIC97" s="212"/>
      <c r="UID97" s="212"/>
      <c r="UIE97" s="212"/>
      <c r="UIF97" s="212"/>
      <c r="UIG97" s="212"/>
      <c r="UIH97" s="212"/>
      <c r="UII97" s="212"/>
      <c r="UIJ97" s="212"/>
      <c r="UIK97" s="212"/>
      <c r="UIL97" s="212"/>
      <c r="UIM97" s="212"/>
      <c r="UIN97" s="212"/>
      <c r="UIO97" s="212"/>
      <c r="UIP97" s="212"/>
      <c r="UIQ97" s="212"/>
      <c r="UIR97" s="212"/>
      <c r="UIS97" s="212"/>
      <c r="UIT97" s="212"/>
      <c r="UIU97" s="212"/>
      <c r="UIV97" s="212"/>
      <c r="UIW97" s="212"/>
      <c r="UIX97" s="212"/>
      <c r="UIY97" s="212"/>
      <c r="UIZ97" s="212"/>
      <c r="UJA97" s="212"/>
      <c r="UJB97" s="212"/>
      <c r="UJC97" s="212"/>
      <c r="UJD97" s="212"/>
      <c r="UJE97" s="212"/>
      <c r="UJF97" s="212"/>
      <c r="UJG97" s="212"/>
      <c r="UJH97" s="212"/>
      <c r="UJI97" s="212"/>
      <c r="UJJ97" s="212"/>
      <c r="UJK97" s="212"/>
      <c r="UJL97" s="212"/>
      <c r="UJM97" s="212"/>
      <c r="UJN97" s="212"/>
      <c r="UJO97" s="212"/>
      <c r="UJP97" s="212"/>
      <c r="UJQ97" s="212"/>
      <c r="UJR97" s="212"/>
      <c r="UJS97" s="212"/>
      <c r="UJT97" s="212"/>
      <c r="UJU97" s="212"/>
      <c r="UJV97" s="212"/>
      <c r="UJW97" s="212"/>
      <c r="UJX97" s="212"/>
      <c r="UJY97" s="212"/>
      <c r="UJZ97" s="212"/>
      <c r="UKA97" s="212"/>
      <c r="UKB97" s="212"/>
      <c r="UKC97" s="212"/>
      <c r="UKD97" s="212"/>
      <c r="UKE97" s="212"/>
      <c r="UKF97" s="212"/>
      <c r="UKG97" s="212"/>
      <c r="UKH97" s="212"/>
      <c r="UKI97" s="212"/>
      <c r="UKJ97" s="212"/>
      <c r="UKK97" s="212"/>
      <c r="UKL97" s="212"/>
      <c r="UKM97" s="212"/>
      <c r="UKN97" s="212"/>
      <c r="UKO97" s="212"/>
      <c r="UKP97" s="212"/>
      <c r="UKQ97" s="212"/>
      <c r="UKR97" s="212"/>
      <c r="UKS97" s="212"/>
      <c r="UKT97" s="212"/>
      <c r="UKU97" s="212"/>
      <c r="UKV97" s="212"/>
      <c r="UKW97" s="212"/>
      <c r="UKX97" s="212"/>
      <c r="UKY97" s="212"/>
      <c r="UKZ97" s="212"/>
      <c r="ULA97" s="212"/>
      <c r="ULB97" s="212"/>
      <c r="ULC97" s="212"/>
      <c r="ULD97" s="212"/>
      <c r="ULE97" s="212"/>
      <c r="ULF97" s="212"/>
      <c r="ULG97" s="212"/>
      <c r="ULH97" s="212"/>
      <c r="ULI97" s="212"/>
      <c r="ULJ97" s="212"/>
      <c r="ULK97" s="212"/>
      <c r="ULL97" s="212"/>
      <c r="ULM97" s="212"/>
      <c r="ULN97" s="212"/>
      <c r="ULO97" s="212"/>
      <c r="ULP97" s="212"/>
      <c r="ULQ97" s="212"/>
      <c r="ULR97" s="212"/>
      <c r="ULS97" s="212"/>
      <c r="ULT97" s="212"/>
      <c r="ULU97" s="212"/>
      <c r="ULV97" s="212"/>
      <c r="ULW97" s="212"/>
      <c r="ULX97" s="212"/>
      <c r="ULY97" s="212"/>
      <c r="ULZ97" s="212"/>
      <c r="UMA97" s="212"/>
      <c r="UMB97" s="212"/>
      <c r="UMC97" s="212"/>
      <c r="UMD97" s="212"/>
      <c r="UME97" s="212"/>
      <c r="UMF97" s="212"/>
      <c r="UMG97" s="212"/>
      <c r="UMH97" s="212"/>
      <c r="UMI97" s="212"/>
      <c r="UMJ97" s="212"/>
      <c r="UMK97" s="212"/>
      <c r="UML97" s="212"/>
      <c r="UMM97" s="212"/>
      <c r="UMN97" s="212"/>
      <c r="UMO97" s="212"/>
      <c r="UMP97" s="212"/>
      <c r="UMQ97" s="212"/>
      <c r="UMR97" s="212"/>
      <c r="UMS97" s="212"/>
      <c r="UMT97" s="212"/>
      <c r="UMU97" s="212"/>
      <c r="UMV97" s="212"/>
      <c r="UMW97" s="212"/>
      <c r="UMX97" s="212"/>
      <c r="UMY97" s="212"/>
      <c r="UMZ97" s="212"/>
      <c r="UNA97" s="212"/>
      <c r="UNB97" s="212"/>
      <c r="UNC97" s="212"/>
      <c r="UND97" s="212"/>
      <c r="UNE97" s="212"/>
      <c r="UNF97" s="212"/>
      <c r="UNG97" s="212"/>
      <c r="UNH97" s="212"/>
      <c r="UNI97" s="212"/>
      <c r="UNJ97" s="212"/>
      <c r="UNK97" s="212"/>
      <c r="UNL97" s="212"/>
      <c r="UNM97" s="212"/>
      <c r="UNN97" s="212"/>
      <c r="UNO97" s="212"/>
      <c r="UNP97" s="212"/>
      <c r="UNQ97" s="212"/>
      <c r="UNR97" s="212"/>
      <c r="UNS97" s="212"/>
      <c r="UNT97" s="212"/>
      <c r="UNU97" s="212"/>
      <c r="UNV97" s="212"/>
      <c r="UNW97" s="212"/>
      <c r="UNX97" s="212"/>
      <c r="UNY97" s="212"/>
      <c r="UNZ97" s="212"/>
      <c r="UOA97" s="212"/>
      <c r="UOB97" s="212"/>
      <c r="UOC97" s="212"/>
      <c r="UOD97" s="212"/>
      <c r="UOE97" s="212"/>
      <c r="UOF97" s="212"/>
      <c r="UOG97" s="212"/>
      <c r="UOH97" s="212"/>
      <c r="UOI97" s="212"/>
      <c r="UOJ97" s="212"/>
      <c r="UOK97" s="212"/>
      <c r="UOL97" s="212"/>
      <c r="UOM97" s="212"/>
      <c r="UON97" s="212"/>
      <c r="UOO97" s="212"/>
      <c r="UOP97" s="212"/>
      <c r="UOQ97" s="212"/>
      <c r="UOR97" s="212"/>
      <c r="UOS97" s="212"/>
      <c r="UOT97" s="212"/>
      <c r="UOU97" s="212"/>
      <c r="UOV97" s="212"/>
      <c r="UOW97" s="212"/>
      <c r="UOX97" s="212"/>
      <c r="UOY97" s="212"/>
      <c r="UOZ97" s="212"/>
      <c r="UPA97" s="212"/>
      <c r="UPB97" s="212"/>
      <c r="UPC97" s="212"/>
      <c r="UPD97" s="212"/>
      <c r="UPE97" s="212"/>
      <c r="UPF97" s="212"/>
      <c r="UPG97" s="212"/>
      <c r="UPH97" s="212"/>
      <c r="UPI97" s="212"/>
      <c r="UPJ97" s="212"/>
      <c r="UPK97" s="212"/>
      <c r="UPL97" s="212"/>
      <c r="UPM97" s="212"/>
      <c r="UPN97" s="212"/>
      <c r="UPO97" s="212"/>
      <c r="UPP97" s="212"/>
      <c r="UPQ97" s="212"/>
      <c r="UPR97" s="212"/>
      <c r="UPS97" s="212"/>
      <c r="UPT97" s="212"/>
      <c r="UPU97" s="212"/>
      <c r="UPV97" s="212"/>
      <c r="UPW97" s="212"/>
      <c r="UPX97" s="212"/>
      <c r="UPY97" s="212"/>
      <c r="UPZ97" s="212"/>
      <c r="UQA97" s="212"/>
      <c r="UQB97" s="212"/>
      <c r="UQC97" s="212"/>
      <c r="UQD97" s="212"/>
      <c r="UQE97" s="212"/>
      <c r="UQF97" s="212"/>
      <c r="UQG97" s="212"/>
      <c r="UQH97" s="212"/>
      <c r="UQI97" s="212"/>
      <c r="UQJ97" s="212"/>
      <c r="UQK97" s="212"/>
      <c r="UQL97" s="212"/>
      <c r="UQM97" s="212"/>
      <c r="UQN97" s="212"/>
      <c r="UQO97" s="212"/>
      <c r="UQP97" s="212"/>
      <c r="UQQ97" s="212"/>
      <c r="UQR97" s="212"/>
      <c r="UQS97" s="212"/>
      <c r="UQT97" s="212"/>
      <c r="UQU97" s="212"/>
      <c r="UQV97" s="212"/>
      <c r="UQW97" s="212"/>
      <c r="UQX97" s="212"/>
      <c r="UQY97" s="212"/>
      <c r="UQZ97" s="212"/>
      <c r="URA97" s="212"/>
      <c r="URB97" s="212"/>
      <c r="URC97" s="212"/>
      <c r="URD97" s="212"/>
      <c r="URE97" s="212"/>
      <c r="URF97" s="212"/>
      <c r="URG97" s="212"/>
      <c r="URH97" s="212"/>
      <c r="URI97" s="212"/>
      <c r="URJ97" s="212"/>
      <c r="URK97" s="212"/>
      <c r="URL97" s="212"/>
      <c r="URM97" s="212"/>
      <c r="URN97" s="212"/>
      <c r="URO97" s="212"/>
      <c r="URP97" s="212"/>
      <c r="URQ97" s="212"/>
      <c r="URR97" s="212"/>
      <c r="URS97" s="212"/>
      <c r="URT97" s="212"/>
      <c r="URU97" s="212"/>
      <c r="URV97" s="212"/>
      <c r="URW97" s="212"/>
      <c r="URX97" s="212"/>
      <c r="URY97" s="212"/>
      <c r="URZ97" s="212"/>
      <c r="USA97" s="212"/>
      <c r="USB97" s="212"/>
      <c r="USC97" s="212"/>
      <c r="USD97" s="212"/>
      <c r="USE97" s="212"/>
      <c r="USF97" s="212"/>
      <c r="USG97" s="212"/>
      <c r="USH97" s="212"/>
      <c r="USI97" s="212"/>
      <c r="USJ97" s="212"/>
      <c r="USK97" s="212"/>
      <c r="USL97" s="212"/>
      <c r="USM97" s="212"/>
      <c r="USN97" s="212"/>
      <c r="USO97" s="212"/>
      <c r="USP97" s="212"/>
      <c r="USQ97" s="212"/>
      <c r="USR97" s="212"/>
      <c r="USS97" s="212"/>
      <c r="UST97" s="212"/>
      <c r="USU97" s="212"/>
      <c r="USV97" s="212"/>
      <c r="USW97" s="212"/>
      <c r="USX97" s="212"/>
      <c r="USY97" s="212"/>
      <c r="USZ97" s="212"/>
      <c r="UTA97" s="212"/>
      <c r="UTB97" s="212"/>
      <c r="UTC97" s="212"/>
      <c r="UTD97" s="212"/>
      <c r="UTE97" s="212"/>
      <c r="UTF97" s="212"/>
      <c r="UTG97" s="212"/>
      <c r="UTH97" s="212"/>
      <c r="UTI97" s="212"/>
      <c r="UTJ97" s="212"/>
      <c r="UTK97" s="212"/>
      <c r="UTL97" s="212"/>
      <c r="UTM97" s="212"/>
      <c r="UTN97" s="212"/>
      <c r="UTO97" s="212"/>
      <c r="UTP97" s="212"/>
      <c r="UTQ97" s="212"/>
      <c r="UTR97" s="212"/>
      <c r="UTS97" s="212"/>
      <c r="UTT97" s="212"/>
      <c r="UTU97" s="212"/>
      <c r="UTV97" s="212"/>
      <c r="UTW97" s="212"/>
      <c r="UTX97" s="212"/>
      <c r="UTY97" s="212"/>
      <c r="UTZ97" s="212"/>
      <c r="UUA97" s="212"/>
      <c r="UUB97" s="212"/>
      <c r="UUC97" s="212"/>
      <c r="UUD97" s="212"/>
      <c r="UUE97" s="212"/>
      <c r="UUF97" s="212"/>
      <c r="UUG97" s="212"/>
      <c r="UUH97" s="212"/>
      <c r="UUI97" s="212"/>
      <c r="UUJ97" s="212"/>
      <c r="UUK97" s="212"/>
      <c r="UUL97" s="212"/>
      <c r="UUM97" s="212"/>
      <c r="UUN97" s="212"/>
      <c r="UUO97" s="212"/>
      <c r="UUP97" s="212"/>
      <c r="UUQ97" s="212"/>
      <c r="UUR97" s="212"/>
      <c r="UUS97" s="212"/>
      <c r="UUT97" s="212"/>
      <c r="UUU97" s="212"/>
      <c r="UUV97" s="212"/>
      <c r="UUW97" s="212"/>
      <c r="UUX97" s="212"/>
      <c r="UUY97" s="212"/>
      <c r="UUZ97" s="212"/>
      <c r="UVA97" s="212"/>
      <c r="UVB97" s="212"/>
      <c r="UVC97" s="212"/>
      <c r="UVD97" s="212"/>
      <c r="UVE97" s="212"/>
      <c r="UVF97" s="212"/>
      <c r="UVG97" s="212"/>
      <c r="UVH97" s="212"/>
      <c r="UVI97" s="212"/>
      <c r="UVJ97" s="212"/>
      <c r="UVK97" s="212"/>
      <c r="UVL97" s="212"/>
      <c r="UVM97" s="212"/>
      <c r="UVN97" s="212"/>
      <c r="UVO97" s="212"/>
      <c r="UVP97" s="212"/>
      <c r="UVQ97" s="212"/>
      <c r="UVR97" s="212"/>
      <c r="UVS97" s="212"/>
      <c r="UVT97" s="212"/>
      <c r="UVU97" s="212"/>
      <c r="UVV97" s="212"/>
      <c r="UVW97" s="212"/>
      <c r="UVX97" s="212"/>
      <c r="UVY97" s="212"/>
      <c r="UVZ97" s="212"/>
      <c r="UWA97" s="212"/>
      <c r="UWB97" s="212"/>
      <c r="UWC97" s="212"/>
      <c r="UWD97" s="212"/>
      <c r="UWE97" s="212"/>
      <c r="UWF97" s="212"/>
      <c r="UWG97" s="212"/>
      <c r="UWH97" s="212"/>
      <c r="UWI97" s="212"/>
      <c r="UWJ97" s="212"/>
      <c r="UWK97" s="212"/>
      <c r="UWL97" s="212"/>
      <c r="UWM97" s="212"/>
      <c r="UWN97" s="212"/>
      <c r="UWO97" s="212"/>
      <c r="UWP97" s="212"/>
      <c r="UWQ97" s="212"/>
      <c r="UWR97" s="212"/>
      <c r="UWS97" s="212"/>
      <c r="UWT97" s="212"/>
      <c r="UWU97" s="212"/>
      <c r="UWV97" s="212"/>
      <c r="UWW97" s="212"/>
      <c r="UWX97" s="212"/>
      <c r="UWY97" s="212"/>
      <c r="UWZ97" s="212"/>
      <c r="UXA97" s="212"/>
      <c r="UXB97" s="212"/>
      <c r="UXC97" s="212"/>
      <c r="UXD97" s="212"/>
      <c r="UXE97" s="212"/>
      <c r="UXF97" s="212"/>
      <c r="UXG97" s="212"/>
      <c r="UXH97" s="212"/>
      <c r="UXI97" s="212"/>
      <c r="UXJ97" s="212"/>
      <c r="UXK97" s="212"/>
      <c r="UXL97" s="212"/>
      <c r="UXM97" s="212"/>
      <c r="UXN97" s="212"/>
      <c r="UXO97" s="212"/>
      <c r="UXP97" s="212"/>
      <c r="UXQ97" s="212"/>
      <c r="UXR97" s="212"/>
      <c r="UXS97" s="212"/>
      <c r="UXT97" s="212"/>
      <c r="UXU97" s="212"/>
      <c r="UXV97" s="212"/>
      <c r="UXW97" s="212"/>
      <c r="UXX97" s="212"/>
      <c r="UXY97" s="212"/>
      <c r="UXZ97" s="212"/>
      <c r="UYA97" s="212"/>
      <c r="UYB97" s="212"/>
      <c r="UYC97" s="212"/>
      <c r="UYD97" s="212"/>
      <c r="UYE97" s="212"/>
      <c r="UYF97" s="212"/>
      <c r="UYG97" s="212"/>
      <c r="UYH97" s="212"/>
      <c r="UYI97" s="212"/>
      <c r="UYJ97" s="212"/>
      <c r="UYK97" s="212"/>
      <c r="UYL97" s="212"/>
      <c r="UYM97" s="212"/>
      <c r="UYN97" s="212"/>
      <c r="UYO97" s="212"/>
      <c r="UYP97" s="212"/>
      <c r="UYQ97" s="212"/>
      <c r="UYR97" s="212"/>
      <c r="UYS97" s="212"/>
      <c r="UYT97" s="212"/>
      <c r="UYU97" s="212"/>
      <c r="UYV97" s="212"/>
      <c r="UYW97" s="212"/>
      <c r="UYX97" s="212"/>
      <c r="UYY97" s="212"/>
      <c r="UYZ97" s="212"/>
      <c r="UZA97" s="212"/>
      <c r="UZB97" s="212"/>
      <c r="UZC97" s="212"/>
      <c r="UZD97" s="212"/>
      <c r="UZE97" s="212"/>
      <c r="UZF97" s="212"/>
      <c r="UZG97" s="212"/>
      <c r="UZH97" s="212"/>
      <c r="UZI97" s="212"/>
      <c r="UZJ97" s="212"/>
      <c r="UZK97" s="212"/>
      <c r="UZL97" s="212"/>
      <c r="UZM97" s="212"/>
      <c r="UZN97" s="212"/>
      <c r="UZO97" s="212"/>
      <c r="UZP97" s="212"/>
      <c r="UZQ97" s="212"/>
      <c r="UZR97" s="212"/>
      <c r="UZS97" s="212"/>
      <c r="UZT97" s="212"/>
      <c r="UZU97" s="212"/>
      <c r="UZV97" s="212"/>
      <c r="UZW97" s="212"/>
      <c r="UZX97" s="212"/>
      <c r="UZY97" s="212"/>
      <c r="UZZ97" s="212"/>
      <c r="VAA97" s="212"/>
      <c r="VAB97" s="212"/>
      <c r="VAC97" s="212"/>
      <c r="VAD97" s="212"/>
      <c r="VAE97" s="212"/>
      <c r="VAF97" s="212"/>
      <c r="VAG97" s="212"/>
      <c r="VAH97" s="212"/>
      <c r="VAI97" s="212"/>
      <c r="VAJ97" s="212"/>
      <c r="VAK97" s="212"/>
      <c r="VAL97" s="212"/>
      <c r="VAM97" s="212"/>
      <c r="VAN97" s="212"/>
      <c r="VAO97" s="212"/>
      <c r="VAP97" s="212"/>
      <c r="VAQ97" s="212"/>
      <c r="VAR97" s="212"/>
      <c r="VAS97" s="212"/>
      <c r="VAT97" s="212"/>
      <c r="VAU97" s="212"/>
      <c r="VAV97" s="212"/>
      <c r="VAW97" s="212"/>
      <c r="VAX97" s="212"/>
      <c r="VAY97" s="212"/>
      <c r="VAZ97" s="212"/>
      <c r="VBA97" s="212"/>
      <c r="VBB97" s="212"/>
      <c r="VBC97" s="212"/>
      <c r="VBD97" s="212"/>
      <c r="VBE97" s="212"/>
      <c r="VBF97" s="212"/>
      <c r="VBG97" s="212"/>
      <c r="VBH97" s="212"/>
      <c r="VBI97" s="212"/>
      <c r="VBJ97" s="212"/>
      <c r="VBK97" s="212"/>
      <c r="VBL97" s="212"/>
      <c r="VBM97" s="212"/>
      <c r="VBN97" s="212"/>
      <c r="VBO97" s="212"/>
      <c r="VBP97" s="212"/>
      <c r="VBQ97" s="212"/>
      <c r="VBR97" s="212"/>
      <c r="VBS97" s="212"/>
      <c r="VBT97" s="212"/>
      <c r="VBU97" s="212"/>
      <c r="VBV97" s="212"/>
      <c r="VBW97" s="212"/>
      <c r="VBX97" s="212"/>
      <c r="VBY97" s="212"/>
      <c r="VBZ97" s="212"/>
      <c r="VCA97" s="212"/>
      <c r="VCB97" s="212"/>
      <c r="VCC97" s="212"/>
      <c r="VCD97" s="212"/>
      <c r="VCE97" s="212"/>
      <c r="VCF97" s="212"/>
      <c r="VCG97" s="212"/>
      <c r="VCH97" s="212"/>
      <c r="VCI97" s="212"/>
      <c r="VCJ97" s="212"/>
      <c r="VCK97" s="212"/>
      <c r="VCL97" s="212"/>
      <c r="VCM97" s="212"/>
      <c r="VCN97" s="212"/>
      <c r="VCO97" s="212"/>
      <c r="VCP97" s="212"/>
      <c r="VCQ97" s="212"/>
      <c r="VCR97" s="212"/>
      <c r="VCS97" s="212"/>
      <c r="VCT97" s="212"/>
      <c r="VCU97" s="212"/>
      <c r="VCV97" s="212"/>
      <c r="VCW97" s="212"/>
      <c r="VCX97" s="212"/>
      <c r="VCY97" s="212"/>
      <c r="VCZ97" s="212"/>
      <c r="VDA97" s="212"/>
      <c r="VDB97" s="212"/>
      <c r="VDC97" s="212"/>
      <c r="VDD97" s="212"/>
      <c r="VDE97" s="212"/>
      <c r="VDF97" s="212"/>
      <c r="VDG97" s="212"/>
      <c r="VDH97" s="212"/>
      <c r="VDI97" s="212"/>
      <c r="VDJ97" s="212"/>
      <c r="VDK97" s="212"/>
      <c r="VDL97" s="212"/>
      <c r="VDM97" s="212"/>
      <c r="VDN97" s="212"/>
      <c r="VDO97" s="212"/>
      <c r="VDP97" s="212"/>
      <c r="VDQ97" s="212"/>
      <c r="VDR97" s="212"/>
      <c r="VDS97" s="212"/>
      <c r="VDT97" s="212"/>
      <c r="VDU97" s="212"/>
      <c r="VDV97" s="212"/>
      <c r="VDW97" s="212"/>
      <c r="VDX97" s="212"/>
      <c r="VDY97" s="212"/>
      <c r="VDZ97" s="212"/>
      <c r="VEA97" s="212"/>
      <c r="VEB97" s="212"/>
      <c r="VEC97" s="212"/>
      <c r="VED97" s="212"/>
      <c r="VEE97" s="212"/>
      <c r="VEF97" s="212"/>
      <c r="VEG97" s="212"/>
      <c r="VEH97" s="212"/>
      <c r="VEI97" s="212"/>
      <c r="VEJ97" s="212"/>
      <c r="VEK97" s="212"/>
      <c r="VEL97" s="212"/>
      <c r="VEM97" s="212"/>
      <c r="VEN97" s="212"/>
      <c r="VEO97" s="212"/>
      <c r="VEP97" s="212"/>
      <c r="VEQ97" s="212"/>
      <c r="VER97" s="212"/>
      <c r="VES97" s="212"/>
      <c r="VET97" s="212"/>
      <c r="VEU97" s="212"/>
      <c r="VEV97" s="212"/>
      <c r="VEW97" s="212"/>
      <c r="VEX97" s="212"/>
      <c r="VEY97" s="212"/>
      <c r="VEZ97" s="212"/>
      <c r="VFA97" s="212"/>
      <c r="VFB97" s="212"/>
      <c r="VFC97" s="212"/>
      <c r="VFD97" s="212"/>
      <c r="VFE97" s="212"/>
      <c r="VFF97" s="212"/>
      <c r="VFG97" s="212"/>
      <c r="VFH97" s="212"/>
      <c r="VFI97" s="212"/>
      <c r="VFJ97" s="212"/>
      <c r="VFK97" s="212"/>
      <c r="VFL97" s="212"/>
      <c r="VFM97" s="212"/>
      <c r="VFN97" s="212"/>
      <c r="VFO97" s="212"/>
      <c r="VFP97" s="212"/>
      <c r="VFQ97" s="212"/>
      <c r="VFR97" s="212"/>
      <c r="VFS97" s="212"/>
      <c r="VFT97" s="212"/>
      <c r="VFU97" s="212"/>
      <c r="VFV97" s="212"/>
      <c r="VFW97" s="212"/>
      <c r="VFX97" s="212"/>
      <c r="VFY97" s="212"/>
      <c r="VFZ97" s="212"/>
      <c r="VGA97" s="212"/>
      <c r="VGB97" s="212"/>
      <c r="VGC97" s="212"/>
      <c r="VGD97" s="212"/>
      <c r="VGE97" s="212"/>
      <c r="VGF97" s="212"/>
      <c r="VGG97" s="212"/>
      <c r="VGH97" s="212"/>
      <c r="VGI97" s="212"/>
      <c r="VGJ97" s="212"/>
      <c r="VGK97" s="212"/>
      <c r="VGL97" s="212"/>
      <c r="VGM97" s="212"/>
      <c r="VGN97" s="212"/>
      <c r="VGO97" s="212"/>
      <c r="VGP97" s="212"/>
      <c r="VGQ97" s="212"/>
      <c r="VGR97" s="212"/>
      <c r="VGS97" s="212"/>
      <c r="VGT97" s="212"/>
      <c r="VGU97" s="212"/>
      <c r="VGV97" s="212"/>
      <c r="VGW97" s="212"/>
      <c r="VGX97" s="212"/>
      <c r="VGY97" s="212"/>
      <c r="VGZ97" s="212"/>
      <c r="VHA97" s="212"/>
      <c r="VHB97" s="212"/>
      <c r="VHC97" s="212"/>
      <c r="VHD97" s="212"/>
      <c r="VHE97" s="212"/>
      <c r="VHF97" s="212"/>
      <c r="VHG97" s="212"/>
      <c r="VHH97" s="212"/>
      <c r="VHI97" s="212"/>
      <c r="VHJ97" s="212"/>
      <c r="VHK97" s="212"/>
      <c r="VHL97" s="212"/>
      <c r="VHM97" s="212"/>
      <c r="VHN97" s="212"/>
      <c r="VHO97" s="212"/>
      <c r="VHP97" s="212"/>
      <c r="VHQ97" s="212"/>
      <c r="VHR97" s="212"/>
      <c r="VHS97" s="212"/>
      <c r="VHT97" s="212"/>
      <c r="VHU97" s="212"/>
      <c r="VHV97" s="212"/>
      <c r="VHW97" s="212"/>
      <c r="VHX97" s="212"/>
      <c r="VHY97" s="212"/>
      <c r="VHZ97" s="212"/>
      <c r="VIA97" s="212"/>
      <c r="VIB97" s="212"/>
      <c r="VIC97" s="212"/>
      <c r="VID97" s="212"/>
      <c r="VIE97" s="212"/>
      <c r="VIF97" s="212"/>
      <c r="VIG97" s="212"/>
      <c r="VIH97" s="212"/>
      <c r="VII97" s="212"/>
      <c r="VIJ97" s="212"/>
      <c r="VIK97" s="212"/>
      <c r="VIL97" s="212"/>
      <c r="VIM97" s="212"/>
      <c r="VIN97" s="212"/>
      <c r="VIO97" s="212"/>
      <c r="VIP97" s="212"/>
      <c r="VIQ97" s="212"/>
      <c r="VIR97" s="212"/>
      <c r="VIS97" s="212"/>
      <c r="VIT97" s="212"/>
      <c r="VIU97" s="212"/>
      <c r="VIV97" s="212"/>
      <c r="VIW97" s="212"/>
      <c r="VIX97" s="212"/>
      <c r="VIY97" s="212"/>
      <c r="VIZ97" s="212"/>
      <c r="VJA97" s="212"/>
      <c r="VJB97" s="212"/>
      <c r="VJC97" s="212"/>
      <c r="VJD97" s="212"/>
      <c r="VJE97" s="212"/>
      <c r="VJF97" s="212"/>
      <c r="VJG97" s="212"/>
      <c r="VJH97" s="212"/>
      <c r="VJI97" s="212"/>
      <c r="VJJ97" s="212"/>
      <c r="VJK97" s="212"/>
      <c r="VJL97" s="212"/>
      <c r="VJM97" s="212"/>
      <c r="VJN97" s="212"/>
      <c r="VJO97" s="212"/>
      <c r="VJP97" s="212"/>
      <c r="VJQ97" s="212"/>
      <c r="VJR97" s="212"/>
      <c r="VJS97" s="212"/>
      <c r="VJT97" s="212"/>
      <c r="VJU97" s="212"/>
      <c r="VJV97" s="212"/>
      <c r="VJW97" s="212"/>
      <c r="VJX97" s="212"/>
      <c r="VJY97" s="212"/>
      <c r="VJZ97" s="212"/>
      <c r="VKA97" s="212"/>
      <c r="VKB97" s="212"/>
      <c r="VKC97" s="212"/>
      <c r="VKD97" s="212"/>
      <c r="VKE97" s="212"/>
      <c r="VKF97" s="212"/>
      <c r="VKG97" s="212"/>
      <c r="VKH97" s="212"/>
      <c r="VKI97" s="212"/>
      <c r="VKJ97" s="212"/>
      <c r="VKK97" s="212"/>
      <c r="VKL97" s="212"/>
      <c r="VKM97" s="212"/>
      <c r="VKN97" s="212"/>
      <c r="VKO97" s="212"/>
      <c r="VKP97" s="212"/>
      <c r="VKQ97" s="212"/>
      <c r="VKR97" s="212"/>
      <c r="VKS97" s="212"/>
      <c r="VKT97" s="212"/>
      <c r="VKU97" s="212"/>
      <c r="VKV97" s="212"/>
      <c r="VKW97" s="212"/>
      <c r="VKX97" s="212"/>
      <c r="VKY97" s="212"/>
      <c r="VKZ97" s="212"/>
      <c r="VLA97" s="212"/>
      <c r="VLB97" s="212"/>
      <c r="VLC97" s="212"/>
      <c r="VLD97" s="212"/>
      <c r="VLE97" s="212"/>
      <c r="VLF97" s="212"/>
      <c r="VLG97" s="212"/>
      <c r="VLH97" s="212"/>
      <c r="VLI97" s="212"/>
      <c r="VLJ97" s="212"/>
      <c r="VLK97" s="212"/>
      <c r="VLL97" s="212"/>
      <c r="VLM97" s="212"/>
      <c r="VLN97" s="212"/>
      <c r="VLO97" s="212"/>
      <c r="VLP97" s="212"/>
      <c r="VLQ97" s="212"/>
      <c r="VLR97" s="212"/>
      <c r="VLS97" s="212"/>
      <c r="VLT97" s="212"/>
      <c r="VLU97" s="212"/>
      <c r="VLV97" s="212"/>
      <c r="VLW97" s="212"/>
      <c r="VLX97" s="212"/>
      <c r="VLY97" s="212"/>
      <c r="VLZ97" s="212"/>
      <c r="VMA97" s="212"/>
      <c r="VMB97" s="212"/>
      <c r="VMC97" s="212"/>
      <c r="VMD97" s="212"/>
      <c r="VME97" s="212"/>
      <c r="VMF97" s="212"/>
      <c r="VMG97" s="212"/>
      <c r="VMH97" s="212"/>
      <c r="VMI97" s="212"/>
      <c r="VMJ97" s="212"/>
      <c r="VMK97" s="212"/>
      <c r="VML97" s="212"/>
      <c r="VMM97" s="212"/>
      <c r="VMN97" s="212"/>
      <c r="VMO97" s="212"/>
      <c r="VMP97" s="212"/>
      <c r="VMQ97" s="212"/>
      <c r="VMR97" s="212"/>
      <c r="VMS97" s="212"/>
      <c r="VMT97" s="212"/>
      <c r="VMU97" s="212"/>
      <c r="VMV97" s="212"/>
      <c r="VMW97" s="212"/>
      <c r="VMX97" s="212"/>
      <c r="VMY97" s="212"/>
      <c r="VMZ97" s="212"/>
      <c r="VNA97" s="212"/>
      <c r="VNB97" s="212"/>
      <c r="VNC97" s="212"/>
      <c r="VND97" s="212"/>
      <c r="VNE97" s="212"/>
      <c r="VNF97" s="212"/>
      <c r="VNG97" s="212"/>
      <c r="VNH97" s="212"/>
      <c r="VNI97" s="212"/>
      <c r="VNJ97" s="212"/>
      <c r="VNK97" s="212"/>
      <c r="VNL97" s="212"/>
      <c r="VNM97" s="212"/>
      <c r="VNN97" s="212"/>
      <c r="VNO97" s="212"/>
      <c r="VNP97" s="212"/>
      <c r="VNQ97" s="212"/>
      <c r="VNR97" s="212"/>
      <c r="VNS97" s="212"/>
      <c r="VNT97" s="212"/>
      <c r="VNU97" s="212"/>
      <c r="VNV97" s="212"/>
      <c r="VNW97" s="212"/>
      <c r="VNX97" s="212"/>
      <c r="VNY97" s="212"/>
      <c r="VNZ97" s="212"/>
      <c r="VOA97" s="212"/>
      <c r="VOB97" s="212"/>
      <c r="VOC97" s="212"/>
      <c r="VOD97" s="212"/>
      <c r="VOE97" s="212"/>
      <c r="VOF97" s="212"/>
      <c r="VOG97" s="212"/>
      <c r="VOH97" s="212"/>
      <c r="VOI97" s="212"/>
      <c r="VOJ97" s="212"/>
      <c r="VOK97" s="212"/>
      <c r="VOL97" s="212"/>
      <c r="VOM97" s="212"/>
      <c r="VON97" s="212"/>
      <c r="VOO97" s="212"/>
      <c r="VOP97" s="212"/>
      <c r="VOQ97" s="212"/>
      <c r="VOR97" s="212"/>
      <c r="VOS97" s="212"/>
      <c r="VOT97" s="212"/>
      <c r="VOU97" s="212"/>
      <c r="VOV97" s="212"/>
      <c r="VOW97" s="212"/>
      <c r="VOX97" s="212"/>
      <c r="VOY97" s="212"/>
      <c r="VOZ97" s="212"/>
      <c r="VPA97" s="212"/>
      <c r="VPB97" s="212"/>
      <c r="VPC97" s="212"/>
      <c r="VPD97" s="212"/>
      <c r="VPE97" s="212"/>
      <c r="VPF97" s="212"/>
      <c r="VPG97" s="212"/>
      <c r="VPH97" s="212"/>
      <c r="VPI97" s="212"/>
      <c r="VPJ97" s="212"/>
      <c r="VPK97" s="212"/>
      <c r="VPL97" s="212"/>
      <c r="VPM97" s="212"/>
      <c r="VPN97" s="212"/>
      <c r="VPO97" s="212"/>
      <c r="VPP97" s="212"/>
      <c r="VPQ97" s="212"/>
      <c r="VPR97" s="212"/>
      <c r="VPS97" s="212"/>
      <c r="VPT97" s="212"/>
      <c r="VPU97" s="212"/>
      <c r="VPV97" s="212"/>
      <c r="VPW97" s="212"/>
      <c r="VPX97" s="212"/>
      <c r="VPY97" s="212"/>
      <c r="VPZ97" s="212"/>
      <c r="VQA97" s="212"/>
      <c r="VQB97" s="212"/>
      <c r="VQC97" s="212"/>
      <c r="VQD97" s="212"/>
      <c r="VQE97" s="212"/>
      <c r="VQF97" s="212"/>
      <c r="VQG97" s="212"/>
      <c r="VQH97" s="212"/>
      <c r="VQI97" s="212"/>
      <c r="VQJ97" s="212"/>
      <c r="VQK97" s="212"/>
      <c r="VQL97" s="212"/>
      <c r="VQM97" s="212"/>
      <c r="VQN97" s="212"/>
      <c r="VQO97" s="212"/>
      <c r="VQP97" s="212"/>
      <c r="VQQ97" s="212"/>
      <c r="VQR97" s="212"/>
      <c r="VQS97" s="212"/>
      <c r="VQT97" s="212"/>
      <c r="VQU97" s="212"/>
      <c r="VQV97" s="212"/>
      <c r="VQW97" s="212"/>
      <c r="VQX97" s="212"/>
      <c r="VQY97" s="212"/>
      <c r="VQZ97" s="212"/>
      <c r="VRA97" s="212"/>
      <c r="VRB97" s="212"/>
      <c r="VRC97" s="212"/>
      <c r="VRD97" s="212"/>
      <c r="VRE97" s="212"/>
      <c r="VRF97" s="212"/>
      <c r="VRG97" s="212"/>
      <c r="VRH97" s="212"/>
      <c r="VRI97" s="212"/>
      <c r="VRJ97" s="212"/>
      <c r="VRK97" s="212"/>
      <c r="VRL97" s="212"/>
      <c r="VRM97" s="212"/>
      <c r="VRN97" s="212"/>
      <c r="VRO97" s="212"/>
      <c r="VRP97" s="212"/>
      <c r="VRQ97" s="212"/>
      <c r="VRR97" s="212"/>
      <c r="VRS97" s="212"/>
      <c r="VRT97" s="212"/>
      <c r="VRU97" s="212"/>
      <c r="VRV97" s="212"/>
      <c r="VRW97" s="212"/>
      <c r="VRX97" s="212"/>
      <c r="VRY97" s="212"/>
      <c r="VRZ97" s="212"/>
      <c r="VSA97" s="212"/>
      <c r="VSB97" s="212"/>
      <c r="VSC97" s="212"/>
      <c r="VSD97" s="212"/>
      <c r="VSE97" s="212"/>
      <c r="VSF97" s="212"/>
      <c r="VSG97" s="212"/>
      <c r="VSH97" s="212"/>
      <c r="VSI97" s="212"/>
      <c r="VSJ97" s="212"/>
      <c r="VSK97" s="212"/>
      <c r="VSL97" s="212"/>
      <c r="VSM97" s="212"/>
      <c r="VSN97" s="212"/>
      <c r="VSO97" s="212"/>
      <c r="VSP97" s="212"/>
      <c r="VSQ97" s="212"/>
      <c r="VSR97" s="212"/>
      <c r="VSS97" s="212"/>
      <c r="VST97" s="212"/>
      <c r="VSU97" s="212"/>
      <c r="VSV97" s="212"/>
      <c r="VSW97" s="212"/>
      <c r="VSX97" s="212"/>
      <c r="VSY97" s="212"/>
      <c r="VSZ97" s="212"/>
      <c r="VTA97" s="212"/>
      <c r="VTB97" s="212"/>
      <c r="VTC97" s="212"/>
      <c r="VTD97" s="212"/>
      <c r="VTE97" s="212"/>
      <c r="VTF97" s="212"/>
      <c r="VTG97" s="212"/>
      <c r="VTH97" s="212"/>
      <c r="VTI97" s="212"/>
      <c r="VTJ97" s="212"/>
      <c r="VTK97" s="212"/>
      <c r="VTL97" s="212"/>
      <c r="VTM97" s="212"/>
      <c r="VTN97" s="212"/>
      <c r="VTO97" s="212"/>
      <c r="VTP97" s="212"/>
      <c r="VTQ97" s="212"/>
      <c r="VTR97" s="212"/>
      <c r="VTS97" s="212"/>
      <c r="VTT97" s="212"/>
      <c r="VTU97" s="212"/>
      <c r="VTV97" s="212"/>
      <c r="VTW97" s="212"/>
      <c r="VTX97" s="212"/>
      <c r="VTY97" s="212"/>
      <c r="VTZ97" s="212"/>
      <c r="VUA97" s="212"/>
      <c r="VUB97" s="212"/>
      <c r="VUC97" s="212"/>
      <c r="VUD97" s="212"/>
      <c r="VUE97" s="212"/>
      <c r="VUF97" s="212"/>
      <c r="VUG97" s="212"/>
      <c r="VUH97" s="212"/>
      <c r="VUI97" s="212"/>
      <c r="VUJ97" s="212"/>
      <c r="VUK97" s="212"/>
      <c r="VUL97" s="212"/>
      <c r="VUM97" s="212"/>
      <c r="VUN97" s="212"/>
      <c r="VUO97" s="212"/>
      <c r="VUP97" s="212"/>
      <c r="VUQ97" s="212"/>
      <c r="VUR97" s="212"/>
      <c r="VUS97" s="212"/>
      <c r="VUT97" s="212"/>
      <c r="VUU97" s="212"/>
      <c r="VUV97" s="212"/>
      <c r="VUW97" s="212"/>
      <c r="VUX97" s="212"/>
      <c r="VUY97" s="212"/>
      <c r="VUZ97" s="212"/>
      <c r="VVA97" s="212"/>
      <c r="VVB97" s="212"/>
      <c r="VVC97" s="212"/>
      <c r="VVD97" s="212"/>
      <c r="VVE97" s="212"/>
      <c r="VVF97" s="212"/>
      <c r="VVG97" s="212"/>
      <c r="VVH97" s="212"/>
      <c r="VVI97" s="212"/>
      <c r="VVJ97" s="212"/>
      <c r="VVK97" s="212"/>
      <c r="VVL97" s="212"/>
      <c r="VVM97" s="212"/>
      <c r="VVN97" s="212"/>
      <c r="VVO97" s="212"/>
      <c r="VVP97" s="212"/>
      <c r="VVQ97" s="212"/>
      <c r="VVR97" s="212"/>
      <c r="VVS97" s="212"/>
      <c r="VVT97" s="212"/>
      <c r="VVU97" s="212"/>
      <c r="VVV97" s="212"/>
      <c r="VVW97" s="212"/>
      <c r="VVX97" s="212"/>
      <c r="VVY97" s="212"/>
      <c r="VVZ97" s="212"/>
      <c r="VWA97" s="212"/>
      <c r="VWB97" s="212"/>
      <c r="VWC97" s="212"/>
      <c r="VWD97" s="212"/>
      <c r="VWE97" s="212"/>
      <c r="VWF97" s="212"/>
      <c r="VWG97" s="212"/>
      <c r="VWH97" s="212"/>
      <c r="VWI97" s="212"/>
      <c r="VWJ97" s="212"/>
      <c r="VWK97" s="212"/>
      <c r="VWL97" s="212"/>
      <c r="VWM97" s="212"/>
      <c r="VWN97" s="212"/>
      <c r="VWO97" s="212"/>
      <c r="VWP97" s="212"/>
      <c r="VWQ97" s="212"/>
      <c r="VWR97" s="212"/>
      <c r="VWS97" s="212"/>
      <c r="VWT97" s="212"/>
      <c r="VWU97" s="212"/>
      <c r="VWV97" s="212"/>
      <c r="VWW97" s="212"/>
      <c r="VWX97" s="212"/>
      <c r="VWY97" s="212"/>
      <c r="VWZ97" s="212"/>
      <c r="VXA97" s="212"/>
      <c r="VXB97" s="212"/>
      <c r="VXC97" s="212"/>
      <c r="VXD97" s="212"/>
      <c r="VXE97" s="212"/>
      <c r="VXF97" s="212"/>
      <c r="VXG97" s="212"/>
      <c r="VXH97" s="212"/>
      <c r="VXI97" s="212"/>
      <c r="VXJ97" s="212"/>
      <c r="VXK97" s="212"/>
      <c r="VXL97" s="212"/>
      <c r="VXM97" s="212"/>
      <c r="VXN97" s="212"/>
      <c r="VXO97" s="212"/>
      <c r="VXP97" s="212"/>
      <c r="VXQ97" s="212"/>
      <c r="VXR97" s="212"/>
      <c r="VXS97" s="212"/>
      <c r="VXT97" s="212"/>
      <c r="VXU97" s="212"/>
      <c r="VXV97" s="212"/>
      <c r="VXW97" s="212"/>
      <c r="VXX97" s="212"/>
      <c r="VXY97" s="212"/>
      <c r="VXZ97" s="212"/>
      <c r="VYA97" s="212"/>
      <c r="VYB97" s="212"/>
      <c r="VYC97" s="212"/>
      <c r="VYD97" s="212"/>
      <c r="VYE97" s="212"/>
      <c r="VYF97" s="212"/>
      <c r="VYG97" s="212"/>
      <c r="VYH97" s="212"/>
      <c r="VYI97" s="212"/>
      <c r="VYJ97" s="212"/>
      <c r="VYK97" s="212"/>
      <c r="VYL97" s="212"/>
      <c r="VYM97" s="212"/>
      <c r="VYN97" s="212"/>
      <c r="VYO97" s="212"/>
      <c r="VYP97" s="212"/>
      <c r="VYQ97" s="212"/>
      <c r="VYR97" s="212"/>
      <c r="VYS97" s="212"/>
      <c r="VYT97" s="212"/>
      <c r="VYU97" s="212"/>
      <c r="VYV97" s="212"/>
      <c r="VYW97" s="212"/>
      <c r="VYX97" s="212"/>
      <c r="VYY97" s="212"/>
      <c r="VYZ97" s="212"/>
      <c r="VZA97" s="212"/>
      <c r="VZB97" s="212"/>
      <c r="VZC97" s="212"/>
      <c r="VZD97" s="212"/>
      <c r="VZE97" s="212"/>
      <c r="VZF97" s="212"/>
      <c r="VZG97" s="212"/>
      <c r="VZH97" s="212"/>
      <c r="VZI97" s="212"/>
      <c r="VZJ97" s="212"/>
      <c r="VZK97" s="212"/>
      <c r="VZL97" s="212"/>
      <c r="VZM97" s="212"/>
      <c r="VZN97" s="212"/>
      <c r="VZO97" s="212"/>
      <c r="VZP97" s="212"/>
      <c r="VZQ97" s="212"/>
      <c r="VZR97" s="212"/>
      <c r="VZS97" s="212"/>
      <c r="VZT97" s="212"/>
      <c r="VZU97" s="212"/>
      <c r="VZV97" s="212"/>
      <c r="VZW97" s="212"/>
      <c r="VZX97" s="212"/>
      <c r="VZY97" s="212"/>
      <c r="VZZ97" s="212"/>
      <c r="WAA97" s="212"/>
      <c r="WAB97" s="212"/>
      <c r="WAC97" s="212"/>
      <c r="WAD97" s="212"/>
      <c r="WAE97" s="212"/>
      <c r="WAF97" s="212"/>
      <c r="WAG97" s="212"/>
      <c r="WAH97" s="212"/>
      <c r="WAI97" s="212"/>
      <c r="WAJ97" s="212"/>
      <c r="WAK97" s="212"/>
      <c r="WAL97" s="212"/>
      <c r="WAM97" s="212"/>
      <c r="WAN97" s="212"/>
      <c r="WAO97" s="212"/>
      <c r="WAP97" s="212"/>
      <c r="WAQ97" s="212"/>
      <c r="WAR97" s="212"/>
      <c r="WAS97" s="212"/>
      <c r="WAT97" s="212"/>
      <c r="WAU97" s="212"/>
      <c r="WAV97" s="212"/>
      <c r="WAW97" s="212"/>
      <c r="WAX97" s="212"/>
      <c r="WAY97" s="212"/>
      <c r="WAZ97" s="212"/>
      <c r="WBA97" s="212"/>
      <c r="WBB97" s="212"/>
      <c r="WBC97" s="212"/>
      <c r="WBD97" s="212"/>
      <c r="WBE97" s="212"/>
      <c r="WBF97" s="212"/>
      <c r="WBG97" s="212"/>
      <c r="WBH97" s="212"/>
      <c r="WBI97" s="212"/>
      <c r="WBJ97" s="212"/>
      <c r="WBK97" s="212"/>
      <c r="WBL97" s="212"/>
      <c r="WBM97" s="212"/>
      <c r="WBN97" s="212"/>
      <c r="WBO97" s="212"/>
      <c r="WBP97" s="212"/>
      <c r="WBQ97" s="212"/>
      <c r="WBR97" s="212"/>
      <c r="WBS97" s="212"/>
      <c r="WBT97" s="212"/>
      <c r="WBU97" s="212"/>
      <c r="WBV97" s="212"/>
      <c r="WBW97" s="212"/>
      <c r="WBX97" s="212"/>
      <c r="WBY97" s="212"/>
      <c r="WBZ97" s="212"/>
      <c r="WCA97" s="212"/>
      <c r="WCB97" s="212"/>
      <c r="WCC97" s="212"/>
      <c r="WCD97" s="212"/>
      <c r="WCE97" s="212"/>
      <c r="WCF97" s="212"/>
      <c r="WCG97" s="212"/>
      <c r="WCH97" s="212"/>
      <c r="WCI97" s="212"/>
      <c r="WCJ97" s="212"/>
      <c r="WCK97" s="212"/>
      <c r="WCL97" s="212"/>
      <c r="WCM97" s="212"/>
      <c r="WCN97" s="212"/>
      <c r="WCO97" s="212"/>
      <c r="WCP97" s="212"/>
      <c r="WCQ97" s="212"/>
      <c r="WCR97" s="212"/>
      <c r="WCS97" s="212"/>
      <c r="WCT97" s="212"/>
      <c r="WCU97" s="212"/>
      <c r="WCV97" s="212"/>
      <c r="WCW97" s="212"/>
      <c r="WCX97" s="212"/>
      <c r="WCY97" s="212"/>
      <c r="WCZ97" s="212"/>
      <c r="WDA97" s="212"/>
      <c r="WDB97" s="212"/>
      <c r="WDC97" s="212"/>
      <c r="WDD97" s="212"/>
      <c r="WDE97" s="212"/>
      <c r="WDF97" s="212"/>
      <c r="WDG97" s="212"/>
      <c r="WDH97" s="212"/>
      <c r="WDI97" s="212"/>
      <c r="WDJ97" s="212"/>
      <c r="WDK97" s="212"/>
      <c r="WDL97" s="212"/>
      <c r="WDM97" s="212"/>
      <c r="WDN97" s="212"/>
      <c r="WDO97" s="212"/>
      <c r="WDP97" s="212"/>
      <c r="WDQ97" s="212"/>
      <c r="WDR97" s="212"/>
      <c r="WDS97" s="212"/>
      <c r="WDT97" s="212"/>
      <c r="WDU97" s="212"/>
      <c r="WDV97" s="212"/>
      <c r="WDW97" s="212"/>
      <c r="WDX97" s="212"/>
      <c r="WDY97" s="212"/>
      <c r="WDZ97" s="212"/>
      <c r="WEA97" s="212"/>
      <c r="WEB97" s="212"/>
      <c r="WEC97" s="212"/>
      <c r="WED97" s="212"/>
      <c r="WEE97" s="212"/>
      <c r="WEF97" s="212"/>
      <c r="WEG97" s="212"/>
      <c r="WEH97" s="212"/>
      <c r="WEI97" s="212"/>
      <c r="WEJ97" s="212"/>
      <c r="WEK97" s="212"/>
      <c r="WEL97" s="212"/>
      <c r="WEM97" s="212"/>
      <c r="WEN97" s="212"/>
      <c r="WEO97" s="212"/>
      <c r="WEP97" s="212"/>
      <c r="WEQ97" s="212"/>
      <c r="WER97" s="212"/>
      <c r="WES97" s="212"/>
      <c r="WET97" s="212"/>
      <c r="WEU97" s="212"/>
      <c r="WEV97" s="212"/>
      <c r="WEW97" s="212"/>
      <c r="WEX97" s="212"/>
      <c r="WEY97" s="212"/>
      <c r="WEZ97" s="212"/>
      <c r="WFA97" s="212"/>
      <c r="WFB97" s="212"/>
      <c r="WFC97" s="212"/>
      <c r="WFD97" s="212"/>
      <c r="WFE97" s="212"/>
      <c r="WFF97" s="212"/>
      <c r="WFG97" s="212"/>
      <c r="WFH97" s="212"/>
      <c r="WFI97" s="212"/>
      <c r="WFJ97" s="212"/>
      <c r="WFK97" s="212"/>
      <c r="WFL97" s="212"/>
      <c r="WFM97" s="212"/>
      <c r="WFN97" s="212"/>
      <c r="WFO97" s="212"/>
      <c r="WFP97" s="212"/>
      <c r="WFQ97" s="212"/>
      <c r="WFR97" s="212"/>
      <c r="WFS97" s="212"/>
      <c r="WFT97" s="212"/>
      <c r="WFU97" s="212"/>
      <c r="WFV97" s="212"/>
      <c r="WFW97" s="212"/>
      <c r="WFX97" s="212"/>
      <c r="WFY97" s="212"/>
      <c r="WFZ97" s="212"/>
      <c r="WGA97" s="212"/>
      <c r="WGB97" s="212"/>
      <c r="WGC97" s="212"/>
      <c r="WGD97" s="212"/>
      <c r="WGE97" s="212"/>
      <c r="WGF97" s="212"/>
      <c r="WGG97" s="212"/>
      <c r="WGH97" s="212"/>
      <c r="WGI97" s="212"/>
      <c r="WGJ97" s="212"/>
      <c r="WGK97" s="212"/>
      <c r="WGL97" s="212"/>
      <c r="WGM97" s="212"/>
      <c r="WGN97" s="212"/>
      <c r="WGO97" s="212"/>
      <c r="WGP97" s="212"/>
      <c r="WGQ97" s="212"/>
      <c r="WGR97" s="212"/>
      <c r="WGS97" s="212"/>
      <c r="WGT97" s="212"/>
      <c r="WGU97" s="212"/>
      <c r="WGV97" s="212"/>
      <c r="WGW97" s="212"/>
      <c r="WGX97" s="212"/>
      <c r="WGY97" s="212"/>
      <c r="WGZ97" s="212"/>
      <c r="WHA97" s="212"/>
      <c r="WHB97" s="212"/>
      <c r="WHC97" s="212"/>
      <c r="WHD97" s="212"/>
      <c r="WHE97" s="212"/>
      <c r="WHF97" s="212"/>
      <c r="WHG97" s="212"/>
      <c r="WHH97" s="212"/>
      <c r="WHI97" s="212"/>
      <c r="WHJ97" s="212"/>
      <c r="WHK97" s="212"/>
      <c r="WHL97" s="212"/>
      <c r="WHM97" s="212"/>
      <c r="WHN97" s="212"/>
      <c r="WHO97" s="212"/>
      <c r="WHP97" s="212"/>
      <c r="WHQ97" s="212"/>
      <c r="WHR97" s="212"/>
      <c r="WHS97" s="212"/>
      <c r="WHT97" s="212"/>
      <c r="WHU97" s="212"/>
      <c r="WHV97" s="212"/>
      <c r="WHW97" s="212"/>
      <c r="WHX97" s="212"/>
      <c r="WHY97" s="212"/>
      <c r="WHZ97" s="212"/>
      <c r="WIA97" s="212"/>
      <c r="WIB97" s="212"/>
      <c r="WIC97" s="212"/>
      <c r="WID97" s="212"/>
      <c r="WIE97" s="212"/>
      <c r="WIF97" s="212"/>
      <c r="WIG97" s="212"/>
      <c r="WIH97" s="212"/>
      <c r="WII97" s="212"/>
      <c r="WIJ97" s="212"/>
      <c r="WIK97" s="212"/>
      <c r="WIL97" s="212"/>
      <c r="WIM97" s="212"/>
      <c r="WIN97" s="212"/>
      <c r="WIO97" s="212"/>
      <c r="WIP97" s="212"/>
      <c r="WIQ97" s="212"/>
      <c r="WIR97" s="212"/>
      <c r="WIS97" s="212"/>
      <c r="WIT97" s="212"/>
      <c r="WIU97" s="212"/>
      <c r="WIV97" s="212"/>
      <c r="WIW97" s="212"/>
      <c r="WIX97" s="212"/>
      <c r="WIY97" s="212"/>
      <c r="WIZ97" s="212"/>
      <c r="WJA97" s="212"/>
      <c r="WJB97" s="212"/>
      <c r="WJC97" s="212"/>
      <c r="WJD97" s="212"/>
      <c r="WJE97" s="212"/>
      <c r="WJF97" s="212"/>
      <c r="WJG97" s="212"/>
      <c r="WJH97" s="212"/>
      <c r="WJI97" s="212"/>
      <c r="WJJ97" s="212"/>
      <c r="WJK97" s="212"/>
      <c r="WJL97" s="212"/>
      <c r="WJM97" s="212"/>
      <c r="WJN97" s="212"/>
      <c r="WJO97" s="212"/>
      <c r="WJP97" s="212"/>
      <c r="WJQ97" s="212"/>
      <c r="WJR97" s="212"/>
      <c r="WJS97" s="212"/>
      <c r="WJT97" s="212"/>
      <c r="WJU97" s="212"/>
      <c r="WJV97" s="212"/>
      <c r="WJW97" s="212"/>
      <c r="WJX97" s="212"/>
      <c r="WJY97" s="212"/>
      <c r="WJZ97" s="212"/>
      <c r="WKA97" s="212"/>
      <c r="WKB97" s="212"/>
      <c r="WKC97" s="212"/>
      <c r="WKD97" s="212"/>
      <c r="WKE97" s="212"/>
      <c r="WKF97" s="212"/>
      <c r="WKG97" s="212"/>
      <c r="WKH97" s="212"/>
      <c r="WKI97" s="212"/>
      <c r="WKJ97" s="212"/>
      <c r="WKK97" s="212"/>
      <c r="WKL97" s="212"/>
      <c r="WKM97" s="212"/>
      <c r="WKN97" s="212"/>
      <c r="WKO97" s="212"/>
      <c r="WKP97" s="212"/>
      <c r="WKQ97" s="212"/>
      <c r="WKR97" s="212"/>
      <c r="WKS97" s="212"/>
      <c r="WKT97" s="212"/>
      <c r="WKU97" s="212"/>
      <c r="WKV97" s="212"/>
      <c r="WKW97" s="212"/>
      <c r="WKX97" s="212"/>
      <c r="WKY97" s="212"/>
      <c r="WKZ97" s="212"/>
      <c r="WLA97" s="212"/>
      <c r="WLB97" s="212"/>
      <c r="WLC97" s="212"/>
      <c r="WLD97" s="212"/>
      <c r="WLE97" s="212"/>
      <c r="WLF97" s="212"/>
      <c r="WLG97" s="212"/>
      <c r="WLH97" s="212"/>
      <c r="WLI97" s="212"/>
      <c r="WLJ97" s="212"/>
      <c r="WLK97" s="212"/>
      <c r="WLL97" s="212"/>
      <c r="WLM97" s="212"/>
      <c r="WLN97" s="212"/>
      <c r="WLO97" s="212"/>
      <c r="WLP97" s="212"/>
      <c r="WLQ97" s="212"/>
      <c r="WLR97" s="212"/>
      <c r="WLS97" s="212"/>
      <c r="WLT97" s="212"/>
      <c r="WLU97" s="212"/>
      <c r="WLV97" s="212"/>
      <c r="WLW97" s="212"/>
      <c r="WLX97" s="212"/>
      <c r="WLY97" s="212"/>
      <c r="WLZ97" s="212"/>
      <c r="WMA97" s="212"/>
      <c r="WMB97" s="212"/>
      <c r="WMC97" s="212"/>
      <c r="WMD97" s="212"/>
      <c r="WME97" s="212"/>
      <c r="WMF97" s="212"/>
      <c r="WMG97" s="212"/>
      <c r="WMH97" s="212"/>
      <c r="WMI97" s="212"/>
      <c r="WMJ97" s="212"/>
      <c r="WMK97" s="212"/>
      <c r="WML97" s="212"/>
      <c r="WMM97" s="212"/>
      <c r="WMN97" s="212"/>
      <c r="WMO97" s="212"/>
      <c r="WMP97" s="212"/>
      <c r="WMQ97" s="212"/>
      <c r="WMR97" s="212"/>
      <c r="WMS97" s="212"/>
      <c r="WMT97" s="212"/>
      <c r="WMU97" s="212"/>
      <c r="WMV97" s="212"/>
      <c r="WMW97" s="212"/>
      <c r="WMX97" s="212"/>
      <c r="WMY97" s="212"/>
      <c r="WMZ97" s="212"/>
      <c r="WNA97" s="212"/>
      <c r="WNB97" s="212"/>
      <c r="WNC97" s="212"/>
      <c r="WND97" s="212"/>
      <c r="WNE97" s="212"/>
      <c r="WNF97" s="212"/>
      <c r="WNG97" s="212"/>
      <c r="WNH97" s="212"/>
      <c r="WNI97" s="212"/>
      <c r="WNJ97" s="212"/>
      <c r="WNK97" s="212"/>
      <c r="WNL97" s="212"/>
      <c r="WNM97" s="212"/>
      <c r="WNN97" s="212"/>
      <c r="WNO97" s="212"/>
      <c r="WNP97" s="212"/>
      <c r="WNQ97" s="212"/>
      <c r="WNR97" s="212"/>
      <c r="WNS97" s="212"/>
      <c r="WNT97" s="212"/>
      <c r="WNU97" s="212"/>
      <c r="WNV97" s="212"/>
      <c r="WNW97" s="212"/>
      <c r="WNX97" s="212"/>
      <c r="WNY97" s="212"/>
      <c r="WNZ97" s="212"/>
      <c r="WOA97" s="212"/>
      <c r="WOB97" s="212"/>
      <c r="WOC97" s="212"/>
      <c r="WOD97" s="212"/>
      <c r="WOE97" s="212"/>
      <c r="WOF97" s="212"/>
      <c r="WOG97" s="212"/>
      <c r="WOH97" s="212"/>
      <c r="WOI97" s="212"/>
      <c r="WOJ97" s="212"/>
      <c r="WOK97" s="212"/>
      <c r="WOL97" s="212"/>
      <c r="WOM97" s="212"/>
      <c r="WON97" s="212"/>
      <c r="WOO97" s="212"/>
      <c r="WOP97" s="212"/>
      <c r="WOQ97" s="212"/>
      <c r="WOR97" s="212"/>
      <c r="WOS97" s="212"/>
      <c r="WOT97" s="212"/>
      <c r="WOU97" s="212"/>
      <c r="WOV97" s="212"/>
      <c r="WOW97" s="212"/>
      <c r="WOX97" s="212"/>
      <c r="WOY97" s="212"/>
      <c r="WOZ97" s="212"/>
      <c r="WPA97" s="212"/>
      <c r="WPB97" s="212"/>
      <c r="WPC97" s="212"/>
      <c r="WPD97" s="212"/>
      <c r="WPE97" s="212"/>
      <c r="WPF97" s="212"/>
      <c r="WPG97" s="212"/>
      <c r="WPH97" s="212"/>
      <c r="WPI97" s="212"/>
      <c r="WPJ97" s="212"/>
      <c r="WPK97" s="212"/>
      <c r="WPL97" s="212"/>
      <c r="WPM97" s="212"/>
      <c r="WPN97" s="212"/>
      <c r="WPO97" s="212"/>
      <c r="WPP97" s="212"/>
      <c r="WPQ97" s="212"/>
      <c r="WPR97" s="212"/>
      <c r="WPS97" s="212"/>
      <c r="WPT97" s="212"/>
      <c r="WPU97" s="212"/>
      <c r="WPV97" s="212"/>
      <c r="WPW97" s="212"/>
      <c r="WPX97" s="212"/>
      <c r="WPY97" s="212"/>
      <c r="WPZ97" s="212"/>
      <c r="WQA97" s="212"/>
      <c r="WQB97" s="212"/>
      <c r="WQC97" s="212"/>
      <c r="WQD97" s="212"/>
      <c r="WQE97" s="212"/>
      <c r="WQF97" s="212"/>
      <c r="WQG97" s="212"/>
      <c r="WQH97" s="212"/>
      <c r="WQI97" s="212"/>
      <c r="WQJ97" s="212"/>
      <c r="WQK97" s="212"/>
      <c r="WQL97" s="212"/>
      <c r="WQM97" s="212"/>
      <c r="WQN97" s="212"/>
      <c r="WQO97" s="212"/>
      <c r="WQP97" s="212"/>
      <c r="WQQ97" s="212"/>
      <c r="WQR97" s="212"/>
      <c r="WQS97" s="212"/>
      <c r="WQT97" s="212"/>
      <c r="WQU97" s="212"/>
      <c r="WQV97" s="212"/>
      <c r="WQW97" s="212"/>
      <c r="WQX97" s="212"/>
      <c r="WQY97" s="212"/>
      <c r="WQZ97" s="212"/>
      <c r="WRA97" s="212"/>
      <c r="WRB97" s="212"/>
      <c r="WRC97" s="212"/>
      <c r="WRD97" s="212"/>
      <c r="WRE97" s="212"/>
      <c r="WRF97" s="212"/>
      <c r="WRG97" s="212"/>
      <c r="WRH97" s="212"/>
      <c r="WRI97" s="212"/>
      <c r="WRJ97" s="212"/>
      <c r="WRK97" s="212"/>
      <c r="WRL97" s="212"/>
      <c r="WRM97" s="212"/>
      <c r="WRN97" s="212"/>
      <c r="WRO97" s="212"/>
      <c r="WRP97" s="212"/>
      <c r="WRQ97" s="212"/>
      <c r="WRR97" s="212"/>
      <c r="WRS97" s="212"/>
      <c r="WRT97" s="212"/>
      <c r="WRU97" s="212"/>
      <c r="WRV97" s="212"/>
      <c r="WRW97" s="212"/>
      <c r="WRX97" s="212"/>
      <c r="WRY97" s="212"/>
      <c r="WRZ97" s="212"/>
      <c r="WSA97" s="212"/>
      <c r="WSB97" s="212"/>
      <c r="WSC97" s="212"/>
      <c r="WSD97" s="212"/>
      <c r="WSE97" s="212"/>
      <c r="WSF97" s="212"/>
      <c r="WSG97" s="212"/>
      <c r="WSH97" s="212"/>
      <c r="WSI97" s="212"/>
      <c r="WSJ97" s="212"/>
      <c r="WSK97" s="212"/>
      <c r="WSL97" s="212"/>
      <c r="WSM97" s="212"/>
      <c r="WSN97" s="212"/>
      <c r="WSO97" s="212"/>
      <c r="WSP97" s="212"/>
      <c r="WSQ97" s="212"/>
      <c r="WSR97" s="212"/>
      <c r="WSS97" s="212"/>
      <c r="WST97" s="212"/>
      <c r="WSU97" s="212"/>
      <c r="WSV97" s="212"/>
      <c r="WSW97" s="212"/>
      <c r="WSX97" s="212"/>
      <c r="WSY97" s="212"/>
      <c r="WSZ97" s="212"/>
      <c r="WTA97" s="212"/>
      <c r="WTB97" s="212"/>
      <c r="WTC97" s="212"/>
      <c r="WTD97" s="212"/>
      <c r="WTE97" s="212"/>
      <c r="WTF97" s="212"/>
      <c r="WTG97" s="212"/>
      <c r="WTH97" s="212"/>
      <c r="WTI97" s="212"/>
      <c r="WTJ97" s="212"/>
      <c r="WTK97" s="212"/>
      <c r="WTL97" s="212"/>
      <c r="WTM97" s="212"/>
      <c r="WTN97" s="212"/>
      <c r="WTO97" s="212"/>
      <c r="WTP97" s="212"/>
      <c r="WTQ97" s="212"/>
      <c r="WTR97" s="212"/>
      <c r="WTS97" s="212"/>
      <c r="WTT97" s="212"/>
      <c r="WTU97" s="212"/>
      <c r="WTV97" s="212"/>
      <c r="WTW97" s="212"/>
      <c r="WTX97" s="212"/>
      <c r="WTY97" s="212"/>
      <c r="WTZ97" s="212"/>
      <c r="WUA97" s="212"/>
      <c r="WUB97" s="212"/>
      <c r="WUC97" s="212"/>
      <c r="WUD97" s="212"/>
      <c r="WUE97" s="212"/>
      <c r="WUF97" s="212"/>
      <c r="WUG97" s="212"/>
      <c r="WUH97" s="212"/>
      <c r="WUI97" s="212"/>
      <c r="WUJ97" s="212"/>
      <c r="WUK97" s="212"/>
      <c r="WUL97" s="212"/>
      <c r="WUM97" s="212"/>
      <c r="WUN97" s="212"/>
      <c r="WUO97" s="212"/>
      <c r="WUP97" s="212"/>
      <c r="WUQ97" s="212"/>
      <c r="WUR97" s="212"/>
      <c r="WUS97" s="212"/>
      <c r="WUT97" s="212"/>
      <c r="WUU97" s="212"/>
      <c r="WUV97" s="212"/>
      <c r="WUW97" s="212"/>
      <c r="WUX97" s="212"/>
      <c r="WUY97" s="212"/>
      <c r="WUZ97" s="212"/>
      <c r="WVA97" s="212"/>
      <c r="WVB97" s="212"/>
      <c r="WVC97" s="212"/>
      <c r="WVD97" s="212"/>
      <c r="WVE97" s="212"/>
      <c r="WVF97" s="212"/>
      <c r="WVG97" s="212"/>
      <c r="WVH97" s="212"/>
      <c r="WVI97" s="212"/>
      <c r="WVJ97" s="212"/>
      <c r="WVK97" s="212"/>
      <c r="WVL97" s="212"/>
      <c r="WVM97" s="212"/>
      <c r="WVN97" s="212"/>
      <c r="WVO97" s="212"/>
      <c r="WVP97" s="212"/>
      <c r="WVQ97" s="212"/>
      <c r="WVR97" s="212"/>
      <c r="WVS97" s="212"/>
      <c r="WVT97" s="212"/>
      <c r="WVU97" s="212"/>
      <c r="WVV97" s="212"/>
      <c r="WVW97" s="212"/>
      <c r="WVX97" s="212"/>
      <c r="WVY97" s="212"/>
      <c r="WVZ97" s="212"/>
      <c r="WWA97" s="212"/>
      <c r="WWB97" s="212"/>
      <c r="WWC97" s="212"/>
      <c r="WWD97" s="212"/>
      <c r="WWE97" s="212"/>
      <c r="WWF97" s="212"/>
      <c r="WWG97" s="212"/>
    </row>
    <row r="98" spans="18:16153" ht="12.75" hidden="1" x14ac:dyDescent="0.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c r="BI98" s="212"/>
      <c r="BJ98" s="212"/>
      <c r="BK98" s="212"/>
      <c r="BL98" s="212"/>
      <c r="BM98" s="212"/>
      <c r="BN98" s="212"/>
      <c r="BO98" s="212"/>
      <c r="BP98" s="212"/>
      <c r="BQ98" s="212"/>
      <c r="BR98" s="212"/>
      <c r="BS98" s="212"/>
      <c r="BT98" s="212"/>
      <c r="BU98" s="212"/>
      <c r="BV98" s="212"/>
      <c r="BW98" s="212"/>
      <c r="BX98" s="212"/>
      <c r="BY98" s="212"/>
      <c r="BZ98" s="212"/>
      <c r="CA98" s="212"/>
      <c r="CB98" s="212"/>
      <c r="CC98" s="212"/>
      <c r="CD98" s="212"/>
      <c r="CE98" s="212"/>
      <c r="CF98" s="212"/>
      <c r="CG98" s="212"/>
      <c r="CH98" s="212"/>
      <c r="CI98" s="212"/>
      <c r="CJ98" s="212"/>
      <c r="CK98" s="212"/>
      <c r="CL98" s="212"/>
      <c r="CM98" s="212"/>
      <c r="CN98" s="212"/>
      <c r="CO98" s="212"/>
      <c r="CP98" s="212"/>
      <c r="CQ98" s="212"/>
      <c r="CR98" s="212"/>
      <c r="CS98" s="212"/>
      <c r="CT98" s="212"/>
      <c r="CU98" s="212"/>
      <c r="CV98" s="212"/>
      <c r="CW98" s="212"/>
      <c r="CX98" s="212"/>
      <c r="CY98" s="212"/>
      <c r="CZ98" s="212"/>
      <c r="DA98" s="212"/>
      <c r="DB98" s="212"/>
      <c r="DC98" s="212"/>
      <c r="DD98" s="212"/>
      <c r="DE98" s="212"/>
      <c r="DF98" s="212"/>
      <c r="DG98" s="212"/>
      <c r="DH98" s="212"/>
      <c r="DI98" s="212"/>
      <c r="DJ98" s="212"/>
      <c r="DK98" s="212"/>
      <c r="DL98" s="212"/>
      <c r="DM98" s="212"/>
      <c r="DN98" s="212"/>
      <c r="DO98" s="212"/>
      <c r="DP98" s="212"/>
      <c r="DQ98" s="212"/>
      <c r="DR98" s="212"/>
      <c r="DS98" s="212"/>
      <c r="DT98" s="212"/>
      <c r="DU98" s="212"/>
      <c r="DV98" s="212"/>
      <c r="DW98" s="212"/>
      <c r="DX98" s="212"/>
      <c r="DY98" s="212"/>
      <c r="DZ98" s="212"/>
      <c r="EA98" s="212"/>
      <c r="EB98" s="212"/>
      <c r="EC98" s="212"/>
      <c r="ED98" s="212"/>
      <c r="EE98" s="212"/>
      <c r="EF98" s="212"/>
      <c r="EG98" s="212"/>
      <c r="EH98" s="212"/>
      <c r="EI98" s="212"/>
      <c r="EJ98" s="212"/>
      <c r="EK98" s="212"/>
      <c r="EL98" s="212"/>
      <c r="EM98" s="212"/>
      <c r="EN98" s="212"/>
      <c r="EO98" s="212"/>
      <c r="EP98" s="212"/>
      <c r="EQ98" s="212"/>
      <c r="ER98" s="212"/>
      <c r="ES98" s="212"/>
      <c r="ET98" s="212"/>
      <c r="EU98" s="212"/>
      <c r="EV98" s="212"/>
      <c r="EW98" s="212"/>
      <c r="EX98" s="212"/>
      <c r="EY98" s="212"/>
      <c r="EZ98" s="212"/>
      <c r="FA98" s="212"/>
      <c r="FB98" s="212"/>
      <c r="FC98" s="212"/>
      <c r="FD98" s="212"/>
      <c r="FE98" s="212"/>
      <c r="FF98" s="212"/>
      <c r="FG98" s="212"/>
      <c r="FH98" s="212"/>
      <c r="FI98" s="212"/>
      <c r="FJ98" s="212"/>
      <c r="FK98" s="212"/>
      <c r="FL98" s="212"/>
      <c r="FM98" s="212"/>
      <c r="FN98" s="212"/>
      <c r="FO98" s="212"/>
      <c r="FP98" s="212"/>
      <c r="FQ98" s="212"/>
      <c r="FR98" s="212"/>
      <c r="FS98" s="212"/>
      <c r="FT98" s="212"/>
      <c r="FU98" s="212"/>
      <c r="FV98" s="212"/>
      <c r="FW98" s="212"/>
      <c r="FX98" s="212"/>
      <c r="FY98" s="212"/>
      <c r="FZ98" s="212"/>
      <c r="GA98" s="212"/>
      <c r="GB98" s="212"/>
      <c r="GC98" s="212"/>
      <c r="GD98" s="212"/>
      <c r="GE98" s="212"/>
      <c r="GF98" s="212"/>
      <c r="GG98" s="212"/>
      <c r="GH98" s="212"/>
      <c r="GI98" s="212"/>
      <c r="GJ98" s="212"/>
      <c r="GK98" s="212"/>
      <c r="GL98" s="212"/>
      <c r="GM98" s="212"/>
      <c r="GN98" s="212"/>
      <c r="GO98" s="212"/>
      <c r="GP98" s="212"/>
      <c r="GQ98" s="212"/>
      <c r="GR98" s="212"/>
      <c r="GS98" s="212"/>
      <c r="GT98" s="212"/>
      <c r="GU98" s="212"/>
      <c r="GV98" s="212"/>
      <c r="GW98" s="212"/>
      <c r="GX98" s="212"/>
      <c r="GY98" s="212"/>
      <c r="GZ98" s="212"/>
      <c r="HA98" s="212"/>
      <c r="HB98" s="212"/>
      <c r="HC98" s="212"/>
      <c r="HD98" s="212"/>
      <c r="HE98" s="212"/>
      <c r="HF98" s="212"/>
      <c r="HG98" s="212"/>
      <c r="HH98" s="212"/>
      <c r="HI98" s="212"/>
      <c r="HJ98" s="212"/>
      <c r="HK98" s="212"/>
      <c r="HL98" s="212"/>
      <c r="HM98" s="212"/>
      <c r="HN98" s="212"/>
      <c r="HO98" s="212"/>
      <c r="HP98" s="212"/>
      <c r="HQ98" s="212"/>
      <c r="HR98" s="212"/>
      <c r="HS98" s="212"/>
      <c r="HT98" s="212"/>
      <c r="HU98" s="212"/>
      <c r="HV98" s="212"/>
      <c r="HW98" s="212"/>
      <c r="HX98" s="212"/>
      <c r="HY98" s="212"/>
      <c r="HZ98" s="212"/>
      <c r="IA98" s="212"/>
      <c r="IB98" s="212"/>
      <c r="IC98" s="212"/>
      <c r="ID98" s="212"/>
      <c r="IE98" s="212"/>
      <c r="IF98" s="212"/>
      <c r="IG98" s="212"/>
      <c r="IH98" s="212"/>
      <c r="II98" s="212"/>
      <c r="IJ98" s="212"/>
      <c r="IK98" s="212"/>
      <c r="IL98" s="212"/>
      <c r="IM98" s="212"/>
      <c r="IN98" s="212"/>
      <c r="IO98" s="212"/>
      <c r="IP98" s="212"/>
      <c r="IQ98" s="212"/>
      <c r="IR98" s="212"/>
      <c r="IS98" s="212"/>
      <c r="IT98" s="212"/>
      <c r="IU98" s="212"/>
      <c r="IV98" s="212"/>
      <c r="IW98" s="212"/>
      <c r="IX98" s="212"/>
      <c r="IY98" s="212"/>
      <c r="IZ98" s="212"/>
      <c r="JA98" s="212"/>
      <c r="JB98" s="212"/>
      <c r="JC98" s="212"/>
      <c r="JD98" s="212"/>
      <c r="JE98" s="212"/>
      <c r="JF98" s="212"/>
      <c r="JG98" s="212"/>
      <c r="JH98" s="212"/>
      <c r="JI98" s="212"/>
      <c r="JJ98" s="212"/>
      <c r="JK98" s="212"/>
      <c r="JL98" s="212"/>
      <c r="JM98" s="212"/>
      <c r="JN98" s="212"/>
      <c r="JO98" s="212"/>
      <c r="JP98" s="212"/>
      <c r="JQ98" s="212"/>
      <c r="JR98" s="212"/>
      <c r="JS98" s="212"/>
      <c r="JT98" s="212"/>
      <c r="JU98" s="212"/>
      <c r="JV98" s="212"/>
      <c r="JW98" s="212"/>
      <c r="JX98" s="212"/>
      <c r="JY98" s="212"/>
      <c r="JZ98" s="212"/>
      <c r="KA98" s="212"/>
      <c r="KB98" s="212"/>
      <c r="KC98" s="212"/>
      <c r="KD98" s="212"/>
      <c r="KE98" s="212"/>
      <c r="KF98" s="212"/>
      <c r="KG98" s="212"/>
      <c r="KH98" s="212"/>
      <c r="KI98" s="212"/>
      <c r="KJ98" s="212"/>
      <c r="KK98" s="212"/>
      <c r="KL98" s="212"/>
      <c r="KM98" s="212"/>
      <c r="KN98" s="212"/>
      <c r="KO98" s="212"/>
      <c r="KP98" s="212"/>
      <c r="KQ98" s="212"/>
      <c r="KR98" s="212"/>
      <c r="KS98" s="212"/>
      <c r="KT98" s="212"/>
      <c r="KU98" s="212"/>
      <c r="KV98" s="212"/>
      <c r="KW98" s="212"/>
      <c r="KX98" s="212"/>
      <c r="KY98" s="212"/>
      <c r="KZ98" s="212"/>
      <c r="LA98" s="212"/>
      <c r="LB98" s="212"/>
      <c r="LC98" s="212"/>
      <c r="LD98" s="212"/>
      <c r="LE98" s="212"/>
      <c r="LF98" s="212"/>
      <c r="LG98" s="212"/>
      <c r="LH98" s="212"/>
      <c r="LI98" s="212"/>
      <c r="LJ98" s="212"/>
      <c r="LK98" s="212"/>
      <c r="LL98" s="212"/>
      <c r="LM98" s="212"/>
      <c r="LN98" s="212"/>
      <c r="LO98" s="212"/>
      <c r="LP98" s="212"/>
      <c r="LQ98" s="212"/>
      <c r="LR98" s="212"/>
      <c r="LS98" s="212"/>
      <c r="LT98" s="212"/>
      <c r="LU98" s="212"/>
      <c r="LV98" s="212"/>
      <c r="LW98" s="212"/>
      <c r="LX98" s="212"/>
      <c r="LY98" s="212"/>
      <c r="LZ98" s="212"/>
      <c r="MA98" s="212"/>
      <c r="MB98" s="212"/>
      <c r="MC98" s="212"/>
      <c r="MD98" s="212"/>
      <c r="ME98" s="212"/>
      <c r="MF98" s="212"/>
      <c r="MG98" s="212"/>
      <c r="MH98" s="212"/>
      <c r="MI98" s="212"/>
      <c r="MJ98" s="212"/>
      <c r="MK98" s="212"/>
      <c r="ML98" s="212"/>
      <c r="MM98" s="212"/>
      <c r="MN98" s="212"/>
      <c r="MO98" s="212"/>
      <c r="MP98" s="212"/>
      <c r="MQ98" s="212"/>
      <c r="MR98" s="212"/>
      <c r="MS98" s="212"/>
      <c r="MT98" s="212"/>
      <c r="MU98" s="212"/>
      <c r="MV98" s="212"/>
      <c r="MW98" s="212"/>
      <c r="MX98" s="212"/>
      <c r="MY98" s="212"/>
      <c r="MZ98" s="212"/>
      <c r="NA98" s="212"/>
      <c r="NB98" s="212"/>
      <c r="NC98" s="212"/>
      <c r="ND98" s="212"/>
      <c r="NE98" s="212"/>
      <c r="NF98" s="212"/>
      <c r="NG98" s="212"/>
      <c r="NH98" s="212"/>
      <c r="NI98" s="212"/>
      <c r="NJ98" s="212"/>
      <c r="NK98" s="212"/>
      <c r="NL98" s="212"/>
      <c r="NM98" s="212"/>
      <c r="NN98" s="212"/>
      <c r="NO98" s="212"/>
      <c r="NP98" s="212"/>
      <c r="NQ98" s="212"/>
      <c r="NR98" s="212"/>
      <c r="NS98" s="212"/>
      <c r="NT98" s="212"/>
      <c r="NU98" s="212"/>
      <c r="NV98" s="212"/>
      <c r="NW98" s="212"/>
      <c r="NX98" s="212"/>
      <c r="NY98" s="212"/>
      <c r="NZ98" s="212"/>
      <c r="OA98" s="212"/>
      <c r="OB98" s="212"/>
      <c r="OC98" s="212"/>
      <c r="OD98" s="212"/>
      <c r="OE98" s="212"/>
      <c r="OF98" s="212"/>
      <c r="OG98" s="212"/>
      <c r="OH98" s="212"/>
      <c r="OI98" s="212"/>
      <c r="OJ98" s="212"/>
      <c r="OK98" s="212"/>
      <c r="OL98" s="212"/>
      <c r="OM98" s="212"/>
      <c r="ON98" s="212"/>
      <c r="OO98" s="212"/>
      <c r="OP98" s="212"/>
      <c r="OQ98" s="212"/>
      <c r="OR98" s="212"/>
      <c r="OS98" s="212"/>
      <c r="OT98" s="212"/>
      <c r="OU98" s="212"/>
      <c r="OV98" s="212"/>
      <c r="OW98" s="212"/>
      <c r="OX98" s="212"/>
      <c r="OY98" s="212"/>
      <c r="OZ98" s="212"/>
      <c r="PA98" s="212"/>
      <c r="PB98" s="212"/>
      <c r="PC98" s="212"/>
      <c r="PD98" s="212"/>
      <c r="PE98" s="212"/>
      <c r="PF98" s="212"/>
      <c r="PG98" s="212"/>
      <c r="PH98" s="212"/>
      <c r="PI98" s="212"/>
      <c r="PJ98" s="212"/>
      <c r="PK98" s="212"/>
      <c r="PL98" s="212"/>
      <c r="PM98" s="212"/>
      <c r="PN98" s="212"/>
      <c r="PO98" s="212"/>
      <c r="PP98" s="212"/>
      <c r="PQ98" s="212"/>
      <c r="PR98" s="212"/>
      <c r="PS98" s="212"/>
      <c r="PT98" s="212"/>
      <c r="PU98" s="212"/>
      <c r="PV98" s="212"/>
      <c r="PW98" s="212"/>
      <c r="PX98" s="212"/>
      <c r="PY98" s="212"/>
      <c r="PZ98" s="212"/>
      <c r="QA98" s="212"/>
      <c r="QB98" s="212"/>
      <c r="QC98" s="212"/>
      <c r="QD98" s="212"/>
      <c r="QE98" s="212"/>
      <c r="QF98" s="212"/>
      <c r="QG98" s="212"/>
      <c r="QH98" s="212"/>
      <c r="QI98" s="212"/>
      <c r="QJ98" s="212"/>
      <c r="QK98" s="212"/>
      <c r="QL98" s="212"/>
      <c r="QM98" s="212"/>
      <c r="QN98" s="212"/>
      <c r="QO98" s="212"/>
      <c r="QP98" s="212"/>
      <c r="QQ98" s="212"/>
      <c r="QR98" s="212"/>
      <c r="QS98" s="212"/>
      <c r="QT98" s="212"/>
      <c r="QU98" s="212"/>
      <c r="QV98" s="212"/>
      <c r="QW98" s="212"/>
      <c r="QX98" s="212"/>
      <c r="QY98" s="212"/>
      <c r="QZ98" s="212"/>
      <c r="RA98" s="212"/>
      <c r="RB98" s="212"/>
      <c r="RC98" s="212"/>
      <c r="RD98" s="212"/>
      <c r="RE98" s="212"/>
      <c r="RF98" s="212"/>
      <c r="RG98" s="212"/>
      <c r="RH98" s="212"/>
      <c r="RI98" s="212"/>
      <c r="RJ98" s="212"/>
      <c r="RK98" s="212"/>
      <c r="RL98" s="212"/>
      <c r="RM98" s="212"/>
      <c r="RN98" s="212"/>
      <c r="RO98" s="212"/>
      <c r="RP98" s="212"/>
      <c r="RQ98" s="212"/>
      <c r="RR98" s="212"/>
      <c r="RS98" s="212"/>
      <c r="RT98" s="212"/>
      <c r="RU98" s="212"/>
      <c r="RV98" s="212"/>
      <c r="RW98" s="212"/>
      <c r="RX98" s="212"/>
      <c r="RY98" s="212"/>
      <c r="RZ98" s="212"/>
      <c r="SA98" s="212"/>
      <c r="SB98" s="212"/>
      <c r="SC98" s="212"/>
      <c r="SD98" s="212"/>
      <c r="SE98" s="212"/>
      <c r="SF98" s="212"/>
      <c r="SG98" s="212"/>
      <c r="SH98" s="212"/>
      <c r="SI98" s="212"/>
      <c r="SJ98" s="212"/>
      <c r="SK98" s="212"/>
      <c r="SL98" s="212"/>
      <c r="SM98" s="212"/>
      <c r="SN98" s="212"/>
      <c r="SO98" s="212"/>
      <c r="SP98" s="212"/>
      <c r="SQ98" s="212"/>
      <c r="SR98" s="212"/>
      <c r="SS98" s="212"/>
      <c r="ST98" s="212"/>
      <c r="SU98" s="212"/>
      <c r="SV98" s="212"/>
      <c r="SW98" s="212"/>
      <c r="SX98" s="212"/>
      <c r="SY98" s="212"/>
      <c r="SZ98" s="212"/>
      <c r="TA98" s="212"/>
      <c r="TB98" s="212"/>
      <c r="TC98" s="212"/>
      <c r="TD98" s="212"/>
      <c r="TE98" s="212"/>
      <c r="TF98" s="212"/>
      <c r="TG98" s="212"/>
      <c r="TH98" s="212"/>
      <c r="TI98" s="212"/>
      <c r="TJ98" s="212"/>
      <c r="TK98" s="212"/>
      <c r="TL98" s="212"/>
      <c r="TM98" s="212"/>
      <c r="TN98" s="212"/>
      <c r="TO98" s="212"/>
      <c r="TP98" s="212"/>
      <c r="TQ98" s="212"/>
      <c r="TR98" s="212"/>
      <c r="TS98" s="212"/>
      <c r="TT98" s="212"/>
      <c r="TU98" s="212"/>
      <c r="TV98" s="212"/>
      <c r="TW98" s="212"/>
      <c r="TX98" s="212"/>
      <c r="TY98" s="212"/>
      <c r="TZ98" s="212"/>
      <c r="UA98" s="212"/>
      <c r="UB98" s="212"/>
      <c r="UC98" s="212"/>
      <c r="UD98" s="212"/>
      <c r="UE98" s="212"/>
      <c r="UF98" s="212"/>
      <c r="UG98" s="212"/>
      <c r="UH98" s="212"/>
      <c r="UI98" s="212"/>
      <c r="UJ98" s="212"/>
      <c r="UK98" s="212"/>
      <c r="UL98" s="212"/>
      <c r="UM98" s="212"/>
      <c r="UN98" s="212"/>
      <c r="UO98" s="212"/>
      <c r="UP98" s="212"/>
      <c r="UQ98" s="212"/>
      <c r="UR98" s="212"/>
      <c r="US98" s="212"/>
      <c r="UT98" s="212"/>
      <c r="UU98" s="212"/>
      <c r="UV98" s="212"/>
      <c r="UW98" s="212"/>
      <c r="UX98" s="212"/>
      <c r="UY98" s="212"/>
      <c r="UZ98" s="212"/>
      <c r="VA98" s="212"/>
      <c r="VB98" s="212"/>
      <c r="VC98" s="212"/>
      <c r="VD98" s="212"/>
      <c r="VE98" s="212"/>
      <c r="VF98" s="212"/>
      <c r="VG98" s="212"/>
      <c r="VH98" s="212"/>
      <c r="VI98" s="212"/>
      <c r="VJ98" s="212"/>
      <c r="VK98" s="212"/>
      <c r="VL98" s="212"/>
      <c r="VM98" s="212"/>
      <c r="VN98" s="212"/>
      <c r="VO98" s="212"/>
      <c r="VP98" s="212"/>
      <c r="VQ98" s="212"/>
      <c r="VR98" s="212"/>
      <c r="VS98" s="212"/>
      <c r="VT98" s="212"/>
      <c r="VU98" s="212"/>
      <c r="VV98" s="212"/>
      <c r="VW98" s="212"/>
      <c r="VX98" s="212"/>
      <c r="VY98" s="212"/>
      <c r="VZ98" s="212"/>
      <c r="WA98" s="212"/>
      <c r="WB98" s="212"/>
      <c r="WC98" s="212"/>
      <c r="WD98" s="212"/>
      <c r="WE98" s="212"/>
      <c r="WF98" s="212"/>
      <c r="WG98" s="212"/>
      <c r="WH98" s="212"/>
      <c r="WI98" s="212"/>
      <c r="WJ98" s="212"/>
      <c r="WK98" s="212"/>
      <c r="WL98" s="212"/>
      <c r="WM98" s="212"/>
      <c r="WN98" s="212"/>
      <c r="WO98" s="212"/>
      <c r="WP98" s="212"/>
      <c r="WQ98" s="212"/>
      <c r="WR98" s="212"/>
      <c r="WS98" s="212"/>
      <c r="WT98" s="212"/>
      <c r="WU98" s="212"/>
      <c r="WV98" s="212"/>
      <c r="WW98" s="212"/>
      <c r="WX98" s="212"/>
      <c r="WY98" s="212"/>
      <c r="WZ98" s="212"/>
      <c r="XA98" s="212"/>
      <c r="XB98" s="212"/>
      <c r="XC98" s="212"/>
      <c r="XD98" s="212"/>
      <c r="XE98" s="212"/>
      <c r="XF98" s="212"/>
      <c r="XG98" s="212"/>
      <c r="XH98" s="212"/>
      <c r="XI98" s="212"/>
      <c r="XJ98" s="212"/>
      <c r="XK98" s="212"/>
      <c r="XL98" s="212"/>
      <c r="XM98" s="212"/>
      <c r="XN98" s="212"/>
      <c r="XO98" s="212"/>
      <c r="XP98" s="212"/>
      <c r="XQ98" s="212"/>
      <c r="XR98" s="212"/>
      <c r="XS98" s="212"/>
      <c r="XT98" s="212"/>
      <c r="XU98" s="212"/>
      <c r="XV98" s="212"/>
      <c r="XW98" s="212"/>
      <c r="XX98" s="212"/>
      <c r="XY98" s="212"/>
      <c r="XZ98" s="212"/>
      <c r="YA98" s="212"/>
      <c r="YB98" s="212"/>
      <c r="YC98" s="212"/>
      <c r="YD98" s="212"/>
      <c r="YE98" s="212"/>
      <c r="YF98" s="212"/>
      <c r="YG98" s="212"/>
      <c r="YH98" s="212"/>
      <c r="YI98" s="212"/>
      <c r="YJ98" s="212"/>
      <c r="YK98" s="212"/>
      <c r="YL98" s="212"/>
      <c r="YM98" s="212"/>
      <c r="YN98" s="212"/>
      <c r="YO98" s="212"/>
      <c r="YP98" s="212"/>
      <c r="YQ98" s="212"/>
      <c r="YR98" s="212"/>
      <c r="YS98" s="212"/>
      <c r="YT98" s="212"/>
      <c r="YU98" s="212"/>
      <c r="YV98" s="212"/>
      <c r="YW98" s="212"/>
      <c r="YX98" s="212"/>
      <c r="YY98" s="212"/>
      <c r="YZ98" s="212"/>
      <c r="ZA98" s="212"/>
      <c r="ZB98" s="212"/>
      <c r="ZC98" s="212"/>
      <c r="ZD98" s="212"/>
      <c r="ZE98" s="212"/>
      <c r="ZF98" s="212"/>
      <c r="ZG98" s="212"/>
      <c r="ZH98" s="212"/>
      <c r="ZI98" s="212"/>
      <c r="ZJ98" s="212"/>
      <c r="ZK98" s="212"/>
      <c r="ZL98" s="212"/>
      <c r="ZM98" s="212"/>
      <c r="ZN98" s="212"/>
      <c r="ZO98" s="212"/>
      <c r="ZP98" s="212"/>
      <c r="ZQ98" s="212"/>
      <c r="ZR98" s="212"/>
      <c r="ZS98" s="212"/>
      <c r="ZT98" s="212"/>
      <c r="ZU98" s="212"/>
      <c r="ZV98" s="212"/>
      <c r="ZW98" s="212"/>
      <c r="ZX98" s="212"/>
      <c r="ZY98" s="212"/>
      <c r="ZZ98" s="212"/>
      <c r="AAA98" s="212"/>
      <c r="AAB98" s="212"/>
      <c r="AAC98" s="212"/>
      <c r="AAD98" s="212"/>
      <c r="AAE98" s="212"/>
      <c r="AAF98" s="212"/>
      <c r="AAG98" s="212"/>
      <c r="AAH98" s="212"/>
      <c r="AAI98" s="212"/>
      <c r="AAJ98" s="212"/>
      <c r="AAK98" s="212"/>
      <c r="AAL98" s="212"/>
      <c r="AAM98" s="212"/>
      <c r="AAN98" s="212"/>
      <c r="AAO98" s="212"/>
      <c r="AAP98" s="212"/>
      <c r="AAQ98" s="212"/>
      <c r="AAR98" s="212"/>
      <c r="AAS98" s="212"/>
      <c r="AAT98" s="212"/>
      <c r="AAU98" s="212"/>
      <c r="AAV98" s="212"/>
      <c r="AAW98" s="212"/>
      <c r="AAX98" s="212"/>
      <c r="AAY98" s="212"/>
      <c r="AAZ98" s="212"/>
      <c r="ABA98" s="212"/>
      <c r="ABB98" s="212"/>
      <c r="ABC98" s="212"/>
      <c r="ABD98" s="212"/>
      <c r="ABE98" s="212"/>
      <c r="ABF98" s="212"/>
      <c r="ABG98" s="212"/>
      <c r="ABH98" s="212"/>
      <c r="ABI98" s="212"/>
      <c r="ABJ98" s="212"/>
      <c r="ABK98" s="212"/>
      <c r="ABL98" s="212"/>
      <c r="ABM98" s="212"/>
      <c r="ABN98" s="212"/>
      <c r="ABO98" s="212"/>
      <c r="ABP98" s="212"/>
      <c r="ABQ98" s="212"/>
      <c r="ABR98" s="212"/>
      <c r="ABS98" s="212"/>
      <c r="ABT98" s="212"/>
      <c r="ABU98" s="212"/>
      <c r="ABV98" s="212"/>
      <c r="ABW98" s="212"/>
      <c r="ABX98" s="212"/>
      <c r="ABY98" s="212"/>
      <c r="ABZ98" s="212"/>
      <c r="ACA98" s="212"/>
      <c r="ACB98" s="212"/>
      <c r="ACC98" s="212"/>
      <c r="ACD98" s="212"/>
      <c r="ACE98" s="212"/>
      <c r="ACF98" s="212"/>
      <c r="ACG98" s="212"/>
      <c r="ACH98" s="212"/>
      <c r="ACI98" s="212"/>
      <c r="ACJ98" s="212"/>
      <c r="ACK98" s="212"/>
      <c r="ACL98" s="212"/>
      <c r="ACM98" s="212"/>
      <c r="ACN98" s="212"/>
      <c r="ACO98" s="212"/>
      <c r="ACP98" s="212"/>
      <c r="ACQ98" s="212"/>
      <c r="ACR98" s="212"/>
      <c r="ACS98" s="212"/>
      <c r="ACT98" s="212"/>
      <c r="ACU98" s="212"/>
      <c r="ACV98" s="212"/>
      <c r="ACW98" s="212"/>
      <c r="ACX98" s="212"/>
      <c r="ACY98" s="212"/>
      <c r="ACZ98" s="212"/>
      <c r="ADA98" s="212"/>
      <c r="ADB98" s="212"/>
      <c r="ADC98" s="212"/>
      <c r="ADD98" s="212"/>
      <c r="ADE98" s="212"/>
      <c r="ADF98" s="212"/>
      <c r="ADG98" s="212"/>
      <c r="ADH98" s="212"/>
      <c r="ADI98" s="212"/>
      <c r="ADJ98" s="212"/>
      <c r="ADK98" s="212"/>
      <c r="ADL98" s="212"/>
      <c r="ADM98" s="212"/>
      <c r="ADN98" s="212"/>
      <c r="ADO98" s="212"/>
      <c r="ADP98" s="212"/>
      <c r="ADQ98" s="212"/>
      <c r="ADR98" s="212"/>
      <c r="ADS98" s="212"/>
      <c r="ADT98" s="212"/>
      <c r="ADU98" s="212"/>
      <c r="ADV98" s="212"/>
      <c r="ADW98" s="212"/>
      <c r="ADX98" s="212"/>
      <c r="ADY98" s="212"/>
      <c r="ADZ98" s="212"/>
      <c r="AEA98" s="212"/>
      <c r="AEB98" s="212"/>
      <c r="AEC98" s="212"/>
      <c r="AED98" s="212"/>
      <c r="AEE98" s="212"/>
      <c r="AEF98" s="212"/>
      <c r="AEG98" s="212"/>
      <c r="AEH98" s="212"/>
      <c r="AEI98" s="212"/>
      <c r="AEJ98" s="212"/>
      <c r="AEK98" s="212"/>
      <c r="AEL98" s="212"/>
      <c r="AEM98" s="212"/>
      <c r="AEN98" s="212"/>
      <c r="AEO98" s="212"/>
      <c r="AEP98" s="212"/>
      <c r="AEQ98" s="212"/>
      <c r="AER98" s="212"/>
      <c r="AES98" s="212"/>
      <c r="AET98" s="212"/>
      <c r="AEU98" s="212"/>
      <c r="AEV98" s="212"/>
      <c r="AEW98" s="212"/>
      <c r="AEX98" s="212"/>
      <c r="AEY98" s="212"/>
      <c r="AEZ98" s="212"/>
      <c r="AFA98" s="212"/>
      <c r="AFB98" s="212"/>
      <c r="AFC98" s="212"/>
      <c r="AFD98" s="212"/>
      <c r="AFE98" s="212"/>
      <c r="AFF98" s="212"/>
      <c r="AFG98" s="212"/>
      <c r="AFH98" s="212"/>
      <c r="AFI98" s="212"/>
      <c r="AFJ98" s="212"/>
      <c r="AFK98" s="212"/>
      <c r="AFL98" s="212"/>
      <c r="AFM98" s="212"/>
      <c r="AFN98" s="212"/>
      <c r="AFO98" s="212"/>
      <c r="AFP98" s="212"/>
      <c r="AFQ98" s="212"/>
      <c r="AFR98" s="212"/>
      <c r="AFS98" s="212"/>
      <c r="AFT98" s="212"/>
      <c r="AFU98" s="212"/>
      <c r="AFV98" s="212"/>
      <c r="AFW98" s="212"/>
      <c r="AFX98" s="212"/>
      <c r="AFY98" s="212"/>
      <c r="AFZ98" s="212"/>
      <c r="AGA98" s="212"/>
      <c r="AGB98" s="212"/>
      <c r="AGC98" s="212"/>
      <c r="AGD98" s="212"/>
      <c r="AGE98" s="212"/>
      <c r="AGF98" s="212"/>
      <c r="AGG98" s="212"/>
      <c r="AGH98" s="212"/>
      <c r="AGI98" s="212"/>
      <c r="AGJ98" s="212"/>
      <c r="AGK98" s="212"/>
      <c r="AGL98" s="212"/>
      <c r="AGM98" s="212"/>
      <c r="AGN98" s="212"/>
      <c r="AGO98" s="212"/>
      <c r="AGP98" s="212"/>
      <c r="AGQ98" s="212"/>
      <c r="AGR98" s="212"/>
      <c r="AGS98" s="212"/>
      <c r="AGT98" s="212"/>
      <c r="AGU98" s="212"/>
      <c r="AGV98" s="212"/>
      <c r="AGW98" s="212"/>
      <c r="AGX98" s="212"/>
      <c r="AGY98" s="212"/>
      <c r="AGZ98" s="212"/>
      <c r="AHA98" s="212"/>
      <c r="AHB98" s="212"/>
      <c r="AHC98" s="212"/>
      <c r="AHD98" s="212"/>
      <c r="AHE98" s="212"/>
      <c r="AHF98" s="212"/>
      <c r="AHG98" s="212"/>
      <c r="AHH98" s="212"/>
      <c r="AHI98" s="212"/>
      <c r="AHJ98" s="212"/>
      <c r="AHK98" s="212"/>
      <c r="AHL98" s="212"/>
      <c r="AHM98" s="212"/>
      <c r="AHN98" s="212"/>
      <c r="AHO98" s="212"/>
      <c r="AHP98" s="212"/>
      <c r="AHQ98" s="212"/>
      <c r="AHR98" s="212"/>
      <c r="AHS98" s="212"/>
      <c r="AHT98" s="212"/>
      <c r="AHU98" s="212"/>
      <c r="AHV98" s="212"/>
      <c r="AHW98" s="212"/>
      <c r="AHX98" s="212"/>
      <c r="AHY98" s="212"/>
      <c r="AHZ98" s="212"/>
      <c r="AIA98" s="212"/>
      <c r="AIB98" s="212"/>
      <c r="AIC98" s="212"/>
      <c r="AID98" s="212"/>
      <c r="AIE98" s="212"/>
      <c r="AIF98" s="212"/>
      <c r="AIG98" s="212"/>
      <c r="AIH98" s="212"/>
      <c r="AII98" s="212"/>
      <c r="AIJ98" s="212"/>
      <c r="AIK98" s="212"/>
      <c r="AIL98" s="212"/>
      <c r="AIM98" s="212"/>
      <c r="AIN98" s="212"/>
      <c r="AIO98" s="212"/>
      <c r="AIP98" s="212"/>
      <c r="AIQ98" s="212"/>
      <c r="AIR98" s="212"/>
      <c r="AIS98" s="212"/>
      <c r="AIT98" s="212"/>
      <c r="AIU98" s="212"/>
      <c r="AIV98" s="212"/>
      <c r="AIW98" s="212"/>
      <c r="AIX98" s="212"/>
      <c r="AIY98" s="212"/>
      <c r="AIZ98" s="212"/>
      <c r="AJA98" s="212"/>
      <c r="AJB98" s="212"/>
      <c r="AJC98" s="212"/>
      <c r="AJD98" s="212"/>
      <c r="AJE98" s="212"/>
      <c r="AJF98" s="212"/>
      <c r="AJG98" s="212"/>
      <c r="AJH98" s="212"/>
      <c r="AJI98" s="212"/>
      <c r="AJJ98" s="212"/>
      <c r="AJK98" s="212"/>
      <c r="AJL98" s="212"/>
      <c r="AJM98" s="212"/>
      <c r="AJN98" s="212"/>
      <c r="AJO98" s="212"/>
      <c r="AJP98" s="212"/>
      <c r="AJQ98" s="212"/>
      <c r="AJR98" s="212"/>
      <c r="AJS98" s="212"/>
      <c r="AJT98" s="212"/>
      <c r="AJU98" s="212"/>
      <c r="AJV98" s="212"/>
      <c r="AJW98" s="212"/>
      <c r="AJX98" s="212"/>
      <c r="AJY98" s="212"/>
      <c r="AJZ98" s="212"/>
      <c r="AKA98" s="212"/>
      <c r="AKB98" s="212"/>
      <c r="AKC98" s="212"/>
      <c r="AKD98" s="212"/>
      <c r="AKE98" s="212"/>
      <c r="AKF98" s="212"/>
      <c r="AKG98" s="212"/>
      <c r="AKH98" s="212"/>
      <c r="AKI98" s="212"/>
      <c r="AKJ98" s="212"/>
      <c r="AKK98" s="212"/>
      <c r="AKL98" s="212"/>
      <c r="AKM98" s="212"/>
      <c r="AKN98" s="212"/>
      <c r="AKO98" s="212"/>
      <c r="AKP98" s="212"/>
      <c r="AKQ98" s="212"/>
      <c r="AKR98" s="212"/>
      <c r="AKS98" s="212"/>
      <c r="AKT98" s="212"/>
      <c r="AKU98" s="212"/>
      <c r="AKV98" s="212"/>
      <c r="AKW98" s="212"/>
      <c r="AKX98" s="212"/>
      <c r="AKY98" s="212"/>
      <c r="AKZ98" s="212"/>
      <c r="ALA98" s="212"/>
      <c r="ALB98" s="212"/>
      <c r="ALC98" s="212"/>
      <c r="ALD98" s="212"/>
      <c r="ALE98" s="212"/>
      <c r="ALF98" s="212"/>
      <c r="ALG98" s="212"/>
      <c r="ALH98" s="212"/>
      <c r="ALI98" s="212"/>
      <c r="ALJ98" s="212"/>
      <c r="ALK98" s="212"/>
      <c r="ALL98" s="212"/>
      <c r="ALM98" s="212"/>
      <c r="ALN98" s="212"/>
      <c r="ALO98" s="212"/>
      <c r="ALP98" s="212"/>
      <c r="ALQ98" s="212"/>
      <c r="ALR98" s="212"/>
      <c r="ALS98" s="212"/>
      <c r="ALT98" s="212"/>
      <c r="ALU98" s="212"/>
      <c r="ALV98" s="212"/>
      <c r="ALW98" s="212"/>
      <c r="ALX98" s="212"/>
      <c r="ALY98" s="212"/>
      <c r="ALZ98" s="212"/>
      <c r="AMA98" s="212"/>
      <c r="AMB98" s="212"/>
      <c r="AMC98" s="212"/>
      <c r="AMD98" s="212"/>
      <c r="AME98" s="212"/>
      <c r="AMF98" s="212"/>
      <c r="AMG98" s="212"/>
      <c r="AMH98" s="212"/>
      <c r="AMI98" s="212"/>
      <c r="AMJ98" s="212"/>
      <c r="AMK98" s="212"/>
      <c r="AML98" s="212"/>
      <c r="AMM98" s="212"/>
      <c r="AMN98" s="212"/>
      <c r="AMO98" s="212"/>
      <c r="AMP98" s="212"/>
      <c r="AMQ98" s="212"/>
      <c r="AMR98" s="212"/>
      <c r="AMS98" s="212"/>
      <c r="AMT98" s="212"/>
      <c r="AMU98" s="212"/>
      <c r="AMV98" s="212"/>
      <c r="AMW98" s="212"/>
      <c r="AMX98" s="212"/>
      <c r="AMY98" s="212"/>
      <c r="AMZ98" s="212"/>
      <c r="ANA98" s="212"/>
      <c r="ANB98" s="212"/>
      <c r="ANC98" s="212"/>
      <c r="AND98" s="212"/>
      <c r="ANE98" s="212"/>
      <c r="ANF98" s="212"/>
      <c r="ANG98" s="212"/>
      <c r="ANH98" s="212"/>
      <c r="ANI98" s="212"/>
      <c r="ANJ98" s="212"/>
      <c r="ANK98" s="212"/>
      <c r="ANL98" s="212"/>
      <c r="ANM98" s="212"/>
      <c r="ANN98" s="212"/>
      <c r="ANO98" s="212"/>
      <c r="ANP98" s="212"/>
      <c r="ANQ98" s="212"/>
      <c r="ANR98" s="212"/>
      <c r="ANS98" s="212"/>
      <c r="ANT98" s="212"/>
      <c r="ANU98" s="212"/>
      <c r="ANV98" s="212"/>
      <c r="ANW98" s="212"/>
      <c r="ANX98" s="212"/>
      <c r="ANY98" s="212"/>
      <c r="ANZ98" s="212"/>
      <c r="AOA98" s="212"/>
      <c r="AOB98" s="212"/>
      <c r="AOC98" s="212"/>
      <c r="AOD98" s="212"/>
      <c r="AOE98" s="212"/>
      <c r="AOF98" s="212"/>
      <c r="AOG98" s="212"/>
      <c r="AOH98" s="212"/>
      <c r="AOI98" s="212"/>
      <c r="AOJ98" s="212"/>
      <c r="AOK98" s="212"/>
      <c r="AOL98" s="212"/>
      <c r="AOM98" s="212"/>
      <c r="AON98" s="212"/>
      <c r="AOO98" s="212"/>
      <c r="AOP98" s="212"/>
      <c r="AOQ98" s="212"/>
      <c r="AOR98" s="212"/>
      <c r="AOS98" s="212"/>
      <c r="AOT98" s="212"/>
      <c r="AOU98" s="212"/>
      <c r="AOV98" s="212"/>
      <c r="AOW98" s="212"/>
      <c r="AOX98" s="212"/>
      <c r="AOY98" s="212"/>
      <c r="AOZ98" s="212"/>
      <c r="APA98" s="212"/>
      <c r="APB98" s="212"/>
      <c r="APC98" s="212"/>
      <c r="APD98" s="212"/>
      <c r="APE98" s="212"/>
      <c r="APF98" s="212"/>
      <c r="APG98" s="212"/>
      <c r="APH98" s="212"/>
      <c r="API98" s="212"/>
      <c r="APJ98" s="212"/>
      <c r="APK98" s="212"/>
      <c r="APL98" s="212"/>
      <c r="APM98" s="212"/>
      <c r="APN98" s="212"/>
      <c r="APO98" s="212"/>
      <c r="APP98" s="212"/>
      <c r="APQ98" s="212"/>
      <c r="APR98" s="212"/>
      <c r="APS98" s="212"/>
      <c r="APT98" s="212"/>
      <c r="APU98" s="212"/>
      <c r="APV98" s="212"/>
      <c r="APW98" s="212"/>
      <c r="APX98" s="212"/>
      <c r="APY98" s="212"/>
      <c r="APZ98" s="212"/>
      <c r="AQA98" s="212"/>
      <c r="AQB98" s="212"/>
      <c r="AQC98" s="212"/>
      <c r="AQD98" s="212"/>
      <c r="AQE98" s="212"/>
      <c r="AQF98" s="212"/>
      <c r="AQG98" s="212"/>
      <c r="AQH98" s="212"/>
      <c r="AQI98" s="212"/>
      <c r="AQJ98" s="212"/>
      <c r="AQK98" s="212"/>
      <c r="AQL98" s="212"/>
      <c r="AQM98" s="212"/>
      <c r="AQN98" s="212"/>
      <c r="AQO98" s="212"/>
      <c r="AQP98" s="212"/>
      <c r="AQQ98" s="212"/>
      <c r="AQR98" s="212"/>
      <c r="AQS98" s="212"/>
      <c r="AQT98" s="212"/>
      <c r="AQU98" s="212"/>
      <c r="AQV98" s="212"/>
      <c r="AQW98" s="212"/>
      <c r="AQX98" s="212"/>
      <c r="AQY98" s="212"/>
      <c r="AQZ98" s="212"/>
      <c r="ARA98" s="212"/>
      <c r="ARB98" s="212"/>
      <c r="ARC98" s="212"/>
      <c r="ARD98" s="212"/>
      <c r="ARE98" s="212"/>
      <c r="ARF98" s="212"/>
      <c r="ARG98" s="212"/>
      <c r="ARH98" s="212"/>
      <c r="ARI98" s="212"/>
      <c r="ARJ98" s="212"/>
      <c r="ARK98" s="212"/>
      <c r="ARL98" s="212"/>
      <c r="ARM98" s="212"/>
      <c r="ARN98" s="212"/>
      <c r="ARO98" s="212"/>
      <c r="ARP98" s="212"/>
      <c r="ARQ98" s="212"/>
      <c r="ARR98" s="212"/>
      <c r="ARS98" s="212"/>
      <c r="ART98" s="212"/>
      <c r="ARU98" s="212"/>
      <c r="ARV98" s="212"/>
      <c r="ARW98" s="212"/>
      <c r="ARX98" s="212"/>
      <c r="ARY98" s="212"/>
      <c r="ARZ98" s="212"/>
      <c r="ASA98" s="212"/>
      <c r="ASB98" s="212"/>
      <c r="ASC98" s="212"/>
      <c r="ASD98" s="212"/>
      <c r="ASE98" s="212"/>
      <c r="ASF98" s="212"/>
      <c r="ASG98" s="212"/>
      <c r="ASH98" s="212"/>
      <c r="ASI98" s="212"/>
      <c r="ASJ98" s="212"/>
      <c r="ASK98" s="212"/>
      <c r="ASL98" s="212"/>
      <c r="ASM98" s="212"/>
      <c r="ASN98" s="212"/>
      <c r="ASO98" s="212"/>
      <c r="ASP98" s="212"/>
      <c r="ASQ98" s="212"/>
      <c r="ASR98" s="212"/>
      <c r="ASS98" s="212"/>
      <c r="AST98" s="212"/>
      <c r="ASU98" s="212"/>
      <c r="ASV98" s="212"/>
      <c r="ASW98" s="212"/>
      <c r="ASX98" s="212"/>
      <c r="ASY98" s="212"/>
      <c r="ASZ98" s="212"/>
      <c r="ATA98" s="212"/>
      <c r="ATB98" s="212"/>
      <c r="ATC98" s="212"/>
      <c r="ATD98" s="212"/>
      <c r="ATE98" s="212"/>
      <c r="ATF98" s="212"/>
      <c r="ATG98" s="212"/>
      <c r="ATH98" s="212"/>
      <c r="ATI98" s="212"/>
      <c r="ATJ98" s="212"/>
      <c r="ATK98" s="212"/>
      <c r="ATL98" s="212"/>
      <c r="ATM98" s="212"/>
      <c r="ATN98" s="212"/>
      <c r="ATO98" s="212"/>
      <c r="ATP98" s="212"/>
      <c r="ATQ98" s="212"/>
      <c r="ATR98" s="212"/>
      <c r="ATS98" s="212"/>
      <c r="ATT98" s="212"/>
      <c r="ATU98" s="212"/>
      <c r="ATV98" s="212"/>
      <c r="ATW98" s="212"/>
      <c r="ATX98" s="212"/>
      <c r="ATY98" s="212"/>
      <c r="ATZ98" s="212"/>
      <c r="AUA98" s="212"/>
      <c r="AUB98" s="212"/>
      <c r="AUC98" s="212"/>
      <c r="AUD98" s="212"/>
      <c r="AUE98" s="212"/>
      <c r="AUF98" s="212"/>
      <c r="AUG98" s="212"/>
      <c r="AUH98" s="212"/>
      <c r="AUI98" s="212"/>
      <c r="AUJ98" s="212"/>
      <c r="AUK98" s="212"/>
      <c r="AUL98" s="212"/>
      <c r="AUM98" s="212"/>
      <c r="AUN98" s="212"/>
      <c r="AUO98" s="212"/>
      <c r="AUP98" s="212"/>
      <c r="AUQ98" s="212"/>
      <c r="AUR98" s="212"/>
      <c r="AUS98" s="212"/>
      <c r="AUT98" s="212"/>
      <c r="AUU98" s="212"/>
      <c r="AUV98" s="212"/>
      <c r="AUW98" s="212"/>
      <c r="AUX98" s="212"/>
      <c r="AUY98" s="212"/>
      <c r="AUZ98" s="212"/>
      <c r="AVA98" s="212"/>
      <c r="AVB98" s="212"/>
      <c r="AVC98" s="212"/>
      <c r="AVD98" s="212"/>
      <c r="AVE98" s="212"/>
      <c r="AVF98" s="212"/>
      <c r="AVG98" s="212"/>
      <c r="AVH98" s="212"/>
      <c r="AVI98" s="212"/>
      <c r="AVJ98" s="212"/>
      <c r="AVK98" s="212"/>
      <c r="AVL98" s="212"/>
      <c r="AVM98" s="212"/>
      <c r="AVN98" s="212"/>
      <c r="AVO98" s="212"/>
      <c r="AVP98" s="212"/>
      <c r="AVQ98" s="212"/>
      <c r="AVR98" s="212"/>
      <c r="AVS98" s="212"/>
      <c r="AVT98" s="212"/>
      <c r="AVU98" s="212"/>
      <c r="AVV98" s="212"/>
      <c r="AVW98" s="212"/>
      <c r="AVX98" s="212"/>
      <c r="AVY98" s="212"/>
      <c r="AVZ98" s="212"/>
      <c r="AWA98" s="212"/>
      <c r="AWB98" s="212"/>
      <c r="AWC98" s="212"/>
      <c r="AWD98" s="212"/>
      <c r="AWE98" s="212"/>
      <c r="AWF98" s="212"/>
      <c r="AWG98" s="212"/>
      <c r="AWH98" s="212"/>
      <c r="AWI98" s="212"/>
      <c r="AWJ98" s="212"/>
      <c r="AWK98" s="212"/>
      <c r="AWL98" s="212"/>
      <c r="AWM98" s="212"/>
      <c r="AWN98" s="212"/>
      <c r="AWO98" s="212"/>
      <c r="AWP98" s="212"/>
      <c r="AWQ98" s="212"/>
      <c r="AWR98" s="212"/>
      <c r="AWS98" s="212"/>
      <c r="AWT98" s="212"/>
      <c r="AWU98" s="212"/>
      <c r="AWV98" s="212"/>
      <c r="AWW98" s="212"/>
      <c r="AWX98" s="212"/>
      <c r="AWY98" s="212"/>
      <c r="AWZ98" s="212"/>
      <c r="AXA98" s="212"/>
      <c r="AXB98" s="212"/>
      <c r="AXC98" s="212"/>
      <c r="AXD98" s="212"/>
      <c r="AXE98" s="212"/>
      <c r="AXF98" s="212"/>
      <c r="AXG98" s="212"/>
      <c r="AXH98" s="212"/>
      <c r="AXI98" s="212"/>
      <c r="AXJ98" s="212"/>
      <c r="AXK98" s="212"/>
      <c r="AXL98" s="212"/>
      <c r="AXM98" s="212"/>
      <c r="AXN98" s="212"/>
      <c r="AXO98" s="212"/>
      <c r="AXP98" s="212"/>
      <c r="AXQ98" s="212"/>
      <c r="AXR98" s="212"/>
      <c r="AXS98" s="212"/>
      <c r="AXT98" s="212"/>
      <c r="AXU98" s="212"/>
      <c r="AXV98" s="212"/>
      <c r="AXW98" s="212"/>
      <c r="AXX98" s="212"/>
      <c r="AXY98" s="212"/>
      <c r="AXZ98" s="212"/>
      <c r="AYA98" s="212"/>
      <c r="AYB98" s="212"/>
      <c r="AYC98" s="212"/>
      <c r="AYD98" s="212"/>
      <c r="AYE98" s="212"/>
      <c r="AYF98" s="212"/>
      <c r="AYG98" s="212"/>
      <c r="AYH98" s="212"/>
      <c r="AYI98" s="212"/>
      <c r="AYJ98" s="212"/>
      <c r="AYK98" s="212"/>
      <c r="AYL98" s="212"/>
      <c r="AYM98" s="212"/>
      <c r="AYN98" s="212"/>
      <c r="AYO98" s="212"/>
      <c r="AYP98" s="212"/>
      <c r="AYQ98" s="212"/>
      <c r="AYR98" s="212"/>
      <c r="AYS98" s="212"/>
      <c r="AYT98" s="212"/>
      <c r="AYU98" s="212"/>
      <c r="AYV98" s="212"/>
      <c r="AYW98" s="212"/>
      <c r="AYX98" s="212"/>
      <c r="AYY98" s="212"/>
      <c r="AYZ98" s="212"/>
      <c r="AZA98" s="212"/>
      <c r="AZB98" s="212"/>
      <c r="AZC98" s="212"/>
      <c r="AZD98" s="212"/>
      <c r="AZE98" s="212"/>
      <c r="AZF98" s="212"/>
      <c r="AZG98" s="212"/>
      <c r="AZH98" s="212"/>
      <c r="AZI98" s="212"/>
      <c r="AZJ98" s="212"/>
      <c r="AZK98" s="212"/>
      <c r="AZL98" s="212"/>
      <c r="AZM98" s="212"/>
      <c r="AZN98" s="212"/>
      <c r="AZO98" s="212"/>
      <c r="AZP98" s="212"/>
      <c r="AZQ98" s="212"/>
      <c r="AZR98" s="212"/>
      <c r="AZS98" s="212"/>
      <c r="AZT98" s="212"/>
      <c r="AZU98" s="212"/>
      <c r="AZV98" s="212"/>
      <c r="AZW98" s="212"/>
      <c r="AZX98" s="212"/>
      <c r="AZY98" s="212"/>
      <c r="AZZ98" s="212"/>
      <c r="BAA98" s="212"/>
      <c r="BAB98" s="212"/>
      <c r="BAC98" s="212"/>
      <c r="BAD98" s="212"/>
      <c r="BAE98" s="212"/>
      <c r="BAF98" s="212"/>
      <c r="BAG98" s="212"/>
      <c r="BAH98" s="212"/>
      <c r="BAI98" s="212"/>
      <c r="BAJ98" s="212"/>
      <c r="BAK98" s="212"/>
      <c r="BAL98" s="212"/>
      <c r="BAM98" s="212"/>
      <c r="BAN98" s="212"/>
      <c r="BAO98" s="212"/>
      <c r="BAP98" s="212"/>
      <c r="BAQ98" s="212"/>
      <c r="BAR98" s="212"/>
      <c r="BAS98" s="212"/>
      <c r="BAT98" s="212"/>
      <c r="BAU98" s="212"/>
      <c r="BAV98" s="212"/>
      <c r="BAW98" s="212"/>
      <c r="BAX98" s="212"/>
      <c r="BAY98" s="212"/>
      <c r="BAZ98" s="212"/>
      <c r="BBA98" s="212"/>
      <c r="BBB98" s="212"/>
      <c r="BBC98" s="212"/>
      <c r="BBD98" s="212"/>
      <c r="BBE98" s="212"/>
      <c r="BBF98" s="212"/>
      <c r="BBG98" s="212"/>
      <c r="BBH98" s="212"/>
      <c r="BBI98" s="212"/>
      <c r="BBJ98" s="212"/>
      <c r="BBK98" s="212"/>
      <c r="BBL98" s="212"/>
      <c r="BBM98" s="212"/>
      <c r="BBN98" s="212"/>
      <c r="BBO98" s="212"/>
      <c r="BBP98" s="212"/>
      <c r="BBQ98" s="212"/>
      <c r="BBR98" s="212"/>
      <c r="BBS98" s="212"/>
      <c r="BBT98" s="212"/>
      <c r="BBU98" s="212"/>
      <c r="BBV98" s="212"/>
      <c r="BBW98" s="212"/>
      <c r="BBX98" s="212"/>
      <c r="BBY98" s="212"/>
      <c r="BBZ98" s="212"/>
      <c r="BCA98" s="212"/>
      <c r="BCB98" s="212"/>
      <c r="BCC98" s="212"/>
      <c r="BCD98" s="212"/>
      <c r="BCE98" s="212"/>
      <c r="BCF98" s="212"/>
      <c r="BCG98" s="212"/>
      <c r="BCH98" s="212"/>
      <c r="BCI98" s="212"/>
      <c r="BCJ98" s="212"/>
      <c r="BCK98" s="212"/>
      <c r="BCL98" s="212"/>
      <c r="BCM98" s="212"/>
      <c r="BCN98" s="212"/>
      <c r="BCO98" s="212"/>
      <c r="BCP98" s="212"/>
      <c r="BCQ98" s="212"/>
      <c r="BCR98" s="212"/>
      <c r="BCS98" s="212"/>
      <c r="BCT98" s="212"/>
      <c r="BCU98" s="212"/>
      <c r="BCV98" s="212"/>
      <c r="BCW98" s="212"/>
      <c r="BCX98" s="212"/>
      <c r="BCY98" s="212"/>
      <c r="BCZ98" s="212"/>
      <c r="BDA98" s="212"/>
      <c r="BDB98" s="212"/>
      <c r="BDC98" s="212"/>
      <c r="BDD98" s="212"/>
      <c r="BDE98" s="212"/>
      <c r="BDF98" s="212"/>
      <c r="BDG98" s="212"/>
      <c r="BDH98" s="212"/>
      <c r="BDI98" s="212"/>
      <c r="BDJ98" s="212"/>
      <c r="BDK98" s="212"/>
      <c r="BDL98" s="212"/>
      <c r="BDM98" s="212"/>
      <c r="BDN98" s="212"/>
      <c r="BDO98" s="212"/>
      <c r="BDP98" s="212"/>
      <c r="BDQ98" s="212"/>
      <c r="BDR98" s="212"/>
      <c r="BDS98" s="212"/>
      <c r="BDT98" s="212"/>
      <c r="BDU98" s="212"/>
      <c r="BDV98" s="212"/>
      <c r="BDW98" s="212"/>
      <c r="BDX98" s="212"/>
      <c r="BDY98" s="212"/>
      <c r="BDZ98" s="212"/>
      <c r="BEA98" s="212"/>
      <c r="BEB98" s="212"/>
      <c r="BEC98" s="212"/>
      <c r="BED98" s="212"/>
      <c r="BEE98" s="212"/>
      <c r="BEF98" s="212"/>
      <c r="BEG98" s="212"/>
      <c r="BEH98" s="212"/>
      <c r="BEI98" s="212"/>
      <c r="BEJ98" s="212"/>
      <c r="BEK98" s="212"/>
      <c r="BEL98" s="212"/>
      <c r="BEM98" s="212"/>
      <c r="BEN98" s="212"/>
      <c r="BEO98" s="212"/>
      <c r="BEP98" s="212"/>
      <c r="BEQ98" s="212"/>
      <c r="BER98" s="212"/>
      <c r="BES98" s="212"/>
      <c r="BET98" s="212"/>
      <c r="BEU98" s="212"/>
      <c r="BEV98" s="212"/>
      <c r="BEW98" s="212"/>
      <c r="BEX98" s="212"/>
      <c r="BEY98" s="212"/>
      <c r="BEZ98" s="212"/>
      <c r="BFA98" s="212"/>
      <c r="BFB98" s="212"/>
      <c r="BFC98" s="212"/>
      <c r="BFD98" s="212"/>
      <c r="BFE98" s="212"/>
      <c r="BFF98" s="212"/>
      <c r="BFG98" s="212"/>
      <c r="BFH98" s="212"/>
      <c r="BFI98" s="212"/>
      <c r="BFJ98" s="212"/>
      <c r="BFK98" s="212"/>
      <c r="BFL98" s="212"/>
      <c r="BFM98" s="212"/>
      <c r="BFN98" s="212"/>
      <c r="BFO98" s="212"/>
      <c r="BFP98" s="212"/>
      <c r="BFQ98" s="212"/>
      <c r="BFR98" s="212"/>
      <c r="BFS98" s="212"/>
      <c r="BFT98" s="212"/>
      <c r="BFU98" s="212"/>
      <c r="BFV98" s="212"/>
      <c r="BFW98" s="212"/>
      <c r="BFX98" s="212"/>
      <c r="BFY98" s="212"/>
      <c r="BFZ98" s="212"/>
      <c r="BGA98" s="212"/>
      <c r="BGB98" s="212"/>
      <c r="BGC98" s="212"/>
      <c r="BGD98" s="212"/>
      <c r="BGE98" s="212"/>
      <c r="BGF98" s="212"/>
      <c r="BGG98" s="212"/>
      <c r="BGH98" s="212"/>
      <c r="BGI98" s="212"/>
      <c r="BGJ98" s="212"/>
      <c r="BGK98" s="212"/>
      <c r="BGL98" s="212"/>
      <c r="BGM98" s="212"/>
      <c r="BGN98" s="212"/>
      <c r="BGO98" s="212"/>
      <c r="BGP98" s="212"/>
      <c r="BGQ98" s="212"/>
      <c r="BGR98" s="212"/>
      <c r="BGS98" s="212"/>
      <c r="BGT98" s="212"/>
      <c r="BGU98" s="212"/>
      <c r="BGV98" s="212"/>
      <c r="BGW98" s="212"/>
      <c r="BGX98" s="212"/>
      <c r="BGY98" s="212"/>
      <c r="BGZ98" s="212"/>
      <c r="BHA98" s="212"/>
      <c r="BHB98" s="212"/>
      <c r="BHC98" s="212"/>
      <c r="BHD98" s="212"/>
      <c r="BHE98" s="212"/>
      <c r="BHF98" s="212"/>
      <c r="BHG98" s="212"/>
      <c r="BHH98" s="212"/>
      <c r="BHI98" s="212"/>
      <c r="BHJ98" s="212"/>
      <c r="BHK98" s="212"/>
      <c r="BHL98" s="212"/>
      <c r="BHM98" s="212"/>
      <c r="BHN98" s="212"/>
      <c r="BHO98" s="212"/>
      <c r="BHP98" s="212"/>
      <c r="BHQ98" s="212"/>
      <c r="BHR98" s="212"/>
      <c r="BHS98" s="212"/>
      <c r="BHT98" s="212"/>
      <c r="BHU98" s="212"/>
      <c r="BHV98" s="212"/>
      <c r="BHW98" s="212"/>
      <c r="BHX98" s="212"/>
      <c r="BHY98" s="212"/>
      <c r="BHZ98" s="212"/>
      <c r="BIA98" s="212"/>
      <c r="BIB98" s="212"/>
      <c r="BIC98" s="212"/>
      <c r="BID98" s="212"/>
      <c r="BIE98" s="212"/>
      <c r="BIF98" s="212"/>
      <c r="BIG98" s="212"/>
      <c r="BIH98" s="212"/>
      <c r="BII98" s="212"/>
      <c r="BIJ98" s="212"/>
      <c r="BIK98" s="212"/>
      <c r="BIL98" s="212"/>
      <c r="BIM98" s="212"/>
      <c r="BIN98" s="212"/>
      <c r="BIO98" s="212"/>
      <c r="BIP98" s="212"/>
      <c r="BIQ98" s="212"/>
      <c r="BIR98" s="212"/>
      <c r="BIS98" s="212"/>
      <c r="BIT98" s="212"/>
      <c r="BIU98" s="212"/>
      <c r="BIV98" s="212"/>
      <c r="BIW98" s="212"/>
      <c r="BIX98" s="212"/>
      <c r="BIY98" s="212"/>
      <c r="BIZ98" s="212"/>
      <c r="BJA98" s="212"/>
      <c r="BJB98" s="212"/>
      <c r="BJC98" s="212"/>
      <c r="BJD98" s="212"/>
      <c r="BJE98" s="212"/>
      <c r="BJF98" s="212"/>
      <c r="BJG98" s="212"/>
      <c r="BJH98" s="212"/>
      <c r="BJI98" s="212"/>
      <c r="BJJ98" s="212"/>
      <c r="BJK98" s="212"/>
      <c r="BJL98" s="212"/>
      <c r="BJM98" s="212"/>
      <c r="BJN98" s="212"/>
      <c r="BJO98" s="212"/>
      <c r="BJP98" s="212"/>
      <c r="BJQ98" s="212"/>
      <c r="BJR98" s="212"/>
      <c r="BJS98" s="212"/>
      <c r="BJT98" s="212"/>
      <c r="BJU98" s="212"/>
      <c r="BJV98" s="212"/>
      <c r="BJW98" s="212"/>
      <c r="BJX98" s="212"/>
      <c r="BJY98" s="212"/>
      <c r="BJZ98" s="212"/>
      <c r="BKA98" s="212"/>
      <c r="BKB98" s="212"/>
      <c r="BKC98" s="212"/>
      <c r="BKD98" s="212"/>
      <c r="BKE98" s="212"/>
      <c r="BKF98" s="212"/>
      <c r="BKG98" s="212"/>
      <c r="BKH98" s="212"/>
      <c r="BKI98" s="212"/>
      <c r="BKJ98" s="212"/>
      <c r="BKK98" s="212"/>
      <c r="BKL98" s="212"/>
      <c r="BKM98" s="212"/>
      <c r="BKN98" s="212"/>
      <c r="BKO98" s="212"/>
      <c r="BKP98" s="212"/>
      <c r="BKQ98" s="212"/>
      <c r="BKR98" s="212"/>
      <c r="BKS98" s="212"/>
      <c r="BKT98" s="212"/>
      <c r="BKU98" s="212"/>
      <c r="BKV98" s="212"/>
      <c r="BKW98" s="212"/>
      <c r="BKX98" s="212"/>
      <c r="BKY98" s="212"/>
      <c r="BKZ98" s="212"/>
      <c r="BLA98" s="212"/>
      <c r="BLB98" s="212"/>
      <c r="BLC98" s="212"/>
      <c r="BLD98" s="212"/>
      <c r="BLE98" s="212"/>
      <c r="BLF98" s="212"/>
      <c r="BLG98" s="212"/>
      <c r="BLH98" s="212"/>
      <c r="BLI98" s="212"/>
      <c r="BLJ98" s="212"/>
      <c r="BLK98" s="212"/>
      <c r="BLL98" s="212"/>
      <c r="BLM98" s="212"/>
      <c r="BLN98" s="212"/>
      <c r="BLO98" s="212"/>
      <c r="BLP98" s="212"/>
      <c r="BLQ98" s="212"/>
      <c r="BLR98" s="212"/>
      <c r="BLS98" s="212"/>
      <c r="BLT98" s="212"/>
      <c r="BLU98" s="212"/>
      <c r="BLV98" s="212"/>
      <c r="BLW98" s="212"/>
      <c r="BLX98" s="212"/>
      <c r="BLY98" s="212"/>
      <c r="BLZ98" s="212"/>
      <c r="BMA98" s="212"/>
      <c r="BMB98" s="212"/>
      <c r="BMC98" s="212"/>
      <c r="BMD98" s="212"/>
      <c r="BME98" s="212"/>
      <c r="BMF98" s="212"/>
      <c r="BMG98" s="212"/>
      <c r="BMH98" s="212"/>
      <c r="BMI98" s="212"/>
      <c r="BMJ98" s="212"/>
      <c r="BMK98" s="212"/>
      <c r="BML98" s="212"/>
      <c r="BMM98" s="212"/>
      <c r="BMN98" s="212"/>
      <c r="BMO98" s="212"/>
      <c r="BMP98" s="212"/>
      <c r="BMQ98" s="212"/>
      <c r="BMR98" s="212"/>
      <c r="BMS98" s="212"/>
      <c r="BMT98" s="212"/>
      <c r="BMU98" s="212"/>
      <c r="BMV98" s="212"/>
      <c r="BMW98" s="212"/>
      <c r="BMX98" s="212"/>
      <c r="BMY98" s="212"/>
      <c r="BMZ98" s="212"/>
      <c r="BNA98" s="212"/>
      <c r="BNB98" s="212"/>
      <c r="BNC98" s="212"/>
      <c r="BND98" s="212"/>
      <c r="BNE98" s="212"/>
      <c r="BNF98" s="212"/>
      <c r="BNG98" s="212"/>
      <c r="BNH98" s="212"/>
      <c r="BNI98" s="212"/>
      <c r="BNJ98" s="212"/>
      <c r="BNK98" s="212"/>
      <c r="BNL98" s="212"/>
      <c r="BNM98" s="212"/>
      <c r="BNN98" s="212"/>
      <c r="BNO98" s="212"/>
      <c r="BNP98" s="212"/>
      <c r="BNQ98" s="212"/>
      <c r="BNR98" s="212"/>
      <c r="BNS98" s="212"/>
      <c r="BNT98" s="212"/>
      <c r="BNU98" s="212"/>
      <c r="BNV98" s="212"/>
      <c r="BNW98" s="212"/>
      <c r="BNX98" s="212"/>
      <c r="BNY98" s="212"/>
      <c r="BNZ98" s="212"/>
      <c r="BOA98" s="212"/>
      <c r="BOB98" s="212"/>
      <c r="BOC98" s="212"/>
      <c r="BOD98" s="212"/>
      <c r="BOE98" s="212"/>
      <c r="BOF98" s="212"/>
      <c r="BOG98" s="212"/>
      <c r="BOH98" s="212"/>
      <c r="BOI98" s="212"/>
      <c r="BOJ98" s="212"/>
      <c r="BOK98" s="212"/>
      <c r="BOL98" s="212"/>
      <c r="BOM98" s="212"/>
      <c r="BON98" s="212"/>
      <c r="BOO98" s="212"/>
      <c r="BOP98" s="212"/>
      <c r="BOQ98" s="212"/>
      <c r="BOR98" s="212"/>
      <c r="BOS98" s="212"/>
      <c r="BOT98" s="212"/>
      <c r="BOU98" s="212"/>
      <c r="BOV98" s="212"/>
      <c r="BOW98" s="212"/>
      <c r="BOX98" s="212"/>
      <c r="BOY98" s="212"/>
      <c r="BOZ98" s="212"/>
      <c r="BPA98" s="212"/>
      <c r="BPB98" s="212"/>
      <c r="BPC98" s="212"/>
      <c r="BPD98" s="212"/>
      <c r="BPE98" s="212"/>
      <c r="BPF98" s="212"/>
      <c r="BPG98" s="212"/>
      <c r="BPH98" s="212"/>
      <c r="BPI98" s="212"/>
      <c r="BPJ98" s="212"/>
      <c r="BPK98" s="212"/>
      <c r="BPL98" s="212"/>
      <c r="BPM98" s="212"/>
      <c r="BPN98" s="212"/>
      <c r="BPO98" s="212"/>
      <c r="BPP98" s="212"/>
      <c r="BPQ98" s="212"/>
      <c r="BPR98" s="212"/>
      <c r="BPS98" s="212"/>
      <c r="BPT98" s="212"/>
      <c r="BPU98" s="212"/>
      <c r="BPV98" s="212"/>
      <c r="BPW98" s="212"/>
      <c r="BPX98" s="212"/>
      <c r="BPY98" s="212"/>
      <c r="BPZ98" s="212"/>
      <c r="BQA98" s="212"/>
      <c r="BQB98" s="212"/>
      <c r="BQC98" s="212"/>
      <c r="BQD98" s="212"/>
      <c r="BQE98" s="212"/>
      <c r="BQF98" s="212"/>
      <c r="BQG98" s="212"/>
      <c r="BQH98" s="212"/>
      <c r="BQI98" s="212"/>
      <c r="BQJ98" s="212"/>
      <c r="BQK98" s="212"/>
      <c r="BQL98" s="212"/>
      <c r="BQM98" s="212"/>
      <c r="BQN98" s="212"/>
      <c r="BQO98" s="212"/>
      <c r="BQP98" s="212"/>
      <c r="BQQ98" s="212"/>
      <c r="BQR98" s="212"/>
      <c r="BQS98" s="212"/>
      <c r="BQT98" s="212"/>
      <c r="BQU98" s="212"/>
      <c r="BQV98" s="212"/>
      <c r="BQW98" s="212"/>
      <c r="BQX98" s="212"/>
      <c r="BQY98" s="212"/>
      <c r="BQZ98" s="212"/>
      <c r="BRA98" s="212"/>
      <c r="BRB98" s="212"/>
      <c r="BRC98" s="212"/>
      <c r="BRD98" s="212"/>
      <c r="BRE98" s="212"/>
      <c r="BRF98" s="212"/>
      <c r="BRG98" s="212"/>
      <c r="BRH98" s="212"/>
      <c r="BRI98" s="212"/>
      <c r="BRJ98" s="212"/>
      <c r="BRK98" s="212"/>
      <c r="BRL98" s="212"/>
      <c r="BRM98" s="212"/>
      <c r="BRN98" s="212"/>
      <c r="BRO98" s="212"/>
      <c r="BRP98" s="212"/>
      <c r="BRQ98" s="212"/>
      <c r="BRR98" s="212"/>
      <c r="BRS98" s="212"/>
      <c r="BRT98" s="212"/>
      <c r="BRU98" s="212"/>
      <c r="BRV98" s="212"/>
      <c r="BRW98" s="212"/>
      <c r="BRX98" s="212"/>
      <c r="BRY98" s="212"/>
      <c r="BRZ98" s="212"/>
      <c r="BSA98" s="212"/>
      <c r="BSB98" s="212"/>
      <c r="BSC98" s="212"/>
      <c r="BSD98" s="212"/>
      <c r="BSE98" s="212"/>
      <c r="BSF98" s="212"/>
      <c r="BSG98" s="212"/>
      <c r="BSH98" s="212"/>
      <c r="BSI98" s="212"/>
      <c r="BSJ98" s="212"/>
      <c r="BSK98" s="212"/>
      <c r="BSL98" s="212"/>
      <c r="BSM98" s="212"/>
      <c r="BSN98" s="212"/>
      <c r="BSO98" s="212"/>
      <c r="BSP98" s="212"/>
      <c r="BSQ98" s="212"/>
      <c r="BSR98" s="212"/>
      <c r="BSS98" s="212"/>
      <c r="BST98" s="212"/>
      <c r="BSU98" s="212"/>
      <c r="BSV98" s="212"/>
      <c r="BSW98" s="212"/>
      <c r="BSX98" s="212"/>
      <c r="BSY98" s="212"/>
      <c r="BSZ98" s="212"/>
      <c r="BTA98" s="212"/>
      <c r="BTB98" s="212"/>
      <c r="BTC98" s="212"/>
      <c r="BTD98" s="212"/>
      <c r="BTE98" s="212"/>
      <c r="BTF98" s="212"/>
      <c r="BTG98" s="212"/>
      <c r="BTH98" s="212"/>
      <c r="BTI98" s="212"/>
      <c r="BTJ98" s="212"/>
      <c r="BTK98" s="212"/>
      <c r="BTL98" s="212"/>
      <c r="BTM98" s="212"/>
      <c r="BTN98" s="212"/>
      <c r="BTO98" s="212"/>
      <c r="BTP98" s="212"/>
      <c r="BTQ98" s="212"/>
      <c r="BTR98" s="212"/>
      <c r="BTS98" s="212"/>
      <c r="BTT98" s="212"/>
      <c r="BTU98" s="212"/>
      <c r="BTV98" s="212"/>
      <c r="BTW98" s="212"/>
      <c r="BTX98" s="212"/>
      <c r="BTY98" s="212"/>
      <c r="BTZ98" s="212"/>
      <c r="BUA98" s="212"/>
      <c r="BUB98" s="212"/>
      <c r="BUC98" s="212"/>
      <c r="BUD98" s="212"/>
      <c r="BUE98" s="212"/>
      <c r="BUF98" s="212"/>
      <c r="BUG98" s="212"/>
      <c r="BUH98" s="212"/>
      <c r="BUI98" s="212"/>
      <c r="BUJ98" s="212"/>
      <c r="BUK98" s="212"/>
      <c r="BUL98" s="212"/>
      <c r="BUM98" s="212"/>
      <c r="BUN98" s="212"/>
      <c r="BUO98" s="212"/>
      <c r="BUP98" s="212"/>
      <c r="BUQ98" s="212"/>
      <c r="BUR98" s="212"/>
      <c r="BUS98" s="212"/>
      <c r="BUT98" s="212"/>
      <c r="BUU98" s="212"/>
      <c r="BUV98" s="212"/>
      <c r="BUW98" s="212"/>
      <c r="BUX98" s="212"/>
      <c r="BUY98" s="212"/>
      <c r="BUZ98" s="212"/>
      <c r="BVA98" s="212"/>
      <c r="BVB98" s="212"/>
      <c r="BVC98" s="212"/>
      <c r="BVD98" s="212"/>
      <c r="BVE98" s="212"/>
      <c r="BVF98" s="212"/>
      <c r="BVG98" s="212"/>
      <c r="BVH98" s="212"/>
      <c r="BVI98" s="212"/>
      <c r="BVJ98" s="212"/>
      <c r="BVK98" s="212"/>
      <c r="BVL98" s="212"/>
      <c r="BVM98" s="212"/>
      <c r="BVN98" s="212"/>
      <c r="BVO98" s="212"/>
      <c r="BVP98" s="212"/>
      <c r="BVQ98" s="212"/>
      <c r="BVR98" s="212"/>
      <c r="BVS98" s="212"/>
      <c r="BVT98" s="212"/>
      <c r="BVU98" s="212"/>
      <c r="BVV98" s="212"/>
      <c r="BVW98" s="212"/>
      <c r="BVX98" s="212"/>
      <c r="BVY98" s="212"/>
      <c r="BVZ98" s="212"/>
      <c r="BWA98" s="212"/>
      <c r="BWB98" s="212"/>
      <c r="BWC98" s="212"/>
      <c r="BWD98" s="212"/>
      <c r="BWE98" s="212"/>
      <c r="BWF98" s="212"/>
      <c r="BWG98" s="212"/>
      <c r="BWH98" s="212"/>
      <c r="BWI98" s="212"/>
      <c r="BWJ98" s="212"/>
      <c r="BWK98" s="212"/>
      <c r="BWL98" s="212"/>
      <c r="BWM98" s="212"/>
      <c r="BWN98" s="212"/>
      <c r="BWO98" s="212"/>
      <c r="BWP98" s="212"/>
      <c r="BWQ98" s="212"/>
      <c r="BWR98" s="212"/>
      <c r="BWS98" s="212"/>
      <c r="BWT98" s="212"/>
      <c r="BWU98" s="212"/>
      <c r="BWV98" s="212"/>
      <c r="BWW98" s="212"/>
      <c r="BWX98" s="212"/>
      <c r="BWY98" s="212"/>
      <c r="BWZ98" s="212"/>
      <c r="BXA98" s="212"/>
      <c r="BXB98" s="212"/>
      <c r="BXC98" s="212"/>
      <c r="BXD98" s="212"/>
      <c r="BXE98" s="212"/>
      <c r="BXF98" s="212"/>
      <c r="BXG98" s="212"/>
      <c r="BXH98" s="212"/>
      <c r="BXI98" s="212"/>
      <c r="BXJ98" s="212"/>
      <c r="BXK98" s="212"/>
      <c r="BXL98" s="212"/>
      <c r="BXM98" s="212"/>
      <c r="BXN98" s="212"/>
      <c r="BXO98" s="212"/>
      <c r="BXP98" s="212"/>
      <c r="BXQ98" s="212"/>
      <c r="BXR98" s="212"/>
      <c r="BXS98" s="212"/>
      <c r="BXT98" s="212"/>
      <c r="BXU98" s="212"/>
      <c r="BXV98" s="212"/>
      <c r="BXW98" s="212"/>
      <c r="BXX98" s="212"/>
      <c r="BXY98" s="212"/>
      <c r="BXZ98" s="212"/>
      <c r="BYA98" s="212"/>
      <c r="BYB98" s="212"/>
      <c r="BYC98" s="212"/>
      <c r="BYD98" s="212"/>
      <c r="BYE98" s="212"/>
      <c r="BYF98" s="212"/>
      <c r="BYG98" s="212"/>
      <c r="BYH98" s="212"/>
      <c r="BYI98" s="212"/>
      <c r="BYJ98" s="212"/>
      <c r="BYK98" s="212"/>
      <c r="BYL98" s="212"/>
      <c r="BYM98" s="212"/>
      <c r="BYN98" s="212"/>
      <c r="BYO98" s="212"/>
      <c r="BYP98" s="212"/>
      <c r="BYQ98" s="212"/>
      <c r="BYR98" s="212"/>
      <c r="BYS98" s="212"/>
      <c r="BYT98" s="212"/>
      <c r="BYU98" s="212"/>
      <c r="BYV98" s="212"/>
      <c r="BYW98" s="212"/>
      <c r="BYX98" s="212"/>
      <c r="BYY98" s="212"/>
      <c r="BYZ98" s="212"/>
      <c r="BZA98" s="212"/>
      <c r="BZB98" s="212"/>
      <c r="BZC98" s="212"/>
      <c r="BZD98" s="212"/>
      <c r="BZE98" s="212"/>
      <c r="BZF98" s="212"/>
      <c r="BZG98" s="212"/>
      <c r="BZH98" s="212"/>
      <c r="BZI98" s="212"/>
      <c r="BZJ98" s="212"/>
      <c r="BZK98" s="212"/>
      <c r="BZL98" s="212"/>
      <c r="BZM98" s="212"/>
      <c r="BZN98" s="212"/>
      <c r="BZO98" s="212"/>
      <c r="BZP98" s="212"/>
      <c r="BZQ98" s="212"/>
      <c r="BZR98" s="212"/>
      <c r="BZS98" s="212"/>
      <c r="BZT98" s="212"/>
      <c r="BZU98" s="212"/>
      <c r="BZV98" s="212"/>
      <c r="BZW98" s="212"/>
      <c r="BZX98" s="212"/>
      <c r="BZY98" s="212"/>
      <c r="BZZ98" s="212"/>
      <c r="CAA98" s="212"/>
      <c r="CAB98" s="212"/>
      <c r="CAC98" s="212"/>
      <c r="CAD98" s="212"/>
      <c r="CAE98" s="212"/>
      <c r="CAF98" s="212"/>
      <c r="CAG98" s="212"/>
      <c r="CAH98" s="212"/>
      <c r="CAI98" s="212"/>
      <c r="CAJ98" s="212"/>
      <c r="CAK98" s="212"/>
      <c r="CAL98" s="212"/>
      <c r="CAM98" s="212"/>
      <c r="CAN98" s="212"/>
      <c r="CAO98" s="212"/>
      <c r="CAP98" s="212"/>
      <c r="CAQ98" s="212"/>
      <c r="CAR98" s="212"/>
      <c r="CAS98" s="212"/>
      <c r="CAT98" s="212"/>
      <c r="CAU98" s="212"/>
      <c r="CAV98" s="212"/>
      <c r="CAW98" s="212"/>
      <c r="CAX98" s="212"/>
      <c r="CAY98" s="212"/>
      <c r="CAZ98" s="212"/>
      <c r="CBA98" s="212"/>
      <c r="CBB98" s="212"/>
      <c r="CBC98" s="212"/>
      <c r="CBD98" s="212"/>
      <c r="CBE98" s="212"/>
      <c r="CBF98" s="212"/>
      <c r="CBG98" s="212"/>
      <c r="CBH98" s="212"/>
      <c r="CBI98" s="212"/>
      <c r="CBJ98" s="212"/>
      <c r="CBK98" s="212"/>
      <c r="CBL98" s="212"/>
      <c r="CBM98" s="212"/>
      <c r="CBN98" s="212"/>
      <c r="CBO98" s="212"/>
      <c r="CBP98" s="212"/>
      <c r="CBQ98" s="212"/>
      <c r="CBR98" s="212"/>
      <c r="CBS98" s="212"/>
      <c r="CBT98" s="212"/>
      <c r="CBU98" s="212"/>
      <c r="CBV98" s="212"/>
      <c r="CBW98" s="212"/>
      <c r="CBX98" s="212"/>
      <c r="CBY98" s="212"/>
      <c r="CBZ98" s="212"/>
      <c r="CCA98" s="212"/>
      <c r="CCB98" s="212"/>
      <c r="CCC98" s="212"/>
      <c r="CCD98" s="212"/>
      <c r="CCE98" s="212"/>
      <c r="CCF98" s="212"/>
      <c r="CCG98" s="212"/>
      <c r="CCH98" s="212"/>
      <c r="CCI98" s="212"/>
      <c r="CCJ98" s="212"/>
      <c r="CCK98" s="212"/>
      <c r="CCL98" s="212"/>
      <c r="CCM98" s="212"/>
      <c r="CCN98" s="212"/>
      <c r="CCO98" s="212"/>
      <c r="CCP98" s="212"/>
      <c r="CCQ98" s="212"/>
      <c r="CCR98" s="212"/>
      <c r="CCS98" s="212"/>
      <c r="CCT98" s="212"/>
      <c r="CCU98" s="212"/>
      <c r="CCV98" s="212"/>
      <c r="CCW98" s="212"/>
      <c r="CCX98" s="212"/>
      <c r="CCY98" s="212"/>
      <c r="CCZ98" s="212"/>
      <c r="CDA98" s="212"/>
      <c r="CDB98" s="212"/>
      <c r="CDC98" s="212"/>
      <c r="CDD98" s="212"/>
      <c r="CDE98" s="212"/>
      <c r="CDF98" s="212"/>
      <c r="CDG98" s="212"/>
      <c r="CDH98" s="212"/>
      <c r="CDI98" s="212"/>
      <c r="CDJ98" s="212"/>
      <c r="CDK98" s="212"/>
      <c r="CDL98" s="212"/>
      <c r="CDM98" s="212"/>
      <c r="CDN98" s="212"/>
      <c r="CDO98" s="212"/>
      <c r="CDP98" s="212"/>
      <c r="CDQ98" s="212"/>
      <c r="CDR98" s="212"/>
      <c r="CDS98" s="212"/>
      <c r="CDT98" s="212"/>
      <c r="CDU98" s="212"/>
      <c r="CDV98" s="212"/>
      <c r="CDW98" s="212"/>
      <c r="CDX98" s="212"/>
      <c r="CDY98" s="212"/>
      <c r="CDZ98" s="212"/>
      <c r="CEA98" s="212"/>
      <c r="CEB98" s="212"/>
      <c r="CEC98" s="212"/>
      <c r="CED98" s="212"/>
      <c r="CEE98" s="212"/>
      <c r="CEF98" s="212"/>
      <c r="CEG98" s="212"/>
      <c r="CEH98" s="212"/>
      <c r="CEI98" s="212"/>
      <c r="CEJ98" s="212"/>
      <c r="CEK98" s="212"/>
      <c r="CEL98" s="212"/>
      <c r="CEM98" s="212"/>
      <c r="CEN98" s="212"/>
      <c r="CEO98" s="212"/>
      <c r="CEP98" s="212"/>
      <c r="CEQ98" s="212"/>
      <c r="CER98" s="212"/>
      <c r="CES98" s="212"/>
      <c r="CET98" s="212"/>
      <c r="CEU98" s="212"/>
      <c r="CEV98" s="212"/>
      <c r="CEW98" s="212"/>
      <c r="CEX98" s="212"/>
      <c r="CEY98" s="212"/>
      <c r="CEZ98" s="212"/>
      <c r="CFA98" s="212"/>
      <c r="CFB98" s="212"/>
      <c r="CFC98" s="212"/>
      <c r="CFD98" s="212"/>
      <c r="CFE98" s="212"/>
      <c r="CFF98" s="212"/>
      <c r="CFG98" s="212"/>
      <c r="CFH98" s="212"/>
      <c r="CFI98" s="212"/>
      <c r="CFJ98" s="212"/>
      <c r="CFK98" s="212"/>
      <c r="CFL98" s="212"/>
      <c r="CFM98" s="212"/>
      <c r="CFN98" s="212"/>
      <c r="CFO98" s="212"/>
      <c r="CFP98" s="212"/>
      <c r="CFQ98" s="212"/>
      <c r="CFR98" s="212"/>
      <c r="CFS98" s="212"/>
      <c r="CFT98" s="212"/>
      <c r="CFU98" s="212"/>
      <c r="CFV98" s="212"/>
      <c r="CFW98" s="212"/>
      <c r="CFX98" s="212"/>
      <c r="CFY98" s="212"/>
      <c r="CFZ98" s="212"/>
      <c r="CGA98" s="212"/>
      <c r="CGB98" s="212"/>
      <c r="CGC98" s="212"/>
      <c r="CGD98" s="212"/>
      <c r="CGE98" s="212"/>
      <c r="CGF98" s="212"/>
      <c r="CGG98" s="212"/>
      <c r="CGH98" s="212"/>
      <c r="CGI98" s="212"/>
      <c r="CGJ98" s="212"/>
      <c r="CGK98" s="212"/>
      <c r="CGL98" s="212"/>
      <c r="CGM98" s="212"/>
      <c r="CGN98" s="212"/>
      <c r="CGO98" s="212"/>
      <c r="CGP98" s="212"/>
      <c r="CGQ98" s="212"/>
      <c r="CGR98" s="212"/>
      <c r="CGS98" s="212"/>
      <c r="CGT98" s="212"/>
      <c r="CGU98" s="212"/>
      <c r="CGV98" s="212"/>
      <c r="CGW98" s="212"/>
      <c r="CGX98" s="212"/>
      <c r="CGY98" s="212"/>
      <c r="CGZ98" s="212"/>
      <c r="CHA98" s="212"/>
      <c r="CHB98" s="212"/>
      <c r="CHC98" s="212"/>
      <c r="CHD98" s="212"/>
      <c r="CHE98" s="212"/>
      <c r="CHF98" s="212"/>
      <c r="CHG98" s="212"/>
      <c r="CHH98" s="212"/>
      <c r="CHI98" s="212"/>
      <c r="CHJ98" s="212"/>
      <c r="CHK98" s="212"/>
      <c r="CHL98" s="212"/>
      <c r="CHM98" s="212"/>
      <c r="CHN98" s="212"/>
      <c r="CHO98" s="212"/>
      <c r="CHP98" s="212"/>
      <c r="CHQ98" s="212"/>
      <c r="CHR98" s="212"/>
      <c r="CHS98" s="212"/>
      <c r="CHT98" s="212"/>
      <c r="CHU98" s="212"/>
      <c r="CHV98" s="212"/>
      <c r="CHW98" s="212"/>
      <c r="CHX98" s="212"/>
      <c r="CHY98" s="212"/>
      <c r="CHZ98" s="212"/>
      <c r="CIA98" s="212"/>
      <c r="CIB98" s="212"/>
      <c r="CIC98" s="212"/>
      <c r="CID98" s="212"/>
      <c r="CIE98" s="212"/>
      <c r="CIF98" s="212"/>
      <c r="CIG98" s="212"/>
      <c r="CIH98" s="212"/>
      <c r="CII98" s="212"/>
      <c r="CIJ98" s="212"/>
      <c r="CIK98" s="212"/>
      <c r="CIL98" s="212"/>
      <c r="CIM98" s="212"/>
      <c r="CIN98" s="212"/>
      <c r="CIO98" s="212"/>
      <c r="CIP98" s="212"/>
      <c r="CIQ98" s="212"/>
      <c r="CIR98" s="212"/>
      <c r="CIS98" s="212"/>
      <c r="CIT98" s="212"/>
      <c r="CIU98" s="212"/>
      <c r="CIV98" s="212"/>
      <c r="CIW98" s="212"/>
      <c r="CIX98" s="212"/>
      <c r="CIY98" s="212"/>
      <c r="CIZ98" s="212"/>
      <c r="CJA98" s="212"/>
      <c r="CJB98" s="212"/>
      <c r="CJC98" s="212"/>
      <c r="CJD98" s="212"/>
      <c r="CJE98" s="212"/>
      <c r="CJF98" s="212"/>
      <c r="CJG98" s="212"/>
      <c r="CJH98" s="212"/>
      <c r="CJI98" s="212"/>
      <c r="CJJ98" s="212"/>
      <c r="CJK98" s="212"/>
      <c r="CJL98" s="212"/>
      <c r="CJM98" s="212"/>
      <c r="CJN98" s="212"/>
      <c r="CJO98" s="212"/>
      <c r="CJP98" s="212"/>
      <c r="CJQ98" s="212"/>
      <c r="CJR98" s="212"/>
      <c r="CJS98" s="212"/>
      <c r="CJT98" s="212"/>
      <c r="CJU98" s="212"/>
      <c r="CJV98" s="212"/>
      <c r="CJW98" s="212"/>
      <c r="CJX98" s="212"/>
      <c r="CJY98" s="212"/>
      <c r="CJZ98" s="212"/>
      <c r="CKA98" s="212"/>
      <c r="CKB98" s="212"/>
      <c r="CKC98" s="212"/>
      <c r="CKD98" s="212"/>
      <c r="CKE98" s="212"/>
      <c r="CKF98" s="212"/>
      <c r="CKG98" s="212"/>
      <c r="CKH98" s="212"/>
      <c r="CKI98" s="212"/>
      <c r="CKJ98" s="212"/>
      <c r="CKK98" s="212"/>
      <c r="CKL98" s="212"/>
      <c r="CKM98" s="212"/>
      <c r="CKN98" s="212"/>
      <c r="CKO98" s="212"/>
      <c r="CKP98" s="212"/>
      <c r="CKQ98" s="212"/>
      <c r="CKR98" s="212"/>
      <c r="CKS98" s="212"/>
      <c r="CKT98" s="212"/>
      <c r="CKU98" s="212"/>
      <c r="CKV98" s="212"/>
      <c r="CKW98" s="212"/>
      <c r="CKX98" s="212"/>
      <c r="CKY98" s="212"/>
      <c r="CKZ98" s="212"/>
      <c r="CLA98" s="212"/>
      <c r="CLB98" s="212"/>
      <c r="CLC98" s="212"/>
      <c r="CLD98" s="212"/>
      <c r="CLE98" s="212"/>
      <c r="CLF98" s="212"/>
      <c r="CLG98" s="212"/>
      <c r="CLH98" s="212"/>
      <c r="CLI98" s="212"/>
      <c r="CLJ98" s="212"/>
      <c r="CLK98" s="212"/>
      <c r="CLL98" s="212"/>
      <c r="CLM98" s="212"/>
      <c r="CLN98" s="212"/>
      <c r="CLO98" s="212"/>
      <c r="CLP98" s="212"/>
      <c r="CLQ98" s="212"/>
      <c r="CLR98" s="212"/>
      <c r="CLS98" s="212"/>
      <c r="CLT98" s="212"/>
      <c r="CLU98" s="212"/>
      <c r="CLV98" s="212"/>
      <c r="CLW98" s="212"/>
      <c r="CLX98" s="212"/>
      <c r="CLY98" s="212"/>
      <c r="CLZ98" s="212"/>
      <c r="CMA98" s="212"/>
      <c r="CMB98" s="212"/>
      <c r="CMC98" s="212"/>
      <c r="CMD98" s="212"/>
      <c r="CME98" s="212"/>
      <c r="CMF98" s="212"/>
      <c r="CMG98" s="212"/>
      <c r="CMH98" s="212"/>
      <c r="CMI98" s="212"/>
      <c r="CMJ98" s="212"/>
      <c r="CMK98" s="212"/>
      <c r="CML98" s="212"/>
      <c r="CMM98" s="212"/>
      <c r="CMN98" s="212"/>
      <c r="CMO98" s="212"/>
      <c r="CMP98" s="212"/>
      <c r="CMQ98" s="212"/>
      <c r="CMR98" s="212"/>
      <c r="CMS98" s="212"/>
      <c r="CMT98" s="212"/>
      <c r="CMU98" s="212"/>
      <c r="CMV98" s="212"/>
      <c r="CMW98" s="212"/>
      <c r="CMX98" s="212"/>
      <c r="CMY98" s="212"/>
      <c r="CMZ98" s="212"/>
      <c r="CNA98" s="212"/>
      <c r="CNB98" s="212"/>
      <c r="CNC98" s="212"/>
      <c r="CND98" s="212"/>
      <c r="CNE98" s="212"/>
      <c r="CNF98" s="212"/>
      <c r="CNG98" s="212"/>
      <c r="CNH98" s="212"/>
      <c r="CNI98" s="212"/>
      <c r="CNJ98" s="212"/>
      <c r="CNK98" s="212"/>
      <c r="CNL98" s="212"/>
      <c r="CNM98" s="212"/>
      <c r="CNN98" s="212"/>
      <c r="CNO98" s="212"/>
      <c r="CNP98" s="212"/>
      <c r="CNQ98" s="212"/>
      <c r="CNR98" s="212"/>
      <c r="CNS98" s="212"/>
      <c r="CNT98" s="212"/>
      <c r="CNU98" s="212"/>
      <c r="CNV98" s="212"/>
      <c r="CNW98" s="212"/>
      <c r="CNX98" s="212"/>
      <c r="CNY98" s="212"/>
      <c r="CNZ98" s="212"/>
      <c r="COA98" s="212"/>
      <c r="COB98" s="212"/>
      <c r="COC98" s="212"/>
      <c r="COD98" s="212"/>
      <c r="COE98" s="212"/>
      <c r="COF98" s="212"/>
      <c r="COG98" s="212"/>
      <c r="COH98" s="212"/>
      <c r="COI98" s="212"/>
      <c r="COJ98" s="212"/>
      <c r="COK98" s="212"/>
      <c r="COL98" s="212"/>
      <c r="COM98" s="212"/>
      <c r="CON98" s="212"/>
      <c r="COO98" s="212"/>
      <c r="COP98" s="212"/>
      <c r="COQ98" s="212"/>
      <c r="COR98" s="212"/>
      <c r="COS98" s="212"/>
      <c r="COT98" s="212"/>
      <c r="COU98" s="212"/>
      <c r="COV98" s="212"/>
      <c r="COW98" s="212"/>
      <c r="COX98" s="212"/>
      <c r="COY98" s="212"/>
      <c r="COZ98" s="212"/>
      <c r="CPA98" s="212"/>
      <c r="CPB98" s="212"/>
      <c r="CPC98" s="212"/>
      <c r="CPD98" s="212"/>
      <c r="CPE98" s="212"/>
      <c r="CPF98" s="212"/>
      <c r="CPG98" s="212"/>
      <c r="CPH98" s="212"/>
      <c r="CPI98" s="212"/>
      <c r="CPJ98" s="212"/>
      <c r="CPK98" s="212"/>
      <c r="CPL98" s="212"/>
      <c r="CPM98" s="212"/>
      <c r="CPN98" s="212"/>
      <c r="CPO98" s="212"/>
      <c r="CPP98" s="212"/>
      <c r="CPQ98" s="212"/>
      <c r="CPR98" s="212"/>
      <c r="CPS98" s="212"/>
      <c r="CPT98" s="212"/>
      <c r="CPU98" s="212"/>
      <c r="CPV98" s="212"/>
      <c r="CPW98" s="212"/>
      <c r="CPX98" s="212"/>
      <c r="CPY98" s="212"/>
      <c r="CPZ98" s="212"/>
      <c r="CQA98" s="212"/>
      <c r="CQB98" s="212"/>
      <c r="CQC98" s="212"/>
      <c r="CQD98" s="212"/>
      <c r="CQE98" s="212"/>
      <c r="CQF98" s="212"/>
      <c r="CQG98" s="212"/>
      <c r="CQH98" s="212"/>
      <c r="CQI98" s="212"/>
      <c r="CQJ98" s="212"/>
      <c r="CQK98" s="212"/>
      <c r="CQL98" s="212"/>
      <c r="CQM98" s="212"/>
      <c r="CQN98" s="212"/>
      <c r="CQO98" s="212"/>
      <c r="CQP98" s="212"/>
      <c r="CQQ98" s="212"/>
      <c r="CQR98" s="212"/>
      <c r="CQS98" s="212"/>
      <c r="CQT98" s="212"/>
      <c r="CQU98" s="212"/>
      <c r="CQV98" s="212"/>
      <c r="CQW98" s="212"/>
      <c r="CQX98" s="212"/>
      <c r="CQY98" s="212"/>
      <c r="CQZ98" s="212"/>
      <c r="CRA98" s="212"/>
      <c r="CRB98" s="212"/>
      <c r="CRC98" s="212"/>
      <c r="CRD98" s="212"/>
      <c r="CRE98" s="212"/>
      <c r="CRF98" s="212"/>
      <c r="CRG98" s="212"/>
      <c r="CRH98" s="212"/>
      <c r="CRI98" s="212"/>
      <c r="CRJ98" s="212"/>
      <c r="CRK98" s="212"/>
      <c r="CRL98" s="212"/>
      <c r="CRM98" s="212"/>
      <c r="CRN98" s="212"/>
      <c r="CRO98" s="212"/>
      <c r="CRP98" s="212"/>
      <c r="CRQ98" s="212"/>
      <c r="CRR98" s="212"/>
      <c r="CRS98" s="212"/>
      <c r="CRT98" s="212"/>
      <c r="CRU98" s="212"/>
      <c r="CRV98" s="212"/>
      <c r="CRW98" s="212"/>
      <c r="CRX98" s="212"/>
      <c r="CRY98" s="212"/>
      <c r="CRZ98" s="212"/>
      <c r="CSA98" s="212"/>
      <c r="CSB98" s="212"/>
      <c r="CSC98" s="212"/>
      <c r="CSD98" s="212"/>
      <c r="CSE98" s="212"/>
      <c r="CSF98" s="212"/>
      <c r="CSG98" s="212"/>
      <c r="CSH98" s="212"/>
      <c r="CSI98" s="212"/>
      <c r="CSJ98" s="212"/>
      <c r="CSK98" s="212"/>
      <c r="CSL98" s="212"/>
      <c r="CSM98" s="212"/>
      <c r="CSN98" s="212"/>
      <c r="CSO98" s="212"/>
      <c r="CSP98" s="212"/>
      <c r="CSQ98" s="212"/>
      <c r="CSR98" s="212"/>
      <c r="CSS98" s="212"/>
      <c r="CST98" s="212"/>
      <c r="CSU98" s="212"/>
      <c r="CSV98" s="212"/>
      <c r="CSW98" s="212"/>
      <c r="CSX98" s="212"/>
      <c r="CSY98" s="212"/>
      <c r="CSZ98" s="212"/>
      <c r="CTA98" s="212"/>
      <c r="CTB98" s="212"/>
      <c r="CTC98" s="212"/>
      <c r="CTD98" s="212"/>
      <c r="CTE98" s="212"/>
      <c r="CTF98" s="212"/>
      <c r="CTG98" s="212"/>
      <c r="CTH98" s="212"/>
      <c r="CTI98" s="212"/>
      <c r="CTJ98" s="212"/>
      <c r="CTK98" s="212"/>
      <c r="CTL98" s="212"/>
      <c r="CTM98" s="212"/>
      <c r="CTN98" s="212"/>
      <c r="CTO98" s="212"/>
      <c r="CTP98" s="212"/>
      <c r="CTQ98" s="212"/>
      <c r="CTR98" s="212"/>
      <c r="CTS98" s="212"/>
      <c r="CTT98" s="212"/>
      <c r="CTU98" s="212"/>
      <c r="CTV98" s="212"/>
      <c r="CTW98" s="212"/>
      <c r="CTX98" s="212"/>
      <c r="CTY98" s="212"/>
      <c r="CTZ98" s="212"/>
      <c r="CUA98" s="212"/>
      <c r="CUB98" s="212"/>
      <c r="CUC98" s="212"/>
      <c r="CUD98" s="212"/>
      <c r="CUE98" s="212"/>
      <c r="CUF98" s="212"/>
      <c r="CUG98" s="212"/>
      <c r="CUH98" s="212"/>
      <c r="CUI98" s="212"/>
      <c r="CUJ98" s="212"/>
      <c r="CUK98" s="212"/>
      <c r="CUL98" s="212"/>
      <c r="CUM98" s="212"/>
      <c r="CUN98" s="212"/>
      <c r="CUO98" s="212"/>
      <c r="CUP98" s="212"/>
      <c r="CUQ98" s="212"/>
      <c r="CUR98" s="212"/>
      <c r="CUS98" s="212"/>
      <c r="CUT98" s="212"/>
      <c r="CUU98" s="212"/>
      <c r="CUV98" s="212"/>
      <c r="CUW98" s="212"/>
      <c r="CUX98" s="212"/>
      <c r="CUY98" s="212"/>
      <c r="CUZ98" s="212"/>
      <c r="CVA98" s="212"/>
      <c r="CVB98" s="212"/>
      <c r="CVC98" s="212"/>
      <c r="CVD98" s="212"/>
      <c r="CVE98" s="212"/>
      <c r="CVF98" s="212"/>
      <c r="CVG98" s="212"/>
      <c r="CVH98" s="212"/>
      <c r="CVI98" s="212"/>
      <c r="CVJ98" s="212"/>
      <c r="CVK98" s="212"/>
      <c r="CVL98" s="212"/>
      <c r="CVM98" s="212"/>
      <c r="CVN98" s="212"/>
      <c r="CVO98" s="212"/>
      <c r="CVP98" s="212"/>
      <c r="CVQ98" s="212"/>
      <c r="CVR98" s="212"/>
      <c r="CVS98" s="212"/>
      <c r="CVT98" s="212"/>
      <c r="CVU98" s="212"/>
      <c r="CVV98" s="212"/>
      <c r="CVW98" s="212"/>
      <c r="CVX98" s="212"/>
      <c r="CVY98" s="212"/>
      <c r="CVZ98" s="212"/>
      <c r="CWA98" s="212"/>
      <c r="CWB98" s="212"/>
      <c r="CWC98" s="212"/>
      <c r="CWD98" s="212"/>
      <c r="CWE98" s="212"/>
      <c r="CWF98" s="212"/>
      <c r="CWG98" s="212"/>
      <c r="CWH98" s="212"/>
      <c r="CWI98" s="212"/>
      <c r="CWJ98" s="212"/>
      <c r="CWK98" s="212"/>
      <c r="CWL98" s="212"/>
      <c r="CWM98" s="212"/>
      <c r="CWN98" s="212"/>
      <c r="CWO98" s="212"/>
      <c r="CWP98" s="212"/>
      <c r="CWQ98" s="212"/>
      <c r="CWR98" s="212"/>
      <c r="CWS98" s="212"/>
      <c r="CWT98" s="212"/>
      <c r="CWU98" s="212"/>
      <c r="CWV98" s="212"/>
      <c r="CWW98" s="212"/>
      <c r="CWX98" s="212"/>
      <c r="CWY98" s="212"/>
      <c r="CWZ98" s="212"/>
      <c r="CXA98" s="212"/>
      <c r="CXB98" s="212"/>
      <c r="CXC98" s="212"/>
      <c r="CXD98" s="212"/>
      <c r="CXE98" s="212"/>
      <c r="CXF98" s="212"/>
      <c r="CXG98" s="212"/>
      <c r="CXH98" s="212"/>
      <c r="CXI98" s="212"/>
      <c r="CXJ98" s="212"/>
      <c r="CXK98" s="212"/>
      <c r="CXL98" s="212"/>
      <c r="CXM98" s="212"/>
      <c r="CXN98" s="212"/>
      <c r="CXO98" s="212"/>
      <c r="CXP98" s="212"/>
      <c r="CXQ98" s="212"/>
      <c r="CXR98" s="212"/>
      <c r="CXS98" s="212"/>
      <c r="CXT98" s="212"/>
      <c r="CXU98" s="212"/>
      <c r="CXV98" s="212"/>
      <c r="CXW98" s="212"/>
      <c r="CXX98" s="212"/>
      <c r="CXY98" s="212"/>
      <c r="CXZ98" s="212"/>
      <c r="CYA98" s="212"/>
      <c r="CYB98" s="212"/>
      <c r="CYC98" s="212"/>
      <c r="CYD98" s="212"/>
      <c r="CYE98" s="212"/>
      <c r="CYF98" s="212"/>
      <c r="CYG98" s="212"/>
      <c r="CYH98" s="212"/>
      <c r="CYI98" s="212"/>
      <c r="CYJ98" s="212"/>
      <c r="CYK98" s="212"/>
      <c r="CYL98" s="212"/>
      <c r="CYM98" s="212"/>
      <c r="CYN98" s="212"/>
      <c r="CYO98" s="212"/>
      <c r="CYP98" s="212"/>
      <c r="CYQ98" s="212"/>
      <c r="CYR98" s="212"/>
      <c r="CYS98" s="212"/>
      <c r="CYT98" s="212"/>
      <c r="CYU98" s="212"/>
      <c r="CYV98" s="212"/>
      <c r="CYW98" s="212"/>
      <c r="CYX98" s="212"/>
      <c r="CYY98" s="212"/>
      <c r="CYZ98" s="212"/>
      <c r="CZA98" s="212"/>
      <c r="CZB98" s="212"/>
      <c r="CZC98" s="212"/>
      <c r="CZD98" s="212"/>
      <c r="CZE98" s="212"/>
      <c r="CZF98" s="212"/>
      <c r="CZG98" s="212"/>
      <c r="CZH98" s="212"/>
      <c r="CZI98" s="212"/>
      <c r="CZJ98" s="212"/>
      <c r="CZK98" s="212"/>
      <c r="CZL98" s="212"/>
      <c r="CZM98" s="212"/>
      <c r="CZN98" s="212"/>
      <c r="CZO98" s="212"/>
      <c r="CZP98" s="212"/>
      <c r="CZQ98" s="212"/>
      <c r="CZR98" s="212"/>
      <c r="CZS98" s="212"/>
      <c r="CZT98" s="212"/>
      <c r="CZU98" s="212"/>
      <c r="CZV98" s="212"/>
      <c r="CZW98" s="212"/>
      <c r="CZX98" s="212"/>
      <c r="CZY98" s="212"/>
      <c r="CZZ98" s="212"/>
      <c r="DAA98" s="212"/>
      <c r="DAB98" s="212"/>
      <c r="DAC98" s="212"/>
      <c r="DAD98" s="212"/>
      <c r="DAE98" s="212"/>
      <c r="DAF98" s="212"/>
      <c r="DAG98" s="212"/>
      <c r="DAH98" s="212"/>
      <c r="DAI98" s="212"/>
      <c r="DAJ98" s="212"/>
      <c r="DAK98" s="212"/>
      <c r="DAL98" s="212"/>
      <c r="DAM98" s="212"/>
      <c r="DAN98" s="212"/>
      <c r="DAO98" s="212"/>
      <c r="DAP98" s="212"/>
      <c r="DAQ98" s="212"/>
      <c r="DAR98" s="212"/>
      <c r="DAS98" s="212"/>
      <c r="DAT98" s="212"/>
      <c r="DAU98" s="212"/>
      <c r="DAV98" s="212"/>
      <c r="DAW98" s="212"/>
      <c r="DAX98" s="212"/>
      <c r="DAY98" s="212"/>
      <c r="DAZ98" s="212"/>
      <c r="DBA98" s="212"/>
      <c r="DBB98" s="212"/>
      <c r="DBC98" s="212"/>
      <c r="DBD98" s="212"/>
      <c r="DBE98" s="212"/>
      <c r="DBF98" s="212"/>
      <c r="DBG98" s="212"/>
      <c r="DBH98" s="212"/>
      <c r="DBI98" s="212"/>
      <c r="DBJ98" s="212"/>
      <c r="DBK98" s="212"/>
      <c r="DBL98" s="212"/>
      <c r="DBM98" s="212"/>
      <c r="DBN98" s="212"/>
      <c r="DBO98" s="212"/>
      <c r="DBP98" s="212"/>
      <c r="DBQ98" s="212"/>
      <c r="DBR98" s="212"/>
      <c r="DBS98" s="212"/>
      <c r="DBT98" s="212"/>
      <c r="DBU98" s="212"/>
      <c r="DBV98" s="212"/>
      <c r="DBW98" s="212"/>
      <c r="DBX98" s="212"/>
      <c r="DBY98" s="212"/>
      <c r="DBZ98" s="212"/>
      <c r="DCA98" s="212"/>
      <c r="DCB98" s="212"/>
      <c r="DCC98" s="212"/>
      <c r="DCD98" s="212"/>
      <c r="DCE98" s="212"/>
      <c r="DCF98" s="212"/>
      <c r="DCG98" s="212"/>
      <c r="DCH98" s="212"/>
      <c r="DCI98" s="212"/>
      <c r="DCJ98" s="212"/>
      <c r="DCK98" s="212"/>
      <c r="DCL98" s="212"/>
      <c r="DCM98" s="212"/>
      <c r="DCN98" s="212"/>
      <c r="DCO98" s="212"/>
      <c r="DCP98" s="212"/>
      <c r="DCQ98" s="212"/>
      <c r="DCR98" s="212"/>
      <c r="DCS98" s="212"/>
      <c r="DCT98" s="212"/>
      <c r="DCU98" s="212"/>
      <c r="DCV98" s="212"/>
      <c r="DCW98" s="212"/>
      <c r="DCX98" s="212"/>
      <c r="DCY98" s="212"/>
      <c r="DCZ98" s="212"/>
      <c r="DDA98" s="212"/>
      <c r="DDB98" s="212"/>
      <c r="DDC98" s="212"/>
      <c r="DDD98" s="212"/>
      <c r="DDE98" s="212"/>
      <c r="DDF98" s="212"/>
      <c r="DDG98" s="212"/>
      <c r="DDH98" s="212"/>
      <c r="DDI98" s="212"/>
      <c r="DDJ98" s="212"/>
      <c r="DDK98" s="212"/>
      <c r="DDL98" s="212"/>
      <c r="DDM98" s="212"/>
      <c r="DDN98" s="212"/>
      <c r="DDO98" s="212"/>
      <c r="DDP98" s="212"/>
      <c r="DDQ98" s="212"/>
      <c r="DDR98" s="212"/>
      <c r="DDS98" s="212"/>
      <c r="DDT98" s="212"/>
      <c r="DDU98" s="212"/>
      <c r="DDV98" s="212"/>
      <c r="DDW98" s="212"/>
      <c r="DDX98" s="212"/>
      <c r="DDY98" s="212"/>
      <c r="DDZ98" s="212"/>
      <c r="DEA98" s="212"/>
      <c r="DEB98" s="212"/>
      <c r="DEC98" s="212"/>
      <c r="DED98" s="212"/>
      <c r="DEE98" s="212"/>
      <c r="DEF98" s="212"/>
      <c r="DEG98" s="212"/>
      <c r="DEH98" s="212"/>
      <c r="DEI98" s="212"/>
      <c r="DEJ98" s="212"/>
      <c r="DEK98" s="212"/>
      <c r="DEL98" s="212"/>
      <c r="DEM98" s="212"/>
      <c r="DEN98" s="212"/>
      <c r="DEO98" s="212"/>
      <c r="DEP98" s="212"/>
      <c r="DEQ98" s="212"/>
      <c r="DER98" s="212"/>
      <c r="DES98" s="212"/>
      <c r="DET98" s="212"/>
      <c r="DEU98" s="212"/>
      <c r="DEV98" s="212"/>
      <c r="DEW98" s="212"/>
      <c r="DEX98" s="212"/>
      <c r="DEY98" s="212"/>
      <c r="DEZ98" s="212"/>
      <c r="DFA98" s="212"/>
      <c r="DFB98" s="212"/>
      <c r="DFC98" s="212"/>
      <c r="DFD98" s="212"/>
      <c r="DFE98" s="212"/>
      <c r="DFF98" s="212"/>
      <c r="DFG98" s="212"/>
      <c r="DFH98" s="212"/>
      <c r="DFI98" s="212"/>
      <c r="DFJ98" s="212"/>
      <c r="DFK98" s="212"/>
      <c r="DFL98" s="212"/>
      <c r="DFM98" s="212"/>
      <c r="DFN98" s="212"/>
      <c r="DFO98" s="212"/>
      <c r="DFP98" s="212"/>
      <c r="DFQ98" s="212"/>
      <c r="DFR98" s="212"/>
      <c r="DFS98" s="212"/>
      <c r="DFT98" s="212"/>
      <c r="DFU98" s="212"/>
      <c r="DFV98" s="212"/>
      <c r="DFW98" s="212"/>
      <c r="DFX98" s="212"/>
      <c r="DFY98" s="212"/>
      <c r="DFZ98" s="212"/>
      <c r="DGA98" s="212"/>
      <c r="DGB98" s="212"/>
      <c r="DGC98" s="212"/>
      <c r="DGD98" s="212"/>
      <c r="DGE98" s="212"/>
      <c r="DGF98" s="212"/>
      <c r="DGG98" s="212"/>
      <c r="DGH98" s="212"/>
      <c r="DGI98" s="212"/>
      <c r="DGJ98" s="212"/>
      <c r="DGK98" s="212"/>
      <c r="DGL98" s="212"/>
      <c r="DGM98" s="212"/>
      <c r="DGN98" s="212"/>
      <c r="DGO98" s="212"/>
      <c r="DGP98" s="212"/>
      <c r="DGQ98" s="212"/>
      <c r="DGR98" s="212"/>
      <c r="DGS98" s="212"/>
      <c r="DGT98" s="212"/>
      <c r="DGU98" s="212"/>
      <c r="DGV98" s="212"/>
      <c r="DGW98" s="212"/>
      <c r="DGX98" s="212"/>
      <c r="DGY98" s="212"/>
      <c r="DGZ98" s="212"/>
      <c r="DHA98" s="212"/>
      <c r="DHB98" s="212"/>
      <c r="DHC98" s="212"/>
      <c r="DHD98" s="212"/>
      <c r="DHE98" s="212"/>
      <c r="DHF98" s="212"/>
      <c r="DHG98" s="212"/>
      <c r="DHH98" s="212"/>
      <c r="DHI98" s="212"/>
      <c r="DHJ98" s="212"/>
      <c r="DHK98" s="212"/>
      <c r="DHL98" s="212"/>
      <c r="DHM98" s="212"/>
      <c r="DHN98" s="212"/>
      <c r="DHO98" s="212"/>
      <c r="DHP98" s="212"/>
      <c r="DHQ98" s="212"/>
      <c r="DHR98" s="212"/>
      <c r="DHS98" s="212"/>
      <c r="DHT98" s="212"/>
      <c r="DHU98" s="212"/>
      <c r="DHV98" s="212"/>
      <c r="DHW98" s="212"/>
      <c r="DHX98" s="212"/>
      <c r="DHY98" s="212"/>
      <c r="DHZ98" s="212"/>
      <c r="DIA98" s="212"/>
      <c r="DIB98" s="212"/>
      <c r="DIC98" s="212"/>
      <c r="DID98" s="212"/>
      <c r="DIE98" s="212"/>
      <c r="DIF98" s="212"/>
      <c r="DIG98" s="212"/>
      <c r="DIH98" s="212"/>
      <c r="DII98" s="212"/>
      <c r="DIJ98" s="212"/>
      <c r="DIK98" s="212"/>
      <c r="DIL98" s="212"/>
      <c r="DIM98" s="212"/>
      <c r="DIN98" s="212"/>
      <c r="DIO98" s="212"/>
      <c r="DIP98" s="212"/>
      <c r="DIQ98" s="212"/>
      <c r="DIR98" s="212"/>
      <c r="DIS98" s="212"/>
      <c r="DIT98" s="212"/>
      <c r="DIU98" s="212"/>
      <c r="DIV98" s="212"/>
      <c r="DIW98" s="212"/>
      <c r="DIX98" s="212"/>
      <c r="DIY98" s="212"/>
      <c r="DIZ98" s="212"/>
      <c r="DJA98" s="212"/>
      <c r="DJB98" s="212"/>
      <c r="DJC98" s="212"/>
      <c r="DJD98" s="212"/>
      <c r="DJE98" s="212"/>
      <c r="DJF98" s="212"/>
      <c r="DJG98" s="212"/>
      <c r="DJH98" s="212"/>
      <c r="DJI98" s="212"/>
      <c r="DJJ98" s="212"/>
      <c r="DJK98" s="212"/>
      <c r="DJL98" s="212"/>
      <c r="DJM98" s="212"/>
      <c r="DJN98" s="212"/>
      <c r="DJO98" s="212"/>
      <c r="DJP98" s="212"/>
      <c r="DJQ98" s="212"/>
      <c r="DJR98" s="212"/>
      <c r="DJS98" s="212"/>
      <c r="DJT98" s="212"/>
      <c r="DJU98" s="212"/>
      <c r="DJV98" s="212"/>
      <c r="DJW98" s="212"/>
      <c r="DJX98" s="212"/>
      <c r="DJY98" s="212"/>
      <c r="DJZ98" s="212"/>
      <c r="DKA98" s="212"/>
      <c r="DKB98" s="212"/>
      <c r="DKC98" s="212"/>
      <c r="DKD98" s="212"/>
      <c r="DKE98" s="212"/>
      <c r="DKF98" s="212"/>
      <c r="DKG98" s="212"/>
      <c r="DKH98" s="212"/>
      <c r="DKI98" s="212"/>
      <c r="DKJ98" s="212"/>
      <c r="DKK98" s="212"/>
      <c r="DKL98" s="212"/>
      <c r="DKM98" s="212"/>
      <c r="DKN98" s="212"/>
      <c r="DKO98" s="212"/>
      <c r="DKP98" s="212"/>
      <c r="DKQ98" s="212"/>
      <c r="DKR98" s="212"/>
      <c r="DKS98" s="212"/>
      <c r="DKT98" s="212"/>
      <c r="DKU98" s="212"/>
      <c r="DKV98" s="212"/>
      <c r="DKW98" s="212"/>
      <c r="DKX98" s="212"/>
      <c r="DKY98" s="212"/>
      <c r="DKZ98" s="212"/>
      <c r="DLA98" s="212"/>
      <c r="DLB98" s="212"/>
      <c r="DLC98" s="212"/>
      <c r="DLD98" s="212"/>
      <c r="DLE98" s="212"/>
      <c r="DLF98" s="212"/>
      <c r="DLG98" s="212"/>
      <c r="DLH98" s="212"/>
      <c r="DLI98" s="212"/>
      <c r="DLJ98" s="212"/>
      <c r="DLK98" s="212"/>
      <c r="DLL98" s="212"/>
      <c r="DLM98" s="212"/>
      <c r="DLN98" s="212"/>
      <c r="DLO98" s="212"/>
      <c r="DLP98" s="212"/>
      <c r="DLQ98" s="212"/>
      <c r="DLR98" s="212"/>
      <c r="DLS98" s="212"/>
      <c r="DLT98" s="212"/>
      <c r="DLU98" s="212"/>
      <c r="DLV98" s="212"/>
      <c r="DLW98" s="212"/>
      <c r="DLX98" s="212"/>
      <c r="DLY98" s="212"/>
      <c r="DLZ98" s="212"/>
      <c r="DMA98" s="212"/>
      <c r="DMB98" s="212"/>
      <c r="DMC98" s="212"/>
      <c r="DMD98" s="212"/>
      <c r="DME98" s="212"/>
      <c r="DMF98" s="212"/>
      <c r="DMG98" s="212"/>
      <c r="DMH98" s="212"/>
      <c r="DMI98" s="212"/>
      <c r="DMJ98" s="212"/>
      <c r="DMK98" s="212"/>
      <c r="DML98" s="212"/>
      <c r="DMM98" s="212"/>
      <c r="DMN98" s="212"/>
      <c r="DMO98" s="212"/>
      <c r="DMP98" s="212"/>
      <c r="DMQ98" s="212"/>
      <c r="DMR98" s="212"/>
      <c r="DMS98" s="212"/>
      <c r="DMT98" s="212"/>
      <c r="DMU98" s="212"/>
      <c r="DMV98" s="212"/>
      <c r="DMW98" s="212"/>
      <c r="DMX98" s="212"/>
      <c r="DMY98" s="212"/>
      <c r="DMZ98" s="212"/>
      <c r="DNA98" s="212"/>
      <c r="DNB98" s="212"/>
      <c r="DNC98" s="212"/>
      <c r="DND98" s="212"/>
      <c r="DNE98" s="212"/>
      <c r="DNF98" s="212"/>
      <c r="DNG98" s="212"/>
      <c r="DNH98" s="212"/>
      <c r="DNI98" s="212"/>
      <c r="DNJ98" s="212"/>
      <c r="DNK98" s="212"/>
      <c r="DNL98" s="212"/>
      <c r="DNM98" s="212"/>
      <c r="DNN98" s="212"/>
      <c r="DNO98" s="212"/>
      <c r="DNP98" s="212"/>
      <c r="DNQ98" s="212"/>
      <c r="DNR98" s="212"/>
      <c r="DNS98" s="212"/>
      <c r="DNT98" s="212"/>
      <c r="DNU98" s="212"/>
      <c r="DNV98" s="212"/>
      <c r="DNW98" s="212"/>
      <c r="DNX98" s="212"/>
      <c r="DNY98" s="212"/>
      <c r="DNZ98" s="212"/>
      <c r="DOA98" s="212"/>
      <c r="DOB98" s="212"/>
      <c r="DOC98" s="212"/>
      <c r="DOD98" s="212"/>
      <c r="DOE98" s="212"/>
      <c r="DOF98" s="212"/>
      <c r="DOG98" s="212"/>
      <c r="DOH98" s="212"/>
      <c r="DOI98" s="212"/>
      <c r="DOJ98" s="212"/>
      <c r="DOK98" s="212"/>
      <c r="DOL98" s="212"/>
      <c r="DOM98" s="212"/>
      <c r="DON98" s="212"/>
      <c r="DOO98" s="212"/>
      <c r="DOP98" s="212"/>
      <c r="DOQ98" s="212"/>
      <c r="DOR98" s="212"/>
      <c r="DOS98" s="212"/>
      <c r="DOT98" s="212"/>
      <c r="DOU98" s="212"/>
      <c r="DOV98" s="212"/>
      <c r="DOW98" s="212"/>
      <c r="DOX98" s="212"/>
      <c r="DOY98" s="212"/>
      <c r="DOZ98" s="212"/>
      <c r="DPA98" s="212"/>
      <c r="DPB98" s="212"/>
      <c r="DPC98" s="212"/>
      <c r="DPD98" s="212"/>
      <c r="DPE98" s="212"/>
      <c r="DPF98" s="212"/>
      <c r="DPG98" s="212"/>
      <c r="DPH98" s="212"/>
      <c r="DPI98" s="212"/>
      <c r="DPJ98" s="212"/>
      <c r="DPK98" s="212"/>
      <c r="DPL98" s="212"/>
      <c r="DPM98" s="212"/>
      <c r="DPN98" s="212"/>
      <c r="DPO98" s="212"/>
      <c r="DPP98" s="212"/>
      <c r="DPQ98" s="212"/>
      <c r="DPR98" s="212"/>
      <c r="DPS98" s="212"/>
      <c r="DPT98" s="212"/>
      <c r="DPU98" s="212"/>
      <c r="DPV98" s="212"/>
      <c r="DPW98" s="212"/>
      <c r="DPX98" s="212"/>
      <c r="DPY98" s="212"/>
      <c r="DPZ98" s="212"/>
      <c r="DQA98" s="212"/>
      <c r="DQB98" s="212"/>
      <c r="DQC98" s="212"/>
      <c r="DQD98" s="212"/>
      <c r="DQE98" s="212"/>
      <c r="DQF98" s="212"/>
      <c r="DQG98" s="212"/>
      <c r="DQH98" s="212"/>
      <c r="DQI98" s="212"/>
      <c r="DQJ98" s="212"/>
      <c r="DQK98" s="212"/>
      <c r="DQL98" s="212"/>
      <c r="DQM98" s="212"/>
      <c r="DQN98" s="212"/>
      <c r="DQO98" s="212"/>
      <c r="DQP98" s="212"/>
      <c r="DQQ98" s="212"/>
      <c r="DQR98" s="212"/>
      <c r="DQS98" s="212"/>
      <c r="DQT98" s="212"/>
      <c r="DQU98" s="212"/>
      <c r="DQV98" s="212"/>
      <c r="DQW98" s="212"/>
      <c r="DQX98" s="212"/>
      <c r="DQY98" s="212"/>
      <c r="DQZ98" s="212"/>
      <c r="DRA98" s="212"/>
      <c r="DRB98" s="212"/>
      <c r="DRC98" s="212"/>
      <c r="DRD98" s="212"/>
      <c r="DRE98" s="212"/>
      <c r="DRF98" s="212"/>
      <c r="DRG98" s="212"/>
      <c r="DRH98" s="212"/>
      <c r="DRI98" s="212"/>
      <c r="DRJ98" s="212"/>
      <c r="DRK98" s="212"/>
      <c r="DRL98" s="212"/>
      <c r="DRM98" s="212"/>
      <c r="DRN98" s="212"/>
      <c r="DRO98" s="212"/>
      <c r="DRP98" s="212"/>
      <c r="DRQ98" s="212"/>
      <c r="DRR98" s="212"/>
      <c r="DRS98" s="212"/>
      <c r="DRT98" s="212"/>
      <c r="DRU98" s="212"/>
      <c r="DRV98" s="212"/>
      <c r="DRW98" s="212"/>
      <c r="DRX98" s="212"/>
      <c r="DRY98" s="212"/>
      <c r="DRZ98" s="212"/>
      <c r="DSA98" s="212"/>
      <c r="DSB98" s="212"/>
      <c r="DSC98" s="212"/>
      <c r="DSD98" s="212"/>
      <c r="DSE98" s="212"/>
      <c r="DSF98" s="212"/>
      <c r="DSG98" s="212"/>
      <c r="DSH98" s="212"/>
      <c r="DSI98" s="212"/>
      <c r="DSJ98" s="212"/>
      <c r="DSK98" s="212"/>
      <c r="DSL98" s="212"/>
      <c r="DSM98" s="212"/>
      <c r="DSN98" s="212"/>
      <c r="DSO98" s="212"/>
      <c r="DSP98" s="212"/>
      <c r="DSQ98" s="212"/>
      <c r="DSR98" s="212"/>
      <c r="DSS98" s="212"/>
      <c r="DST98" s="212"/>
      <c r="DSU98" s="212"/>
      <c r="DSV98" s="212"/>
      <c r="DSW98" s="212"/>
      <c r="DSX98" s="212"/>
      <c r="DSY98" s="212"/>
      <c r="DSZ98" s="212"/>
      <c r="DTA98" s="212"/>
      <c r="DTB98" s="212"/>
      <c r="DTC98" s="212"/>
      <c r="DTD98" s="212"/>
      <c r="DTE98" s="212"/>
      <c r="DTF98" s="212"/>
      <c r="DTG98" s="212"/>
      <c r="DTH98" s="212"/>
      <c r="DTI98" s="212"/>
      <c r="DTJ98" s="212"/>
      <c r="DTK98" s="212"/>
      <c r="DTL98" s="212"/>
      <c r="DTM98" s="212"/>
      <c r="DTN98" s="212"/>
      <c r="DTO98" s="212"/>
      <c r="DTP98" s="212"/>
      <c r="DTQ98" s="212"/>
      <c r="DTR98" s="212"/>
      <c r="DTS98" s="212"/>
      <c r="DTT98" s="212"/>
      <c r="DTU98" s="212"/>
      <c r="DTV98" s="212"/>
      <c r="DTW98" s="212"/>
      <c r="DTX98" s="212"/>
      <c r="DTY98" s="212"/>
      <c r="DTZ98" s="212"/>
      <c r="DUA98" s="212"/>
      <c r="DUB98" s="212"/>
      <c r="DUC98" s="212"/>
      <c r="DUD98" s="212"/>
      <c r="DUE98" s="212"/>
      <c r="DUF98" s="212"/>
      <c r="DUG98" s="212"/>
      <c r="DUH98" s="212"/>
      <c r="DUI98" s="212"/>
      <c r="DUJ98" s="212"/>
      <c r="DUK98" s="212"/>
      <c r="DUL98" s="212"/>
      <c r="DUM98" s="212"/>
      <c r="DUN98" s="212"/>
      <c r="DUO98" s="212"/>
      <c r="DUP98" s="212"/>
      <c r="DUQ98" s="212"/>
      <c r="DUR98" s="212"/>
      <c r="DUS98" s="212"/>
      <c r="DUT98" s="212"/>
      <c r="DUU98" s="212"/>
      <c r="DUV98" s="212"/>
      <c r="DUW98" s="212"/>
      <c r="DUX98" s="212"/>
      <c r="DUY98" s="212"/>
      <c r="DUZ98" s="212"/>
      <c r="DVA98" s="212"/>
      <c r="DVB98" s="212"/>
      <c r="DVC98" s="212"/>
      <c r="DVD98" s="212"/>
      <c r="DVE98" s="212"/>
      <c r="DVF98" s="212"/>
      <c r="DVG98" s="212"/>
      <c r="DVH98" s="212"/>
      <c r="DVI98" s="212"/>
      <c r="DVJ98" s="212"/>
      <c r="DVK98" s="212"/>
      <c r="DVL98" s="212"/>
      <c r="DVM98" s="212"/>
      <c r="DVN98" s="212"/>
      <c r="DVO98" s="212"/>
      <c r="DVP98" s="212"/>
      <c r="DVQ98" s="212"/>
      <c r="DVR98" s="212"/>
      <c r="DVS98" s="212"/>
      <c r="DVT98" s="212"/>
      <c r="DVU98" s="212"/>
      <c r="DVV98" s="212"/>
      <c r="DVW98" s="212"/>
      <c r="DVX98" s="212"/>
      <c r="DVY98" s="212"/>
      <c r="DVZ98" s="212"/>
      <c r="DWA98" s="212"/>
      <c r="DWB98" s="212"/>
      <c r="DWC98" s="212"/>
      <c r="DWD98" s="212"/>
      <c r="DWE98" s="212"/>
      <c r="DWF98" s="212"/>
      <c r="DWG98" s="212"/>
      <c r="DWH98" s="212"/>
      <c r="DWI98" s="212"/>
      <c r="DWJ98" s="212"/>
      <c r="DWK98" s="212"/>
      <c r="DWL98" s="212"/>
      <c r="DWM98" s="212"/>
      <c r="DWN98" s="212"/>
      <c r="DWO98" s="212"/>
      <c r="DWP98" s="212"/>
      <c r="DWQ98" s="212"/>
      <c r="DWR98" s="212"/>
      <c r="DWS98" s="212"/>
      <c r="DWT98" s="212"/>
      <c r="DWU98" s="212"/>
      <c r="DWV98" s="212"/>
      <c r="DWW98" s="212"/>
      <c r="DWX98" s="212"/>
      <c r="DWY98" s="212"/>
      <c r="DWZ98" s="212"/>
      <c r="DXA98" s="212"/>
      <c r="DXB98" s="212"/>
      <c r="DXC98" s="212"/>
      <c r="DXD98" s="212"/>
      <c r="DXE98" s="212"/>
      <c r="DXF98" s="212"/>
      <c r="DXG98" s="212"/>
      <c r="DXH98" s="212"/>
      <c r="DXI98" s="212"/>
      <c r="DXJ98" s="212"/>
      <c r="DXK98" s="212"/>
      <c r="DXL98" s="212"/>
      <c r="DXM98" s="212"/>
      <c r="DXN98" s="212"/>
      <c r="DXO98" s="212"/>
      <c r="DXP98" s="212"/>
      <c r="DXQ98" s="212"/>
      <c r="DXR98" s="212"/>
      <c r="DXS98" s="212"/>
      <c r="DXT98" s="212"/>
      <c r="DXU98" s="212"/>
      <c r="DXV98" s="212"/>
      <c r="DXW98" s="212"/>
      <c r="DXX98" s="212"/>
      <c r="DXY98" s="212"/>
      <c r="DXZ98" s="212"/>
      <c r="DYA98" s="212"/>
      <c r="DYB98" s="212"/>
      <c r="DYC98" s="212"/>
      <c r="DYD98" s="212"/>
      <c r="DYE98" s="212"/>
      <c r="DYF98" s="212"/>
      <c r="DYG98" s="212"/>
      <c r="DYH98" s="212"/>
      <c r="DYI98" s="212"/>
      <c r="DYJ98" s="212"/>
      <c r="DYK98" s="212"/>
      <c r="DYL98" s="212"/>
      <c r="DYM98" s="212"/>
      <c r="DYN98" s="212"/>
      <c r="DYO98" s="212"/>
      <c r="DYP98" s="212"/>
      <c r="DYQ98" s="212"/>
      <c r="DYR98" s="212"/>
      <c r="DYS98" s="212"/>
      <c r="DYT98" s="212"/>
      <c r="DYU98" s="212"/>
      <c r="DYV98" s="212"/>
      <c r="DYW98" s="212"/>
      <c r="DYX98" s="212"/>
      <c r="DYY98" s="212"/>
      <c r="DYZ98" s="212"/>
      <c r="DZA98" s="212"/>
      <c r="DZB98" s="212"/>
      <c r="DZC98" s="212"/>
      <c r="DZD98" s="212"/>
      <c r="DZE98" s="212"/>
      <c r="DZF98" s="212"/>
      <c r="DZG98" s="212"/>
      <c r="DZH98" s="212"/>
      <c r="DZI98" s="212"/>
      <c r="DZJ98" s="212"/>
      <c r="DZK98" s="212"/>
      <c r="DZL98" s="212"/>
      <c r="DZM98" s="212"/>
      <c r="DZN98" s="212"/>
      <c r="DZO98" s="212"/>
      <c r="DZP98" s="212"/>
      <c r="DZQ98" s="212"/>
      <c r="DZR98" s="212"/>
      <c r="DZS98" s="212"/>
      <c r="DZT98" s="212"/>
      <c r="DZU98" s="212"/>
      <c r="DZV98" s="212"/>
      <c r="DZW98" s="212"/>
      <c r="DZX98" s="212"/>
      <c r="DZY98" s="212"/>
      <c r="DZZ98" s="212"/>
      <c r="EAA98" s="212"/>
      <c r="EAB98" s="212"/>
      <c r="EAC98" s="212"/>
      <c r="EAD98" s="212"/>
      <c r="EAE98" s="212"/>
      <c r="EAF98" s="212"/>
      <c r="EAG98" s="212"/>
      <c r="EAH98" s="212"/>
      <c r="EAI98" s="212"/>
      <c r="EAJ98" s="212"/>
      <c r="EAK98" s="212"/>
      <c r="EAL98" s="212"/>
      <c r="EAM98" s="212"/>
      <c r="EAN98" s="212"/>
      <c r="EAO98" s="212"/>
      <c r="EAP98" s="212"/>
      <c r="EAQ98" s="212"/>
      <c r="EAR98" s="212"/>
      <c r="EAS98" s="212"/>
      <c r="EAT98" s="212"/>
      <c r="EAU98" s="212"/>
      <c r="EAV98" s="212"/>
      <c r="EAW98" s="212"/>
      <c r="EAX98" s="212"/>
      <c r="EAY98" s="212"/>
      <c r="EAZ98" s="212"/>
      <c r="EBA98" s="212"/>
      <c r="EBB98" s="212"/>
      <c r="EBC98" s="212"/>
      <c r="EBD98" s="212"/>
      <c r="EBE98" s="212"/>
      <c r="EBF98" s="212"/>
      <c r="EBG98" s="212"/>
      <c r="EBH98" s="212"/>
      <c r="EBI98" s="212"/>
      <c r="EBJ98" s="212"/>
      <c r="EBK98" s="212"/>
      <c r="EBL98" s="212"/>
      <c r="EBM98" s="212"/>
      <c r="EBN98" s="212"/>
      <c r="EBO98" s="212"/>
      <c r="EBP98" s="212"/>
      <c r="EBQ98" s="212"/>
      <c r="EBR98" s="212"/>
      <c r="EBS98" s="212"/>
      <c r="EBT98" s="212"/>
      <c r="EBU98" s="212"/>
      <c r="EBV98" s="212"/>
      <c r="EBW98" s="212"/>
      <c r="EBX98" s="212"/>
      <c r="EBY98" s="212"/>
      <c r="EBZ98" s="212"/>
      <c r="ECA98" s="212"/>
      <c r="ECB98" s="212"/>
      <c r="ECC98" s="212"/>
      <c r="ECD98" s="212"/>
      <c r="ECE98" s="212"/>
      <c r="ECF98" s="212"/>
      <c r="ECG98" s="212"/>
      <c r="ECH98" s="212"/>
      <c r="ECI98" s="212"/>
      <c r="ECJ98" s="212"/>
      <c r="ECK98" s="212"/>
      <c r="ECL98" s="212"/>
      <c r="ECM98" s="212"/>
      <c r="ECN98" s="212"/>
      <c r="ECO98" s="212"/>
      <c r="ECP98" s="212"/>
      <c r="ECQ98" s="212"/>
      <c r="ECR98" s="212"/>
      <c r="ECS98" s="212"/>
      <c r="ECT98" s="212"/>
      <c r="ECU98" s="212"/>
      <c r="ECV98" s="212"/>
      <c r="ECW98" s="212"/>
      <c r="ECX98" s="212"/>
      <c r="ECY98" s="212"/>
      <c r="ECZ98" s="212"/>
      <c r="EDA98" s="212"/>
      <c r="EDB98" s="212"/>
      <c r="EDC98" s="212"/>
      <c r="EDD98" s="212"/>
      <c r="EDE98" s="212"/>
      <c r="EDF98" s="212"/>
      <c r="EDG98" s="212"/>
      <c r="EDH98" s="212"/>
      <c r="EDI98" s="212"/>
      <c r="EDJ98" s="212"/>
      <c r="EDK98" s="212"/>
      <c r="EDL98" s="212"/>
      <c r="EDM98" s="212"/>
      <c r="EDN98" s="212"/>
      <c r="EDO98" s="212"/>
      <c r="EDP98" s="212"/>
      <c r="EDQ98" s="212"/>
      <c r="EDR98" s="212"/>
      <c r="EDS98" s="212"/>
      <c r="EDT98" s="212"/>
      <c r="EDU98" s="212"/>
      <c r="EDV98" s="212"/>
      <c r="EDW98" s="212"/>
      <c r="EDX98" s="212"/>
      <c r="EDY98" s="212"/>
      <c r="EDZ98" s="212"/>
      <c r="EEA98" s="212"/>
      <c r="EEB98" s="212"/>
      <c r="EEC98" s="212"/>
      <c r="EED98" s="212"/>
      <c r="EEE98" s="212"/>
      <c r="EEF98" s="212"/>
      <c r="EEG98" s="212"/>
      <c r="EEH98" s="212"/>
      <c r="EEI98" s="212"/>
      <c r="EEJ98" s="212"/>
      <c r="EEK98" s="212"/>
      <c r="EEL98" s="212"/>
      <c r="EEM98" s="212"/>
      <c r="EEN98" s="212"/>
      <c r="EEO98" s="212"/>
      <c r="EEP98" s="212"/>
      <c r="EEQ98" s="212"/>
      <c r="EER98" s="212"/>
      <c r="EES98" s="212"/>
      <c r="EET98" s="212"/>
      <c r="EEU98" s="212"/>
      <c r="EEV98" s="212"/>
      <c r="EEW98" s="212"/>
      <c r="EEX98" s="212"/>
      <c r="EEY98" s="212"/>
      <c r="EEZ98" s="212"/>
      <c r="EFA98" s="212"/>
      <c r="EFB98" s="212"/>
      <c r="EFC98" s="212"/>
      <c r="EFD98" s="212"/>
      <c r="EFE98" s="212"/>
      <c r="EFF98" s="212"/>
      <c r="EFG98" s="212"/>
      <c r="EFH98" s="212"/>
      <c r="EFI98" s="212"/>
      <c r="EFJ98" s="212"/>
      <c r="EFK98" s="212"/>
      <c r="EFL98" s="212"/>
      <c r="EFM98" s="212"/>
      <c r="EFN98" s="212"/>
      <c r="EFO98" s="212"/>
      <c r="EFP98" s="212"/>
      <c r="EFQ98" s="212"/>
      <c r="EFR98" s="212"/>
      <c r="EFS98" s="212"/>
      <c r="EFT98" s="212"/>
      <c r="EFU98" s="212"/>
      <c r="EFV98" s="212"/>
      <c r="EFW98" s="212"/>
      <c r="EFX98" s="212"/>
      <c r="EFY98" s="212"/>
      <c r="EFZ98" s="212"/>
      <c r="EGA98" s="212"/>
      <c r="EGB98" s="212"/>
      <c r="EGC98" s="212"/>
      <c r="EGD98" s="212"/>
      <c r="EGE98" s="212"/>
      <c r="EGF98" s="212"/>
      <c r="EGG98" s="212"/>
      <c r="EGH98" s="212"/>
      <c r="EGI98" s="212"/>
      <c r="EGJ98" s="212"/>
      <c r="EGK98" s="212"/>
      <c r="EGL98" s="212"/>
      <c r="EGM98" s="212"/>
      <c r="EGN98" s="212"/>
      <c r="EGO98" s="212"/>
      <c r="EGP98" s="212"/>
      <c r="EGQ98" s="212"/>
      <c r="EGR98" s="212"/>
      <c r="EGS98" s="212"/>
      <c r="EGT98" s="212"/>
      <c r="EGU98" s="212"/>
      <c r="EGV98" s="212"/>
      <c r="EGW98" s="212"/>
      <c r="EGX98" s="212"/>
      <c r="EGY98" s="212"/>
      <c r="EGZ98" s="212"/>
      <c r="EHA98" s="212"/>
      <c r="EHB98" s="212"/>
      <c r="EHC98" s="212"/>
      <c r="EHD98" s="212"/>
      <c r="EHE98" s="212"/>
      <c r="EHF98" s="212"/>
      <c r="EHG98" s="212"/>
      <c r="EHH98" s="212"/>
      <c r="EHI98" s="212"/>
      <c r="EHJ98" s="212"/>
      <c r="EHK98" s="212"/>
      <c r="EHL98" s="212"/>
      <c r="EHM98" s="212"/>
      <c r="EHN98" s="212"/>
      <c r="EHO98" s="212"/>
      <c r="EHP98" s="212"/>
      <c r="EHQ98" s="212"/>
      <c r="EHR98" s="212"/>
      <c r="EHS98" s="212"/>
      <c r="EHT98" s="212"/>
      <c r="EHU98" s="212"/>
      <c r="EHV98" s="212"/>
      <c r="EHW98" s="212"/>
      <c r="EHX98" s="212"/>
      <c r="EHY98" s="212"/>
      <c r="EHZ98" s="212"/>
      <c r="EIA98" s="212"/>
      <c r="EIB98" s="212"/>
      <c r="EIC98" s="212"/>
      <c r="EID98" s="212"/>
      <c r="EIE98" s="212"/>
      <c r="EIF98" s="212"/>
      <c r="EIG98" s="212"/>
      <c r="EIH98" s="212"/>
      <c r="EII98" s="212"/>
      <c r="EIJ98" s="212"/>
      <c r="EIK98" s="212"/>
      <c r="EIL98" s="212"/>
      <c r="EIM98" s="212"/>
      <c r="EIN98" s="212"/>
      <c r="EIO98" s="212"/>
      <c r="EIP98" s="212"/>
      <c r="EIQ98" s="212"/>
      <c r="EIR98" s="212"/>
      <c r="EIS98" s="212"/>
      <c r="EIT98" s="212"/>
      <c r="EIU98" s="212"/>
      <c r="EIV98" s="212"/>
      <c r="EIW98" s="212"/>
      <c r="EIX98" s="212"/>
      <c r="EIY98" s="212"/>
      <c r="EIZ98" s="212"/>
      <c r="EJA98" s="212"/>
      <c r="EJB98" s="212"/>
      <c r="EJC98" s="212"/>
      <c r="EJD98" s="212"/>
      <c r="EJE98" s="212"/>
      <c r="EJF98" s="212"/>
      <c r="EJG98" s="212"/>
      <c r="EJH98" s="212"/>
      <c r="EJI98" s="212"/>
      <c r="EJJ98" s="212"/>
      <c r="EJK98" s="212"/>
      <c r="EJL98" s="212"/>
      <c r="EJM98" s="212"/>
      <c r="EJN98" s="212"/>
      <c r="EJO98" s="212"/>
      <c r="EJP98" s="212"/>
      <c r="EJQ98" s="212"/>
      <c r="EJR98" s="212"/>
      <c r="EJS98" s="212"/>
      <c r="EJT98" s="212"/>
      <c r="EJU98" s="212"/>
      <c r="EJV98" s="212"/>
      <c r="EJW98" s="212"/>
      <c r="EJX98" s="212"/>
      <c r="EJY98" s="212"/>
      <c r="EJZ98" s="212"/>
      <c r="EKA98" s="212"/>
      <c r="EKB98" s="212"/>
      <c r="EKC98" s="212"/>
      <c r="EKD98" s="212"/>
      <c r="EKE98" s="212"/>
      <c r="EKF98" s="212"/>
      <c r="EKG98" s="212"/>
      <c r="EKH98" s="212"/>
      <c r="EKI98" s="212"/>
      <c r="EKJ98" s="212"/>
      <c r="EKK98" s="212"/>
      <c r="EKL98" s="212"/>
      <c r="EKM98" s="212"/>
      <c r="EKN98" s="212"/>
      <c r="EKO98" s="212"/>
      <c r="EKP98" s="212"/>
      <c r="EKQ98" s="212"/>
      <c r="EKR98" s="212"/>
      <c r="EKS98" s="212"/>
      <c r="EKT98" s="212"/>
      <c r="EKU98" s="212"/>
      <c r="EKV98" s="212"/>
      <c r="EKW98" s="212"/>
      <c r="EKX98" s="212"/>
      <c r="EKY98" s="212"/>
      <c r="EKZ98" s="212"/>
      <c r="ELA98" s="212"/>
      <c r="ELB98" s="212"/>
      <c r="ELC98" s="212"/>
      <c r="ELD98" s="212"/>
      <c r="ELE98" s="212"/>
      <c r="ELF98" s="212"/>
      <c r="ELG98" s="212"/>
      <c r="ELH98" s="212"/>
      <c r="ELI98" s="212"/>
      <c r="ELJ98" s="212"/>
      <c r="ELK98" s="212"/>
      <c r="ELL98" s="212"/>
      <c r="ELM98" s="212"/>
      <c r="ELN98" s="212"/>
      <c r="ELO98" s="212"/>
      <c r="ELP98" s="212"/>
      <c r="ELQ98" s="212"/>
      <c r="ELR98" s="212"/>
      <c r="ELS98" s="212"/>
      <c r="ELT98" s="212"/>
      <c r="ELU98" s="212"/>
      <c r="ELV98" s="212"/>
      <c r="ELW98" s="212"/>
      <c r="ELX98" s="212"/>
      <c r="ELY98" s="212"/>
      <c r="ELZ98" s="212"/>
      <c r="EMA98" s="212"/>
      <c r="EMB98" s="212"/>
      <c r="EMC98" s="212"/>
      <c r="EMD98" s="212"/>
      <c r="EME98" s="212"/>
      <c r="EMF98" s="212"/>
      <c r="EMG98" s="212"/>
      <c r="EMH98" s="212"/>
      <c r="EMI98" s="212"/>
      <c r="EMJ98" s="212"/>
      <c r="EMK98" s="212"/>
      <c r="EML98" s="212"/>
      <c r="EMM98" s="212"/>
      <c r="EMN98" s="212"/>
      <c r="EMO98" s="212"/>
      <c r="EMP98" s="212"/>
      <c r="EMQ98" s="212"/>
      <c r="EMR98" s="212"/>
      <c r="EMS98" s="212"/>
      <c r="EMT98" s="212"/>
      <c r="EMU98" s="212"/>
      <c r="EMV98" s="212"/>
      <c r="EMW98" s="212"/>
      <c r="EMX98" s="212"/>
      <c r="EMY98" s="212"/>
      <c r="EMZ98" s="212"/>
      <c r="ENA98" s="212"/>
      <c r="ENB98" s="212"/>
      <c r="ENC98" s="212"/>
      <c r="END98" s="212"/>
      <c r="ENE98" s="212"/>
      <c r="ENF98" s="212"/>
      <c r="ENG98" s="212"/>
      <c r="ENH98" s="212"/>
      <c r="ENI98" s="212"/>
      <c r="ENJ98" s="212"/>
      <c r="ENK98" s="212"/>
      <c r="ENL98" s="212"/>
      <c r="ENM98" s="212"/>
      <c r="ENN98" s="212"/>
      <c r="ENO98" s="212"/>
      <c r="ENP98" s="212"/>
      <c r="ENQ98" s="212"/>
      <c r="ENR98" s="212"/>
      <c r="ENS98" s="212"/>
      <c r="ENT98" s="212"/>
      <c r="ENU98" s="212"/>
      <c r="ENV98" s="212"/>
      <c r="ENW98" s="212"/>
      <c r="ENX98" s="212"/>
      <c r="ENY98" s="212"/>
      <c r="ENZ98" s="212"/>
      <c r="EOA98" s="212"/>
      <c r="EOB98" s="212"/>
      <c r="EOC98" s="212"/>
      <c r="EOD98" s="212"/>
      <c r="EOE98" s="212"/>
      <c r="EOF98" s="212"/>
      <c r="EOG98" s="212"/>
      <c r="EOH98" s="212"/>
      <c r="EOI98" s="212"/>
      <c r="EOJ98" s="212"/>
      <c r="EOK98" s="212"/>
      <c r="EOL98" s="212"/>
      <c r="EOM98" s="212"/>
      <c r="EON98" s="212"/>
      <c r="EOO98" s="212"/>
      <c r="EOP98" s="212"/>
      <c r="EOQ98" s="212"/>
      <c r="EOR98" s="212"/>
      <c r="EOS98" s="212"/>
      <c r="EOT98" s="212"/>
      <c r="EOU98" s="212"/>
      <c r="EOV98" s="212"/>
      <c r="EOW98" s="212"/>
      <c r="EOX98" s="212"/>
      <c r="EOY98" s="212"/>
      <c r="EOZ98" s="212"/>
      <c r="EPA98" s="212"/>
      <c r="EPB98" s="212"/>
      <c r="EPC98" s="212"/>
      <c r="EPD98" s="212"/>
      <c r="EPE98" s="212"/>
      <c r="EPF98" s="212"/>
      <c r="EPG98" s="212"/>
      <c r="EPH98" s="212"/>
      <c r="EPI98" s="212"/>
      <c r="EPJ98" s="212"/>
      <c r="EPK98" s="212"/>
      <c r="EPL98" s="212"/>
      <c r="EPM98" s="212"/>
      <c r="EPN98" s="212"/>
      <c r="EPO98" s="212"/>
      <c r="EPP98" s="212"/>
      <c r="EPQ98" s="212"/>
      <c r="EPR98" s="212"/>
      <c r="EPS98" s="212"/>
      <c r="EPT98" s="212"/>
      <c r="EPU98" s="212"/>
      <c r="EPV98" s="212"/>
      <c r="EPW98" s="212"/>
      <c r="EPX98" s="212"/>
      <c r="EPY98" s="212"/>
      <c r="EPZ98" s="212"/>
      <c r="EQA98" s="212"/>
      <c r="EQB98" s="212"/>
      <c r="EQC98" s="212"/>
      <c r="EQD98" s="212"/>
      <c r="EQE98" s="212"/>
      <c r="EQF98" s="212"/>
      <c r="EQG98" s="212"/>
      <c r="EQH98" s="212"/>
      <c r="EQI98" s="212"/>
      <c r="EQJ98" s="212"/>
      <c r="EQK98" s="212"/>
      <c r="EQL98" s="212"/>
      <c r="EQM98" s="212"/>
      <c r="EQN98" s="212"/>
      <c r="EQO98" s="212"/>
      <c r="EQP98" s="212"/>
      <c r="EQQ98" s="212"/>
      <c r="EQR98" s="212"/>
      <c r="EQS98" s="212"/>
      <c r="EQT98" s="212"/>
      <c r="EQU98" s="212"/>
      <c r="EQV98" s="212"/>
      <c r="EQW98" s="212"/>
      <c r="EQX98" s="212"/>
      <c r="EQY98" s="212"/>
      <c r="EQZ98" s="212"/>
      <c r="ERA98" s="212"/>
      <c r="ERB98" s="212"/>
      <c r="ERC98" s="212"/>
      <c r="ERD98" s="212"/>
      <c r="ERE98" s="212"/>
      <c r="ERF98" s="212"/>
      <c r="ERG98" s="212"/>
      <c r="ERH98" s="212"/>
      <c r="ERI98" s="212"/>
      <c r="ERJ98" s="212"/>
      <c r="ERK98" s="212"/>
      <c r="ERL98" s="212"/>
      <c r="ERM98" s="212"/>
      <c r="ERN98" s="212"/>
      <c r="ERO98" s="212"/>
      <c r="ERP98" s="212"/>
      <c r="ERQ98" s="212"/>
      <c r="ERR98" s="212"/>
      <c r="ERS98" s="212"/>
      <c r="ERT98" s="212"/>
      <c r="ERU98" s="212"/>
      <c r="ERV98" s="212"/>
      <c r="ERW98" s="212"/>
      <c r="ERX98" s="212"/>
      <c r="ERY98" s="212"/>
      <c r="ERZ98" s="212"/>
      <c r="ESA98" s="212"/>
      <c r="ESB98" s="212"/>
      <c r="ESC98" s="212"/>
      <c r="ESD98" s="212"/>
      <c r="ESE98" s="212"/>
      <c r="ESF98" s="212"/>
      <c r="ESG98" s="212"/>
      <c r="ESH98" s="212"/>
      <c r="ESI98" s="212"/>
      <c r="ESJ98" s="212"/>
      <c r="ESK98" s="212"/>
      <c r="ESL98" s="212"/>
      <c r="ESM98" s="212"/>
      <c r="ESN98" s="212"/>
      <c r="ESO98" s="212"/>
      <c r="ESP98" s="212"/>
      <c r="ESQ98" s="212"/>
      <c r="ESR98" s="212"/>
      <c r="ESS98" s="212"/>
      <c r="EST98" s="212"/>
      <c r="ESU98" s="212"/>
      <c r="ESV98" s="212"/>
      <c r="ESW98" s="212"/>
      <c r="ESX98" s="212"/>
      <c r="ESY98" s="212"/>
      <c r="ESZ98" s="212"/>
      <c r="ETA98" s="212"/>
      <c r="ETB98" s="212"/>
      <c r="ETC98" s="212"/>
      <c r="ETD98" s="212"/>
      <c r="ETE98" s="212"/>
      <c r="ETF98" s="212"/>
      <c r="ETG98" s="212"/>
      <c r="ETH98" s="212"/>
      <c r="ETI98" s="212"/>
      <c r="ETJ98" s="212"/>
      <c r="ETK98" s="212"/>
      <c r="ETL98" s="212"/>
      <c r="ETM98" s="212"/>
      <c r="ETN98" s="212"/>
      <c r="ETO98" s="212"/>
      <c r="ETP98" s="212"/>
      <c r="ETQ98" s="212"/>
      <c r="ETR98" s="212"/>
      <c r="ETS98" s="212"/>
      <c r="ETT98" s="212"/>
      <c r="ETU98" s="212"/>
      <c r="ETV98" s="212"/>
      <c r="ETW98" s="212"/>
      <c r="ETX98" s="212"/>
      <c r="ETY98" s="212"/>
      <c r="ETZ98" s="212"/>
      <c r="EUA98" s="212"/>
      <c r="EUB98" s="212"/>
      <c r="EUC98" s="212"/>
      <c r="EUD98" s="212"/>
      <c r="EUE98" s="212"/>
      <c r="EUF98" s="212"/>
      <c r="EUG98" s="212"/>
      <c r="EUH98" s="212"/>
      <c r="EUI98" s="212"/>
      <c r="EUJ98" s="212"/>
      <c r="EUK98" s="212"/>
      <c r="EUL98" s="212"/>
      <c r="EUM98" s="212"/>
      <c r="EUN98" s="212"/>
      <c r="EUO98" s="212"/>
      <c r="EUP98" s="212"/>
      <c r="EUQ98" s="212"/>
      <c r="EUR98" s="212"/>
      <c r="EUS98" s="212"/>
      <c r="EUT98" s="212"/>
      <c r="EUU98" s="212"/>
      <c r="EUV98" s="212"/>
      <c r="EUW98" s="212"/>
      <c r="EUX98" s="212"/>
      <c r="EUY98" s="212"/>
      <c r="EUZ98" s="212"/>
      <c r="EVA98" s="212"/>
      <c r="EVB98" s="212"/>
      <c r="EVC98" s="212"/>
      <c r="EVD98" s="212"/>
      <c r="EVE98" s="212"/>
      <c r="EVF98" s="212"/>
      <c r="EVG98" s="212"/>
      <c r="EVH98" s="212"/>
      <c r="EVI98" s="212"/>
      <c r="EVJ98" s="212"/>
      <c r="EVK98" s="212"/>
      <c r="EVL98" s="212"/>
      <c r="EVM98" s="212"/>
      <c r="EVN98" s="212"/>
      <c r="EVO98" s="212"/>
      <c r="EVP98" s="212"/>
      <c r="EVQ98" s="212"/>
      <c r="EVR98" s="212"/>
      <c r="EVS98" s="212"/>
      <c r="EVT98" s="212"/>
      <c r="EVU98" s="212"/>
      <c r="EVV98" s="212"/>
      <c r="EVW98" s="212"/>
      <c r="EVX98" s="212"/>
      <c r="EVY98" s="212"/>
      <c r="EVZ98" s="212"/>
      <c r="EWA98" s="212"/>
      <c r="EWB98" s="212"/>
      <c r="EWC98" s="212"/>
      <c r="EWD98" s="212"/>
      <c r="EWE98" s="212"/>
      <c r="EWF98" s="212"/>
      <c r="EWG98" s="212"/>
      <c r="EWH98" s="212"/>
      <c r="EWI98" s="212"/>
      <c r="EWJ98" s="212"/>
      <c r="EWK98" s="212"/>
      <c r="EWL98" s="212"/>
      <c r="EWM98" s="212"/>
      <c r="EWN98" s="212"/>
      <c r="EWO98" s="212"/>
      <c r="EWP98" s="212"/>
      <c r="EWQ98" s="212"/>
      <c r="EWR98" s="212"/>
      <c r="EWS98" s="212"/>
      <c r="EWT98" s="212"/>
      <c r="EWU98" s="212"/>
      <c r="EWV98" s="212"/>
      <c r="EWW98" s="212"/>
      <c r="EWX98" s="212"/>
      <c r="EWY98" s="212"/>
      <c r="EWZ98" s="212"/>
      <c r="EXA98" s="212"/>
      <c r="EXB98" s="212"/>
      <c r="EXC98" s="212"/>
      <c r="EXD98" s="212"/>
      <c r="EXE98" s="212"/>
      <c r="EXF98" s="212"/>
      <c r="EXG98" s="212"/>
      <c r="EXH98" s="212"/>
      <c r="EXI98" s="212"/>
      <c r="EXJ98" s="212"/>
      <c r="EXK98" s="212"/>
      <c r="EXL98" s="212"/>
      <c r="EXM98" s="212"/>
      <c r="EXN98" s="212"/>
      <c r="EXO98" s="212"/>
      <c r="EXP98" s="212"/>
      <c r="EXQ98" s="212"/>
      <c r="EXR98" s="212"/>
      <c r="EXS98" s="212"/>
      <c r="EXT98" s="212"/>
      <c r="EXU98" s="212"/>
      <c r="EXV98" s="212"/>
      <c r="EXW98" s="212"/>
      <c r="EXX98" s="212"/>
      <c r="EXY98" s="212"/>
      <c r="EXZ98" s="212"/>
      <c r="EYA98" s="212"/>
      <c r="EYB98" s="212"/>
      <c r="EYC98" s="212"/>
      <c r="EYD98" s="212"/>
      <c r="EYE98" s="212"/>
      <c r="EYF98" s="212"/>
      <c r="EYG98" s="212"/>
      <c r="EYH98" s="212"/>
      <c r="EYI98" s="212"/>
      <c r="EYJ98" s="212"/>
      <c r="EYK98" s="212"/>
      <c r="EYL98" s="212"/>
      <c r="EYM98" s="212"/>
      <c r="EYN98" s="212"/>
      <c r="EYO98" s="212"/>
      <c r="EYP98" s="212"/>
      <c r="EYQ98" s="212"/>
      <c r="EYR98" s="212"/>
      <c r="EYS98" s="212"/>
      <c r="EYT98" s="212"/>
      <c r="EYU98" s="212"/>
      <c r="EYV98" s="212"/>
      <c r="EYW98" s="212"/>
      <c r="EYX98" s="212"/>
      <c r="EYY98" s="212"/>
      <c r="EYZ98" s="212"/>
      <c r="EZA98" s="212"/>
      <c r="EZB98" s="212"/>
      <c r="EZC98" s="212"/>
      <c r="EZD98" s="212"/>
      <c r="EZE98" s="212"/>
      <c r="EZF98" s="212"/>
      <c r="EZG98" s="212"/>
      <c r="EZH98" s="212"/>
      <c r="EZI98" s="212"/>
      <c r="EZJ98" s="212"/>
      <c r="EZK98" s="212"/>
      <c r="EZL98" s="212"/>
      <c r="EZM98" s="212"/>
      <c r="EZN98" s="212"/>
      <c r="EZO98" s="212"/>
      <c r="EZP98" s="212"/>
      <c r="EZQ98" s="212"/>
      <c r="EZR98" s="212"/>
      <c r="EZS98" s="212"/>
      <c r="EZT98" s="212"/>
      <c r="EZU98" s="212"/>
      <c r="EZV98" s="212"/>
      <c r="EZW98" s="212"/>
      <c r="EZX98" s="212"/>
      <c r="EZY98" s="212"/>
      <c r="EZZ98" s="212"/>
      <c r="FAA98" s="212"/>
      <c r="FAB98" s="212"/>
      <c r="FAC98" s="212"/>
      <c r="FAD98" s="212"/>
      <c r="FAE98" s="212"/>
      <c r="FAF98" s="212"/>
      <c r="FAG98" s="212"/>
      <c r="FAH98" s="212"/>
      <c r="FAI98" s="212"/>
      <c r="FAJ98" s="212"/>
      <c r="FAK98" s="212"/>
      <c r="FAL98" s="212"/>
      <c r="FAM98" s="212"/>
      <c r="FAN98" s="212"/>
      <c r="FAO98" s="212"/>
      <c r="FAP98" s="212"/>
      <c r="FAQ98" s="212"/>
      <c r="FAR98" s="212"/>
      <c r="FAS98" s="212"/>
      <c r="FAT98" s="212"/>
      <c r="FAU98" s="212"/>
      <c r="FAV98" s="212"/>
      <c r="FAW98" s="212"/>
      <c r="FAX98" s="212"/>
      <c r="FAY98" s="212"/>
      <c r="FAZ98" s="212"/>
      <c r="FBA98" s="212"/>
      <c r="FBB98" s="212"/>
      <c r="FBC98" s="212"/>
      <c r="FBD98" s="212"/>
      <c r="FBE98" s="212"/>
      <c r="FBF98" s="212"/>
      <c r="FBG98" s="212"/>
      <c r="FBH98" s="212"/>
      <c r="FBI98" s="212"/>
      <c r="FBJ98" s="212"/>
      <c r="FBK98" s="212"/>
      <c r="FBL98" s="212"/>
      <c r="FBM98" s="212"/>
      <c r="FBN98" s="212"/>
      <c r="FBO98" s="212"/>
      <c r="FBP98" s="212"/>
      <c r="FBQ98" s="212"/>
      <c r="FBR98" s="212"/>
      <c r="FBS98" s="212"/>
      <c r="FBT98" s="212"/>
      <c r="FBU98" s="212"/>
      <c r="FBV98" s="212"/>
      <c r="FBW98" s="212"/>
      <c r="FBX98" s="212"/>
      <c r="FBY98" s="212"/>
      <c r="FBZ98" s="212"/>
      <c r="FCA98" s="212"/>
      <c r="FCB98" s="212"/>
      <c r="FCC98" s="212"/>
      <c r="FCD98" s="212"/>
      <c r="FCE98" s="212"/>
      <c r="FCF98" s="212"/>
      <c r="FCG98" s="212"/>
      <c r="FCH98" s="212"/>
      <c r="FCI98" s="212"/>
      <c r="FCJ98" s="212"/>
      <c r="FCK98" s="212"/>
      <c r="FCL98" s="212"/>
      <c r="FCM98" s="212"/>
      <c r="FCN98" s="212"/>
      <c r="FCO98" s="212"/>
      <c r="FCP98" s="212"/>
      <c r="FCQ98" s="212"/>
      <c r="FCR98" s="212"/>
      <c r="FCS98" s="212"/>
      <c r="FCT98" s="212"/>
      <c r="FCU98" s="212"/>
      <c r="FCV98" s="212"/>
      <c r="FCW98" s="212"/>
      <c r="FCX98" s="212"/>
      <c r="FCY98" s="212"/>
      <c r="FCZ98" s="212"/>
      <c r="FDA98" s="212"/>
      <c r="FDB98" s="212"/>
      <c r="FDC98" s="212"/>
      <c r="FDD98" s="212"/>
      <c r="FDE98" s="212"/>
      <c r="FDF98" s="212"/>
      <c r="FDG98" s="212"/>
      <c r="FDH98" s="212"/>
      <c r="FDI98" s="212"/>
      <c r="FDJ98" s="212"/>
      <c r="FDK98" s="212"/>
      <c r="FDL98" s="212"/>
      <c r="FDM98" s="212"/>
      <c r="FDN98" s="212"/>
      <c r="FDO98" s="212"/>
      <c r="FDP98" s="212"/>
      <c r="FDQ98" s="212"/>
      <c r="FDR98" s="212"/>
      <c r="FDS98" s="212"/>
      <c r="FDT98" s="212"/>
      <c r="FDU98" s="212"/>
      <c r="FDV98" s="212"/>
      <c r="FDW98" s="212"/>
      <c r="FDX98" s="212"/>
      <c r="FDY98" s="212"/>
      <c r="FDZ98" s="212"/>
      <c r="FEA98" s="212"/>
      <c r="FEB98" s="212"/>
      <c r="FEC98" s="212"/>
      <c r="FED98" s="212"/>
      <c r="FEE98" s="212"/>
      <c r="FEF98" s="212"/>
      <c r="FEG98" s="212"/>
      <c r="FEH98" s="212"/>
      <c r="FEI98" s="212"/>
      <c r="FEJ98" s="212"/>
      <c r="FEK98" s="212"/>
      <c r="FEL98" s="212"/>
      <c r="FEM98" s="212"/>
      <c r="FEN98" s="212"/>
      <c r="FEO98" s="212"/>
      <c r="FEP98" s="212"/>
      <c r="FEQ98" s="212"/>
      <c r="FER98" s="212"/>
      <c r="FES98" s="212"/>
      <c r="FET98" s="212"/>
      <c r="FEU98" s="212"/>
      <c r="FEV98" s="212"/>
      <c r="FEW98" s="212"/>
      <c r="FEX98" s="212"/>
      <c r="FEY98" s="212"/>
      <c r="FEZ98" s="212"/>
      <c r="FFA98" s="212"/>
      <c r="FFB98" s="212"/>
      <c r="FFC98" s="212"/>
      <c r="FFD98" s="212"/>
      <c r="FFE98" s="212"/>
      <c r="FFF98" s="212"/>
      <c r="FFG98" s="212"/>
      <c r="FFH98" s="212"/>
      <c r="FFI98" s="212"/>
      <c r="FFJ98" s="212"/>
      <c r="FFK98" s="212"/>
      <c r="FFL98" s="212"/>
      <c r="FFM98" s="212"/>
      <c r="FFN98" s="212"/>
      <c r="FFO98" s="212"/>
      <c r="FFP98" s="212"/>
      <c r="FFQ98" s="212"/>
      <c r="FFR98" s="212"/>
      <c r="FFS98" s="212"/>
      <c r="FFT98" s="212"/>
      <c r="FFU98" s="212"/>
      <c r="FFV98" s="212"/>
      <c r="FFW98" s="212"/>
      <c r="FFX98" s="212"/>
      <c r="FFY98" s="212"/>
      <c r="FFZ98" s="212"/>
      <c r="FGA98" s="212"/>
      <c r="FGB98" s="212"/>
      <c r="FGC98" s="212"/>
      <c r="FGD98" s="212"/>
      <c r="FGE98" s="212"/>
      <c r="FGF98" s="212"/>
      <c r="FGG98" s="212"/>
      <c r="FGH98" s="212"/>
      <c r="FGI98" s="212"/>
      <c r="FGJ98" s="212"/>
      <c r="FGK98" s="212"/>
      <c r="FGL98" s="212"/>
      <c r="FGM98" s="212"/>
      <c r="FGN98" s="212"/>
      <c r="FGO98" s="212"/>
      <c r="FGP98" s="212"/>
      <c r="FGQ98" s="212"/>
      <c r="FGR98" s="212"/>
      <c r="FGS98" s="212"/>
      <c r="FGT98" s="212"/>
      <c r="FGU98" s="212"/>
      <c r="FGV98" s="212"/>
      <c r="FGW98" s="212"/>
      <c r="FGX98" s="212"/>
      <c r="FGY98" s="212"/>
      <c r="FGZ98" s="212"/>
      <c r="FHA98" s="212"/>
      <c r="FHB98" s="212"/>
      <c r="FHC98" s="212"/>
      <c r="FHD98" s="212"/>
      <c r="FHE98" s="212"/>
      <c r="FHF98" s="212"/>
      <c r="FHG98" s="212"/>
      <c r="FHH98" s="212"/>
      <c r="FHI98" s="212"/>
      <c r="FHJ98" s="212"/>
      <c r="FHK98" s="212"/>
      <c r="FHL98" s="212"/>
      <c r="FHM98" s="212"/>
      <c r="FHN98" s="212"/>
      <c r="FHO98" s="212"/>
      <c r="FHP98" s="212"/>
      <c r="FHQ98" s="212"/>
      <c r="FHR98" s="212"/>
      <c r="FHS98" s="212"/>
      <c r="FHT98" s="212"/>
      <c r="FHU98" s="212"/>
      <c r="FHV98" s="212"/>
      <c r="FHW98" s="212"/>
      <c r="FHX98" s="212"/>
      <c r="FHY98" s="212"/>
      <c r="FHZ98" s="212"/>
      <c r="FIA98" s="212"/>
      <c r="FIB98" s="212"/>
      <c r="FIC98" s="212"/>
      <c r="FID98" s="212"/>
      <c r="FIE98" s="212"/>
      <c r="FIF98" s="212"/>
      <c r="FIG98" s="212"/>
      <c r="FIH98" s="212"/>
      <c r="FII98" s="212"/>
      <c r="FIJ98" s="212"/>
      <c r="FIK98" s="212"/>
      <c r="FIL98" s="212"/>
      <c r="FIM98" s="212"/>
      <c r="FIN98" s="212"/>
      <c r="FIO98" s="212"/>
      <c r="FIP98" s="212"/>
      <c r="FIQ98" s="212"/>
      <c r="FIR98" s="212"/>
      <c r="FIS98" s="212"/>
      <c r="FIT98" s="212"/>
      <c r="FIU98" s="212"/>
      <c r="FIV98" s="212"/>
      <c r="FIW98" s="212"/>
      <c r="FIX98" s="212"/>
      <c r="FIY98" s="212"/>
      <c r="FIZ98" s="212"/>
      <c r="FJA98" s="212"/>
      <c r="FJB98" s="212"/>
      <c r="FJC98" s="212"/>
      <c r="FJD98" s="212"/>
      <c r="FJE98" s="212"/>
      <c r="FJF98" s="212"/>
      <c r="FJG98" s="212"/>
      <c r="FJH98" s="212"/>
      <c r="FJI98" s="212"/>
      <c r="FJJ98" s="212"/>
      <c r="FJK98" s="212"/>
      <c r="FJL98" s="212"/>
      <c r="FJM98" s="212"/>
      <c r="FJN98" s="212"/>
      <c r="FJO98" s="212"/>
      <c r="FJP98" s="212"/>
      <c r="FJQ98" s="212"/>
      <c r="FJR98" s="212"/>
      <c r="FJS98" s="212"/>
      <c r="FJT98" s="212"/>
      <c r="FJU98" s="212"/>
      <c r="FJV98" s="212"/>
      <c r="FJW98" s="212"/>
      <c r="FJX98" s="212"/>
      <c r="FJY98" s="212"/>
      <c r="FJZ98" s="212"/>
      <c r="FKA98" s="212"/>
      <c r="FKB98" s="212"/>
      <c r="FKC98" s="212"/>
      <c r="FKD98" s="212"/>
      <c r="FKE98" s="212"/>
      <c r="FKF98" s="212"/>
      <c r="FKG98" s="212"/>
      <c r="FKH98" s="212"/>
      <c r="FKI98" s="212"/>
      <c r="FKJ98" s="212"/>
      <c r="FKK98" s="212"/>
      <c r="FKL98" s="212"/>
      <c r="FKM98" s="212"/>
      <c r="FKN98" s="212"/>
      <c r="FKO98" s="212"/>
      <c r="FKP98" s="212"/>
      <c r="FKQ98" s="212"/>
      <c r="FKR98" s="212"/>
      <c r="FKS98" s="212"/>
      <c r="FKT98" s="212"/>
      <c r="FKU98" s="212"/>
      <c r="FKV98" s="212"/>
      <c r="FKW98" s="212"/>
      <c r="FKX98" s="212"/>
      <c r="FKY98" s="212"/>
      <c r="FKZ98" s="212"/>
      <c r="FLA98" s="212"/>
      <c r="FLB98" s="212"/>
      <c r="FLC98" s="212"/>
      <c r="FLD98" s="212"/>
      <c r="FLE98" s="212"/>
      <c r="FLF98" s="212"/>
      <c r="FLG98" s="212"/>
      <c r="FLH98" s="212"/>
      <c r="FLI98" s="212"/>
      <c r="FLJ98" s="212"/>
      <c r="FLK98" s="212"/>
      <c r="FLL98" s="212"/>
      <c r="FLM98" s="212"/>
      <c r="FLN98" s="212"/>
      <c r="FLO98" s="212"/>
      <c r="FLP98" s="212"/>
      <c r="FLQ98" s="212"/>
      <c r="FLR98" s="212"/>
      <c r="FLS98" s="212"/>
      <c r="FLT98" s="212"/>
      <c r="FLU98" s="212"/>
      <c r="FLV98" s="212"/>
      <c r="FLW98" s="212"/>
      <c r="FLX98" s="212"/>
      <c r="FLY98" s="212"/>
      <c r="FLZ98" s="212"/>
      <c r="FMA98" s="212"/>
      <c r="FMB98" s="212"/>
      <c r="FMC98" s="212"/>
      <c r="FMD98" s="212"/>
      <c r="FME98" s="212"/>
      <c r="FMF98" s="212"/>
      <c r="FMG98" s="212"/>
      <c r="FMH98" s="212"/>
      <c r="FMI98" s="212"/>
      <c r="FMJ98" s="212"/>
      <c r="FMK98" s="212"/>
      <c r="FML98" s="212"/>
      <c r="FMM98" s="212"/>
      <c r="FMN98" s="212"/>
      <c r="FMO98" s="212"/>
      <c r="FMP98" s="212"/>
      <c r="FMQ98" s="212"/>
      <c r="FMR98" s="212"/>
      <c r="FMS98" s="212"/>
      <c r="FMT98" s="212"/>
      <c r="FMU98" s="212"/>
      <c r="FMV98" s="212"/>
      <c r="FMW98" s="212"/>
      <c r="FMX98" s="212"/>
      <c r="FMY98" s="212"/>
      <c r="FMZ98" s="212"/>
      <c r="FNA98" s="212"/>
      <c r="FNB98" s="212"/>
      <c r="FNC98" s="212"/>
      <c r="FND98" s="212"/>
      <c r="FNE98" s="212"/>
      <c r="FNF98" s="212"/>
      <c r="FNG98" s="212"/>
      <c r="FNH98" s="212"/>
      <c r="FNI98" s="212"/>
      <c r="FNJ98" s="212"/>
      <c r="FNK98" s="212"/>
      <c r="FNL98" s="212"/>
      <c r="FNM98" s="212"/>
      <c r="FNN98" s="212"/>
      <c r="FNO98" s="212"/>
      <c r="FNP98" s="212"/>
      <c r="FNQ98" s="212"/>
      <c r="FNR98" s="212"/>
      <c r="FNS98" s="212"/>
      <c r="FNT98" s="212"/>
      <c r="FNU98" s="212"/>
      <c r="FNV98" s="212"/>
      <c r="FNW98" s="212"/>
      <c r="FNX98" s="212"/>
      <c r="FNY98" s="212"/>
      <c r="FNZ98" s="212"/>
      <c r="FOA98" s="212"/>
      <c r="FOB98" s="212"/>
      <c r="FOC98" s="212"/>
      <c r="FOD98" s="212"/>
      <c r="FOE98" s="212"/>
      <c r="FOF98" s="212"/>
      <c r="FOG98" s="212"/>
      <c r="FOH98" s="212"/>
      <c r="FOI98" s="212"/>
      <c r="FOJ98" s="212"/>
      <c r="FOK98" s="212"/>
      <c r="FOL98" s="212"/>
      <c r="FOM98" s="212"/>
      <c r="FON98" s="212"/>
      <c r="FOO98" s="212"/>
      <c r="FOP98" s="212"/>
      <c r="FOQ98" s="212"/>
      <c r="FOR98" s="212"/>
      <c r="FOS98" s="212"/>
      <c r="FOT98" s="212"/>
      <c r="FOU98" s="212"/>
      <c r="FOV98" s="212"/>
      <c r="FOW98" s="212"/>
      <c r="FOX98" s="212"/>
      <c r="FOY98" s="212"/>
      <c r="FOZ98" s="212"/>
      <c r="FPA98" s="212"/>
      <c r="FPB98" s="212"/>
      <c r="FPC98" s="212"/>
      <c r="FPD98" s="212"/>
      <c r="FPE98" s="212"/>
      <c r="FPF98" s="212"/>
      <c r="FPG98" s="212"/>
      <c r="FPH98" s="212"/>
      <c r="FPI98" s="212"/>
      <c r="FPJ98" s="212"/>
      <c r="FPK98" s="212"/>
      <c r="FPL98" s="212"/>
      <c r="FPM98" s="212"/>
      <c r="FPN98" s="212"/>
      <c r="FPO98" s="212"/>
      <c r="FPP98" s="212"/>
      <c r="FPQ98" s="212"/>
      <c r="FPR98" s="212"/>
      <c r="FPS98" s="212"/>
      <c r="FPT98" s="212"/>
      <c r="FPU98" s="212"/>
      <c r="FPV98" s="212"/>
      <c r="FPW98" s="212"/>
      <c r="FPX98" s="212"/>
      <c r="FPY98" s="212"/>
      <c r="FPZ98" s="212"/>
      <c r="FQA98" s="212"/>
      <c r="FQB98" s="212"/>
      <c r="FQC98" s="212"/>
      <c r="FQD98" s="212"/>
      <c r="FQE98" s="212"/>
      <c r="FQF98" s="212"/>
      <c r="FQG98" s="212"/>
      <c r="FQH98" s="212"/>
      <c r="FQI98" s="212"/>
      <c r="FQJ98" s="212"/>
      <c r="FQK98" s="212"/>
      <c r="FQL98" s="212"/>
      <c r="FQM98" s="212"/>
      <c r="FQN98" s="212"/>
      <c r="FQO98" s="212"/>
      <c r="FQP98" s="212"/>
      <c r="FQQ98" s="212"/>
      <c r="FQR98" s="212"/>
      <c r="FQS98" s="212"/>
      <c r="FQT98" s="212"/>
      <c r="FQU98" s="212"/>
      <c r="FQV98" s="212"/>
      <c r="FQW98" s="212"/>
      <c r="FQX98" s="212"/>
      <c r="FQY98" s="212"/>
      <c r="FQZ98" s="212"/>
      <c r="FRA98" s="212"/>
      <c r="FRB98" s="212"/>
      <c r="FRC98" s="212"/>
      <c r="FRD98" s="212"/>
      <c r="FRE98" s="212"/>
      <c r="FRF98" s="212"/>
      <c r="FRG98" s="212"/>
      <c r="FRH98" s="212"/>
      <c r="FRI98" s="212"/>
      <c r="FRJ98" s="212"/>
      <c r="FRK98" s="212"/>
      <c r="FRL98" s="212"/>
      <c r="FRM98" s="212"/>
      <c r="FRN98" s="212"/>
      <c r="FRO98" s="212"/>
      <c r="FRP98" s="212"/>
      <c r="FRQ98" s="212"/>
      <c r="FRR98" s="212"/>
      <c r="FRS98" s="212"/>
      <c r="FRT98" s="212"/>
      <c r="FRU98" s="212"/>
      <c r="FRV98" s="212"/>
      <c r="FRW98" s="212"/>
      <c r="FRX98" s="212"/>
      <c r="FRY98" s="212"/>
      <c r="FRZ98" s="212"/>
      <c r="FSA98" s="212"/>
      <c r="FSB98" s="212"/>
      <c r="FSC98" s="212"/>
      <c r="FSD98" s="212"/>
      <c r="FSE98" s="212"/>
      <c r="FSF98" s="212"/>
      <c r="FSG98" s="212"/>
      <c r="FSH98" s="212"/>
      <c r="FSI98" s="212"/>
      <c r="FSJ98" s="212"/>
      <c r="FSK98" s="212"/>
      <c r="FSL98" s="212"/>
      <c r="FSM98" s="212"/>
      <c r="FSN98" s="212"/>
      <c r="FSO98" s="212"/>
      <c r="FSP98" s="212"/>
      <c r="FSQ98" s="212"/>
      <c r="FSR98" s="212"/>
      <c r="FSS98" s="212"/>
      <c r="FST98" s="212"/>
      <c r="FSU98" s="212"/>
      <c r="FSV98" s="212"/>
      <c r="FSW98" s="212"/>
      <c r="FSX98" s="212"/>
      <c r="FSY98" s="212"/>
      <c r="FSZ98" s="212"/>
      <c r="FTA98" s="212"/>
      <c r="FTB98" s="212"/>
      <c r="FTC98" s="212"/>
      <c r="FTD98" s="212"/>
      <c r="FTE98" s="212"/>
      <c r="FTF98" s="212"/>
      <c r="FTG98" s="212"/>
      <c r="FTH98" s="212"/>
      <c r="FTI98" s="212"/>
      <c r="FTJ98" s="212"/>
      <c r="FTK98" s="212"/>
      <c r="FTL98" s="212"/>
      <c r="FTM98" s="212"/>
      <c r="FTN98" s="212"/>
      <c r="FTO98" s="212"/>
      <c r="FTP98" s="212"/>
      <c r="FTQ98" s="212"/>
      <c r="FTR98" s="212"/>
      <c r="FTS98" s="212"/>
      <c r="FTT98" s="212"/>
      <c r="FTU98" s="212"/>
      <c r="FTV98" s="212"/>
      <c r="FTW98" s="212"/>
      <c r="FTX98" s="212"/>
      <c r="FTY98" s="212"/>
      <c r="FTZ98" s="212"/>
      <c r="FUA98" s="212"/>
      <c r="FUB98" s="212"/>
      <c r="FUC98" s="212"/>
      <c r="FUD98" s="212"/>
      <c r="FUE98" s="212"/>
      <c r="FUF98" s="212"/>
      <c r="FUG98" s="212"/>
      <c r="FUH98" s="212"/>
      <c r="FUI98" s="212"/>
      <c r="FUJ98" s="212"/>
      <c r="FUK98" s="212"/>
      <c r="FUL98" s="212"/>
      <c r="FUM98" s="212"/>
      <c r="FUN98" s="212"/>
      <c r="FUO98" s="212"/>
      <c r="FUP98" s="212"/>
      <c r="FUQ98" s="212"/>
      <c r="FUR98" s="212"/>
      <c r="FUS98" s="212"/>
      <c r="FUT98" s="212"/>
      <c r="FUU98" s="212"/>
      <c r="FUV98" s="212"/>
      <c r="FUW98" s="212"/>
      <c r="FUX98" s="212"/>
      <c r="FUY98" s="212"/>
      <c r="FUZ98" s="212"/>
      <c r="FVA98" s="212"/>
      <c r="FVB98" s="212"/>
      <c r="FVC98" s="212"/>
      <c r="FVD98" s="212"/>
      <c r="FVE98" s="212"/>
      <c r="FVF98" s="212"/>
      <c r="FVG98" s="212"/>
      <c r="FVH98" s="212"/>
      <c r="FVI98" s="212"/>
      <c r="FVJ98" s="212"/>
      <c r="FVK98" s="212"/>
      <c r="FVL98" s="212"/>
      <c r="FVM98" s="212"/>
      <c r="FVN98" s="212"/>
      <c r="FVO98" s="212"/>
      <c r="FVP98" s="212"/>
      <c r="FVQ98" s="212"/>
      <c r="FVR98" s="212"/>
      <c r="FVS98" s="212"/>
      <c r="FVT98" s="212"/>
      <c r="FVU98" s="212"/>
      <c r="FVV98" s="212"/>
      <c r="FVW98" s="212"/>
      <c r="FVX98" s="212"/>
      <c r="FVY98" s="212"/>
      <c r="FVZ98" s="212"/>
      <c r="FWA98" s="212"/>
      <c r="FWB98" s="212"/>
      <c r="FWC98" s="212"/>
      <c r="FWD98" s="212"/>
      <c r="FWE98" s="212"/>
      <c r="FWF98" s="212"/>
      <c r="FWG98" s="212"/>
      <c r="FWH98" s="212"/>
      <c r="FWI98" s="212"/>
      <c r="FWJ98" s="212"/>
      <c r="FWK98" s="212"/>
      <c r="FWL98" s="212"/>
      <c r="FWM98" s="212"/>
      <c r="FWN98" s="212"/>
      <c r="FWO98" s="212"/>
      <c r="FWP98" s="212"/>
      <c r="FWQ98" s="212"/>
      <c r="FWR98" s="212"/>
      <c r="FWS98" s="212"/>
      <c r="FWT98" s="212"/>
      <c r="FWU98" s="212"/>
      <c r="FWV98" s="212"/>
      <c r="FWW98" s="212"/>
      <c r="FWX98" s="212"/>
      <c r="FWY98" s="212"/>
      <c r="FWZ98" s="212"/>
      <c r="FXA98" s="212"/>
      <c r="FXB98" s="212"/>
      <c r="FXC98" s="212"/>
      <c r="FXD98" s="212"/>
      <c r="FXE98" s="212"/>
      <c r="FXF98" s="212"/>
      <c r="FXG98" s="212"/>
      <c r="FXH98" s="212"/>
      <c r="FXI98" s="212"/>
      <c r="FXJ98" s="212"/>
      <c r="FXK98" s="212"/>
      <c r="FXL98" s="212"/>
      <c r="FXM98" s="212"/>
      <c r="FXN98" s="212"/>
      <c r="FXO98" s="212"/>
      <c r="FXP98" s="212"/>
      <c r="FXQ98" s="212"/>
      <c r="FXR98" s="212"/>
      <c r="FXS98" s="212"/>
      <c r="FXT98" s="212"/>
      <c r="FXU98" s="212"/>
      <c r="FXV98" s="212"/>
      <c r="FXW98" s="212"/>
      <c r="FXX98" s="212"/>
      <c r="FXY98" s="212"/>
      <c r="FXZ98" s="212"/>
      <c r="FYA98" s="212"/>
      <c r="FYB98" s="212"/>
      <c r="FYC98" s="212"/>
      <c r="FYD98" s="212"/>
      <c r="FYE98" s="212"/>
      <c r="FYF98" s="212"/>
      <c r="FYG98" s="212"/>
      <c r="FYH98" s="212"/>
      <c r="FYI98" s="212"/>
      <c r="FYJ98" s="212"/>
      <c r="FYK98" s="212"/>
      <c r="FYL98" s="212"/>
      <c r="FYM98" s="212"/>
      <c r="FYN98" s="212"/>
      <c r="FYO98" s="212"/>
      <c r="FYP98" s="212"/>
      <c r="FYQ98" s="212"/>
      <c r="FYR98" s="212"/>
      <c r="FYS98" s="212"/>
      <c r="FYT98" s="212"/>
      <c r="FYU98" s="212"/>
      <c r="FYV98" s="212"/>
      <c r="FYW98" s="212"/>
      <c r="FYX98" s="212"/>
      <c r="FYY98" s="212"/>
      <c r="FYZ98" s="212"/>
      <c r="FZA98" s="212"/>
      <c r="FZB98" s="212"/>
      <c r="FZC98" s="212"/>
      <c r="FZD98" s="212"/>
      <c r="FZE98" s="212"/>
      <c r="FZF98" s="212"/>
      <c r="FZG98" s="212"/>
      <c r="FZH98" s="212"/>
      <c r="FZI98" s="212"/>
      <c r="FZJ98" s="212"/>
      <c r="FZK98" s="212"/>
      <c r="FZL98" s="212"/>
      <c r="FZM98" s="212"/>
      <c r="FZN98" s="212"/>
      <c r="FZO98" s="212"/>
      <c r="FZP98" s="212"/>
      <c r="FZQ98" s="212"/>
      <c r="FZR98" s="212"/>
      <c r="FZS98" s="212"/>
      <c r="FZT98" s="212"/>
      <c r="FZU98" s="212"/>
      <c r="FZV98" s="212"/>
      <c r="FZW98" s="212"/>
      <c r="FZX98" s="212"/>
      <c r="FZY98" s="212"/>
      <c r="FZZ98" s="212"/>
      <c r="GAA98" s="212"/>
      <c r="GAB98" s="212"/>
      <c r="GAC98" s="212"/>
      <c r="GAD98" s="212"/>
      <c r="GAE98" s="212"/>
      <c r="GAF98" s="212"/>
      <c r="GAG98" s="212"/>
      <c r="GAH98" s="212"/>
      <c r="GAI98" s="212"/>
      <c r="GAJ98" s="212"/>
      <c r="GAK98" s="212"/>
      <c r="GAL98" s="212"/>
      <c r="GAM98" s="212"/>
      <c r="GAN98" s="212"/>
      <c r="GAO98" s="212"/>
      <c r="GAP98" s="212"/>
      <c r="GAQ98" s="212"/>
      <c r="GAR98" s="212"/>
      <c r="GAS98" s="212"/>
      <c r="GAT98" s="212"/>
      <c r="GAU98" s="212"/>
      <c r="GAV98" s="212"/>
      <c r="GAW98" s="212"/>
      <c r="GAX98" s="212"/>
      <c r="GAY98" s="212"/>
      <c r="GAZ98" s="212"/>
      <c r="GBA98" s="212"/>
      <c r="GBB98" s="212"/>
      <c r="GBC98" s="212"/>
      <c r="GBD98" s="212"/>
      <c r="GBE98" s="212"/>
      <c r="GBF98" s="212"/>
      <c r="GBG98" s="212"/>
      <c r="GBH98" s="212"/>
      <c r="GBI98" s="212"/>
      <c r="GBJ98" s="212"/>
      <c r="GBK98" s="212"/>
      <c r="GBL98" s="212"/>
      <c r="GBM98" s="212"/>
      <c r="GBN98" s="212"/>
      <c r="GBO98" s="212"/>
      <c r="GBP98" s="212"/>
      <c r="GBQ98" s="212"/>
      <c r="GBR98" s="212"/>
      <c r="GBS98" s="212"/>
      <c r="GBT98" s="212"/>
      <c r="GBU98" s="212"/>
      <c r="GBV98" s="212"/>
      <c r="GBW98" s="212"/>
      <c r="GBX98" s="212"/>
      <c r="GBY98" s="212"/>
      <c r="GBZ98" s="212"/>
      <c r="GCA98" s="212"/>
      <c r="GCB98" s="212"/>
      <c r="GCC98" s="212"/>
      <c r="GCD98" s="212"/>
      <c r="GCE98" s="212"/>
      <c r="GCF98" s="212"/>
      <c r="GCG98" s="212"/>
      <c r="GCH98" s="212"/>
      <c r="GCI98" s="212"/>
      <c r="GCJ98" s="212"/>
      <c r="GCK98" s="212"/>
      <c r="GCL98" s="212"/>
      <c r="GCM98" s="212"/>
      <c r="GCN98" s="212"/>
      <c r="GCO98" s="212"/>
      <c r="GCP98" s="212"/>
      <c r="GCQ98" s="212"/>
      <c r="GCR98" s="212"/>
      <c r="GCS98" s="212"/>
      <c r="GCT98" s="212"/>
      <c r="GCU98" s="212"/>
      <c r="GCV98" s="212"/>
      <c r="GCW98" s="212"/>
      <c r="GCX98" s="212"/>
      <c r="GCY98" s="212"/>
      <c r="GCZ98" s="212"/>
      <c r="GDA98" s="212"/>
      <c r="GDB98" s="212"/>
      <c r="GDC98" s="212"/>
      <c r="GDD98" s="212"/>
      <c r="GDE98" s="212"/>
      <c r="GDF98" s="212"/>
      <c r="GDG98" s="212"/>
      <c r="GDH98" s="212"/>
      <c r="GDI98" s="212"/>
      <c r="GDJ98" s="212"/>
      <c r="GDK98" s="212"/>
      <c r="GDL98" s="212"/>
      <c r="GDM98" s="212"/>
      <c r="GDN98" s="212"/>
      <c r="GDO98" s="212"/>
      <c r="GDP98" s="212"/>
      <c r="GDQ98" s="212"/>
      <c r="GDR98" s="212"/>
      <c r="GDS98" s="212"/>
      <c r="GDT98" s="212"/>
      <c r="GDU98" s="212"/>
      <c r="GDV98" s="212"/>
      <c r="GDW98" s="212"/>
      <c r="GDX98" s="212"/>
      <c r="GDY98" s="212"/>
      <c r="GDZ98" s="212"/>
      <c r="GEA98" s="212"/>
      <c r="GEB98" s="212"/>
      <c r="GEC98" s="212"/>
      <c r="GED98" s="212"/>
      <c r="GEE98" s="212"/>
      <c r="GEF98" s="212"/>
      <c r="GEG98" s="212"/>
      <c r="GEH98" s="212"/>
      <c r="GEI98" s="212"/>
      <c r="GEJ98" s="212"/>
      <c r="GEK98" s="212"/>
      <c r="GEL98" s="212"/>
      <c r="GEM98" s="212"/>
      <c r="GEN98" s="212"/>
      <c r="GEO98" s="212"/>
      <c r="GEP98" s="212"/>
      <c r="GEQ98" s="212"/>
      <c r="GER98" s="212"/>
      <c r="GES98" s="212"/>
      <c r="GET98" s="212"/>
      <c r="GEU98" s="212"/>
      <c r="GEV98" s="212"/>
      <c r="GEW98" s="212"/>
      <c r="GEX98" s="212"/>
      <c r="GEY98" s="212"/>
      <c r="GEZ98" s="212"/>
      <c r="GFA98" s="212"/>
      <c r="GFB98" s="212"/>
      <c r="GFC98" s="212"/>
      <c r="GFD98" s="212"/>
      <c r="GFE98" s="212"/>
      <c r="GFF98" s="212"/>
      <c r="GFG98" s="212"/>
      <c r="GFH98" s="212"/>
      <c r="GFI98" s="212"/>
      <c r="GFJ98" s="212"/>
      <c r="GFK98" s="212"/>
      <c r="GFL98" s="212"/>
      <c r="GFM98" s="212"/>
      <c r="GFN98" s="212"/>
      <c r="GFO98" s="212"/>
      <c r="GFP98" s="212"/>
      <c r="GFQ98" s="212"/>
      <c r="GFR98" s="212"/>
      <c r="GFS98" s="212"/>
      <c r="GFT98" s="212"/>
      <c r="GFU98" s="212"/>
      <c r="GFV98" s="212"/>
      <c r="GFW98" s="212"/>
      <c r="GFX98" s="212"/>
      <c r="GFY98" s="212"/>
      <c r="GFZ98" s="212"/>
      <c r="GGA98" s="212"/>
      <c r="GGB98" s="212"/>
      <c r="GGC98" s="212"/>
      <c r="GGD98" s="212"/>
      <c r="GGE98" s="212"/>
      <c r="GGF98" s="212"/>
      <c r="GGG98" s="212"/>
      <c r="GGH98" s="212"/>
      <c r="GGI98" s="212"/>
      <c r="GGJ98" s="212"/>
      <c r="GGK98" s="212"/>
      <c r="GGL98" s="212"/>
      <c r="GGM98" s="212"/>
      <c r="GGN98" s="212"/>
      <c r="GGO98" s="212"/>
      <c r="GGP98" s="212"/>
      <c r="GGQ98" s="212"/>
      <c r="GGR98" s="212"/>
      <c r="GGS98" s="212"/>
      <c r="GGT98" s="212"/>
      <c r="GGU98" s="212"/>
      <c r="GGV98" s="212"/>
      <c r="GGW98" s="212"/>
      <c r="GGX98" s="212"/>
      <c r="GGY98" s="212"/>
      <c r="GGZ98" s="212"/>
      <c r="GHA98" s="212"/>
      <c r="GHB98" s="212"/>
      <c r="GHC98" s="212"/>
      <c r="GHD98" s="212"/>
      <c r="GHE98" s="212"/>
      <c r="GHF98" s="212"/>
      <c r="GHG98" s="212"/>
      <c r="GHH98" s="212"/>
      <c r="GHI98" s="212"/>
      <c r="GHJ98" s="212"/>
      <c r="GHK98" s="212"/>
      <c r="GHL98" s="212"/>
      <c r="GHM98" s="212"/>
      <c r="GHN98" s="212"/>
      <c r="GHO98" s="212"/>
      <c r="GHP98" s="212"/>
      <c r="GHQ98" s="212"/>
      <c r="GHR98" s="212"/>
      <c r="GHS98" s="212"/>
      <c r="GHT98" s="212"/>
      <c r="GHU98" s="212"/>
      <c r="GHV98" s="212"/>
      <c r="GHW98" s="212"/>
      <c r="GHX98" s="212"/>
      <c r="GHY98" s="212"/>
      <c r="GHZ98" s="212"/>
      <c r="GIA98" s="212"/>
      <c r="GIB98" s="212"/>
      <c r="GIC98" s="212"/>
      <c r="GID98" s="212"/>
      <c r="GIE98" s="212"/>
      <c r="GIF98" s="212"/>
      <c r="GIG98" s="212"/>
      <c r="GIH98" s="212"/>
      <c r="GII98" s="212"/>
      <c r="GIJ98" s="212"/>
      <c r="GIK98" s="212"/>
      <c r="GIL98" s="212"/>
      <c r="GIM98" s="212"/>
      <c r="GIN98" s="212"/>
      <c r="GIO98" s="212"/>
      <c r="GIP98" s="212"/>
      <c r="GIQ98" s="212"/>
      <c r="GIR98" s="212"/>
      <c r="GIS98" s="212"/>
      <c r="GIT98" s="212"/>
      <c r="GIU98" s="212"/>
      <c r="GIV98" s="212"/>
      <c r="GIW98" s="212"/>
      <c r="GIX98" s="212"/>
      <c r="GIY98" s="212"/>
      <c r="GIZ98" s="212"/>
      <c r="GJA98" s="212"/>
      <c r="GJB98" s="212"/>
      <c r="GJC98" s="212"/>
      <c r="GJD98" s="212"/>
      <c r="GJE98" s="212"/>
      <c r="GJF98" s="212"/>
      <c r="GJG98" s="212"/>
      <c r="GJH98" s="212"/>
      <c r="GJI98" s="212"/>
      <c r="GJJ98" s="212"/>
      <c r="GJK98" s="212"/>
      <c r="GJL98" s="212"/>
      <c r="GJM98" s="212"/>
      <c r="GJN98" s="212"/>
      <c r="GJO98" s="212"/>
      <c r="GJP98" s="212"/>
      <c r="GJQ98" s="212"/>
      <c r="GJR98" s="212"/>
      <c r="GJS98" s="212"/>
      <c r="GJT98" s="212"/>
      <c r="GJU98" s="212"/>
      <c r="GJV98" s="212"/>
      <c r="GJW98" s="212"/>
      <c r="GJX98" s="212"/>
      <c r="GJY98" s="212"/>
      <c r="GJZ98" s="212"/>
      <c r="GKA98" s="212"/>
      <c r="GKB98" s="212"/>
      <c r="GKC98" s="212"/>
      <c r="GKD98" s="212"/>
      <c r="GKE98" s="212"/>
      <c r="GKF98" s="212"/>
      <c r="GKG98" s="212"/>
      <c r="GKH98" s="212"/>
      <c r="GKI98" s="212"/>
      <c r="GKJ98" s="212"/>
      <c r="GKK98" s="212"/>
      <c r="GKL98" s="212"/>
      <c r="GKM98" s="212"/>
      <c r="GKN98" s="212"/>
      <c r="GKO98" s="212"/>
      <c r="GKP98" s="212"/>
      <c r="GKQ98" s="212"/>
      <c r="GKR98" s="212"/>
      <c r="GKS98" s="212"/>
      <c r="GKT98" s="212"/>
      <c r="GKU98" s="212"/>
      <c r="GKV98" s="212"/>
      <c r="GKW98" s="212"/>
      <c r="GKX98" s="212"/>
      <c r="GKY98" s="212"/>
      <c r="GKZ98" s="212"/>
      <c r="GLA98" s="212"/>
      <c r="GLB98" s="212"/>
      <c r="GLC98" s="212"/>
      <c r="GLD98" s="212"/>
      <c r="GLE98" s="212"/>
      <c r="GLF98" s="212"/>
      <c r="GLG98" s="212"/>
      <c r="GLH98" s="212"/>
      <c r="GLI98" s="212"/>
      <c r="GLJ98" s="212"/>
      <c r="GLK98" s="212"/>
      <c r="GLL98" s="212"/>
      <c r="GLM98" s="212"/>
      <c r="GLN98" s="212"/>
      <c r="GLO98" s="212"/>
      <c r="GLP98" s="212"/>
      <c r="GLQ98" s="212"/>
      <c r="GLR98" s="212"/>
      <c r="GLS98" s="212"/>
      <c r="GLT98" s="212"/>
      <c r="GLU98" s="212"/>
      <c r="GLV98" s="212"/>
      <c r="GLW98" s="212"/>
      <c r="GLX98" s="212"/>
      <c r="GLY98" s="212"/>
      <c r="GLZ98" s="212"/>
      <c r="GMA98" s="212"/>
      <c r="GMB98" s="212"/>
      <c r="GMC98" s="212"/>
      <c r="GMD98" s="212"/>
      <c r="GME98" s="212"/>
      <c r="GMF98" s="212"/>
      <c r="GMG98" s="212"/>
      <c r="GMH98" s="212"/>
      <c r="GMI98" s="212"/>
      <c r="GMJ98" s="212"/>
      <c r="GMK98" s="212"/>
      <c r="GML98" s="212"/>
      <c r="GMM98" s="212"/>
      <c r="GMN98" s="212"/>
      <c r="GMO98" s="212"/>
      <c r="GMP98" s="212"/>
      <c r="GMQ98" s="212"/>
      <c r="GMR98" s="212"/>
      <c r="GMS98" s="212"/>
      <c r="GMT98" s="212"/>
      <c r="GMU98" s="212"/>
      <c r="GMV98" s="212"/>
      <c r="GMW98" s="212"/>
      <c r="GMX98" s="212"/>
      <c r="GMY98" s="212"/>
      <c r="GMZ98" s="212"/>
      <c r="GNA98" s="212"/>
      <c r="GNB98" s="212"/>
      <c r="GNC98" s="212"/>
      <c r="GND98" s="212"/>
      <c r="GNE98" s="212"/>
      <c r="GNF98" s="212"/>
      <c r="GNG98" s="212"/>
      <c r="GNH98" s="212"/>
      <c r="GNI98" s="212"/>
      <c r="GNJ98" s="212"/>
      <c r="GNK98" s="212"/>
      <c r="GNL98" s="212"/>
      <c r="GNM98" s="212"/>
      <c r="GNN98" s="212"/>
      <c r="GNO98" s="212"/>
      <c r="GNP98" s="212"/>
      <c r="GNQ98" s="212"/>
      <c r="GNR98" s="212"/>
      <c r="GNS98" s="212"/>
      <c r="GNT98" s="212"/>
      <c r="GNU98" s="212"/>
      <c r="GNV98" s="212"/>
      <c r="GNW98" s="212"/>
      <c r="GNX98" s="212"/>
      <c r="GNY98" s="212"/>
      <c r="GNZ98" s="212"/>
      <c r="GOA98" s="212"/>
      <c r="GOB98" s="212"/>
      <c r="GOC98" s="212"/>
      <c r="GOD98" s="212"/>
      <c r="GOE98" s="212"/>
      <c r="GOF98" s="212"/>
      <c r="GOG98" s="212"/>
      <c r="GOH98" s="212"/>
      <c r="GOI98" s="212"/>
      <c r="GOJ98" s="212"/>
      <c r="GOK98" s="212"/>
      <c r="GOL98" s="212"/>
      <c r="GOM98" s="212"/>
      <c r="GON98" s="212"/>
      <c r="GOO98" s="212"/>
      <c r="GOP98" s="212"/>
      <c r="GOQ98" s="212"/>
      <c r="GOR98" s="212"/>
      <c r="GOS98" s="212"/>
      <c r="GOT98" s="212"/>
      <c r="GOU98" s="212"/>
      <c r="GOV98" s="212"/>
      <c r="GOW98" s="212"/>
      <c r="GOX98" s="212"/>
      <c r="GOY98" s="212"/>
      <c r="GOZ98" s="212"/>
      <c r="GPA98" s="212"/>
      <c r="GPB98" s="212"/>
      <c r="GPC98" s="212"/>
      <c r="GPD98" s="212"/>
      <c r="GPE98" s="212"/>
      <c r="GPF98" s="212"/>
      <c r="GPG98" s="212"/>
      <c r="GPH98" s="212"/>
      <c r="GPI98" s="212"/>
      <c r="GPJ98" s="212"/>
      <c r="GPK98" s="212"/>
      <c r="GPL98" s="212"/>
      <c r="GPM98" s="212"/>
      <c r="GPN98" s="212"/>
      <c r="GPO98" s="212"/>
      <c r="GPP98" s="212"/>
      <c r="GPQ98" s="212"/>
      <c r="GPR98" s="212"/>
      <c r="GPS98" s="212"/>
      <c r="GPT98" s="212"/>
      <c r="GPU98" s="212"/>
      <c r="GPV98" s="212"/>
      <c r="GPW98" s="212"/>
      <c r="GPX98" s="212"/>
      <c r="GPY98" s="212"/>
      <c r="GPZ98" s="212"/>
      <c r="GQA98" s="212"/>
      <c r="GQB98" s="212"/>
      <c r="GQC98" s="212"/>
      <c r="GQD98" s="212"/>
      <c r="GQE98" s="212"/>
      <c r="GQF98" s="212"/>
      <c r="GQG98" s="212"/>
      <c r="GQH98" s="212"/>
      <c r="GQI98" s="212"/>
      <c r="GQJ98" s="212"/>
      <c r="GQK98" s="212"/>
      <c r="GQL98" s="212"/>
      <c r="GQM98" s="212"/>
      <c r="GQN98" s="212"/>
      <c r="GQO98" s="212"/>
      <c r="GQP98" s="212"/>
      <c r="GQQ98" s="212"/>
      <c r="GQR98" s="212"/>
      <c r="GQS98" s="212"/>
      <c r="GQT98" s="212"/>
      <c r="GQU98" s="212"/>
      <c r="GQV98" s="212"/>
      <c r="GQW98" s="212"/>
      <c r="GQX98" s="212"/>
      <c r="GQY98" s="212"/>
      <c r="GQZ98" s="212"/>
      <c r="GRA98" s="212"/>
      <c r="GRB98" s="212"/>
      <c r="GRC98" s="212"/>
      <c r="GRD98" s="212"/>
      <c r="GRE98" s="212"/>
      <c r="GRF98" s="212"/>
      <c r="GRG98" s="212"/>
      <c r="GRH98" s="212"/>
      <c r="GRI98" s="212"/>
      <c r="GRJ98" s="212"/>
      <c r="GRK98" s="212"/>
      <c r="GRL98" s="212"/>
      <c r="GRM98" s="212"/>
      <c r="GRN98" s="212"/>
      <c r="GRO98" s="212"/>
      <c r="GRP98" s="212"/>
      <c r="GRQ98" s="212"/>
      <c r="GRR98" s="212"/>
      <c r="GRS98" s="212"/>
      <c r="GRT98" s="212"/>
      <c r="GRU98" s="212"/>
      <c r="GRV98" s="212"/>
      <c r="GRW98" s="212"/>
      <c r="GRX98" s="212"/>
      <c r="GRY98" s="212"/>
      <c r="GRZ98" s="212"/>
      <c r="GSA98" s="212"/>
      <c r="GSB98" s="212"/>
      <c r="GSC98" s="212"/>
      <c r="GSD98" s="212"/>
      <c r="GSE98" s="212"/>
      <c r="GSF98" s="212"/>
      <c r="GSG98" s="212"/>
      <c r="GSH98" s="212"/>
      <c r="GSI98" s="212"/>
      <c r="GSJ98" s="212"/>
      <c r="GSK98" s="212"/>
      <c r="GSL98" s="212"/>
      <c r="GSM98" s="212"/>
      <c r="GSN98" s="212"/>
      <c r="GSO98" s="212"/>
      <c r="GSP98" s="212"/>
      <c r="GSQ98" s="212"/>
      <c r="GSR98" s="212"/>
      <c r="GSS98" s="212"/>
      <c r="GST98" s="212"/>
      <c r="GSU98" s="212"/>
      <c r="GSV98" s="212"/>
      <c r="GSW98" s="212"/>
      <c r="GSX98" s="212"/>
      <c r="GSY98" s="212"/>
      <c r="GSZ98" s="212"/>
      <c r="GTA98" s="212"/>
      <c r="GTB98" s="212"/>
      <c r="GTC98" s="212"/>
      <c r="GTD98" s="212"/>
      <c r="GTE98" s="212"/>
      <c r="GTF98" s="212"/>
      <c r="GTG98" s="212"/>
      <c r="GTH98" s="212"/>
      <c r="GTI98" s="212"/>
      <c r="GTJ98" s="212"/>
      <c r="GTK98" s="212"/>
      <c r="GTL98" s="212"/>
      <c r="GTM98" s="212"/>
      <c r="GTN98" s="212"/>
      <c r="GTO98" s="212"/>
      <c r="GTP98" s="212"/>
      <c r="GTQ98" s="212"/>
      <c r="GTR98" s="212"/>
      <c r="GTS98" s="212"/>
      <c r="GTT98" s="212"/>
      <c r="GTU98" s="212"/>
      <c r="GTV98" s="212"/>
      <c r="GTW98" s="212"/>
      <c r="GTX98" s="212"/>
      <c r="GTY98" s="212"/>
      <c r="GTZ98" s="212"/>
      <c r="GUA98" s="212"/>
      <c r="GUB98" s="212"/>
      <c r="GUC98" s="212"/>
      <c r="GUD98" s="212"/>
      <c r="GUE98" s="212"/>
      <c r="GUF98" s="212"/>
      <c r="GUG98" s="212"/>
      <c r="GUH98" s="212"/>
      <c r="GUI98" s="212"/>
      <c r="GUJ98" s="212"/>
      <c r="GUK98" s="212"/>
      <c r="GUL98" s="212"/>
      <c r="GUM98" s="212"/>
      <c r="GUN98" s="212"/>
      <c r="GUO98" s="212"/>
      <c r="GUP98" s="212"/>
      <c r="GUQ98" s="212"/>
      <c r="GUR98" s="212"/>
      <c r="GUS98" s="212"/>
      <c r="GUT98" s="212"/>
      <c r="GUU98" s="212"/>
      <c r="GUV98" s="212"/>
      <c r="GUW98" s="212"/>
      <c r="GUX98" s="212"/>
      <c r="GUY98" s="212"/>
      <c r="GUZ98" s="212"/>
      <c r="GVA98" s="212"/>
      <c r="GVB98" s="212"/>
      <c r="GVC98" s="212"/>
      <c r="GVD98" s="212"/>
      <c r="GVE98" s="212"/>
      <c r="GVF98" s="212"/>
      <c r="GVG98" s="212"/>
      <c r="GVH98" s="212"/>
      <c r="GVI98" s="212"/>
      <c r="GVJ98" s="212"/>
      <c r="GVK98" s="212"/>
      <c r="GVL98" s="212"/>
      <c r="GVM98" s="212"/>
      <c r="GVN98" s="212"/>
      <c r="GVO98" s="212"/>
      <c r="GVP98" s="212"/>
      <c r="GVQ98" s="212"/>
      <c r="GVR98" s="212"/>
      <c r="GVS98" s="212"/>
      <c r="GVT98" s="212"/>
      <c r="GVU98" s="212"/>
      <c r="GVV98" s="212"/>
      <c r="GVW98" s="212"/>
      <c r="GVX98" s="212"/>
      <c r="GVY98" s="212"/>
      <c r="GVZ98" s="212"/>
      <c r="GWA98" s="212"/>
      <c r="GWB98" s="212"/>
      <c r="GWC98" s="212"/>
      <c r="GWD98" s="212"/>
      <c r="GWE98" s="212"/>
      <c r="GWF98" s="212"/>
      <c r="GWG98" s="212"/>
      <c r="GWH98" s="212"/>
      <c r="GWI98" s="212"/>
      <c r="GWJ98" s="212"/>
      <c r="GWK98" s="212"/>
      <c r="GWL98" s="212"/>
      <c r="GWM98" s="212"/>
      <c r="GWN98" s="212"/>
      <c r="GWO98" s="212"/>
      <c r="GWP98" s="212"/>
      <c r="GWQ98" s="212"/>
      <c r="GWR98" s="212"/>
      <c r="GWS98" s="212"/>
      <c r="GWT98" s="212"/>
      <c r="GWU98" s="212"/>
      <c r="GWV98" s="212"/>
      <c r="GWW98" s="212"/>
      <c r="GWX98" s="212"/>
      <c r="GWY98" s="212"/>
      <c r="GWZ98" s="212"/>
      <c r="GXA98" s="212"/>
      <c r="GXB98" s="212"/>
      <c r="GXC98" s="212"/>
      <c r="GXD98" s="212"/>
      <c r="GXE98" s="212"/>
      <c r="GXF98" s="212"/>
      <c r="GXG98" s="212"/>
      <c r="GXH98" s="212"/>
      <c r="GXI98" s="212"/>
      <c r="GXJ98" s="212"/>
      <c r="GXK98" s="212"/>
      <c r="GXL98" s="212"/>
      <c r="GXM98" s="212"/>
      <c r="GXN98" s="212"/>
      <c r="GXO98" s="212"/>
      <c r="GXP98" s="212"/>
      <c r="GXQ98" s="212"/>
      <c r="GXR98" s="212"/>
      <c r="GXS98" s="212"/>
      <c r="GXT98" s="212"/>
      <c r="GXU98" s="212"/>
      <c r="GXV98" s="212"/>
      <c r="GXW98" s="212"/>
      <c r="GXX98" s="212"/>
      <c r="GXY98" s="212"/>
      <c r="GXZ98" s="212"/>
      <c r="GYA98" s="212"/>
      <c r="GYB98" s="212"/>
      <c r="GYC98" s="212"/>
      <c r="GYD98" s="212"/>
      <c r="GYE98" s="212"/>
      <c r="GYF98" s="212"/>
      <c r="GYG98" s="212"/>
      <c r="GYH98" s="212"/>
      <c r="GYI98" s="212"/>
      <c r="GYJ98" s="212"/>
      <c r="GYK98" s="212"/>
      <c r="GYL98" s="212"/>
      <c r="GYM98" s="212"/>
      <c r="GYN98" s="212"/>
      <c r="GYO98" s="212"/>
      <c r="GYP98" s="212"/>
      <c r="GYQ98" s="212"/>
      <c r="GYR98" s="212"/>
      <c r="GYS98" s="212"/>
      <c r="GYT98" s="212"/>
      <c r="GYU98" s="212"/>
      <c r="GYV98" s="212"/>
      <c r="GYW98" s="212"/>
      <c r="GYX98" s="212"/>
      <c r="GYY98" s="212"/>
      <c r="GYZ98" s="212"/>
      <c r="GZA98" s="212"/>
      <c r="GZB98" s="212"/>
      <c r="GZC98" s="212"/>
      <c r="GZD98" s="212"/>
      <c r="GZE98" s="212"/>
      <c r="GZF98" s="212"/>
      <c r="GZG98" s="212"/>
      <c r="GZH98" s="212"/>
      <c r="GZI98" s="212"/>
      <c r="GZJ98" s="212"/>
      <c r="GZK98" s="212"/>
      <c r="GZL98" s="212"/>
      <c r="GZM98" s="212"/>
      <c r="GZN98" s="212"/>
      <c r="GZO98" s="212"/>
      <c r="GZP98" s="212"/>
      <c r="GZQ98" s="212"/>
      <c r="GZR98" s="212"/>
      <c r="GZS98" s="212"/>
      <c r="GZT98" s="212"/>
      <c r="GZU98" s="212"/>
      <c r="GZV98" s="212"/>
      <c r="GZW98" s="212"/>
      <c r="GZX98" s="212"/>
      <c r="GZY98" s="212"/>
      <c r="GZZ98" s="212"/>
      <c r="HAA98" s="212"/>
      <c r="HAB98" s="212"/>
      <c r="HAC98" s="212"/>
      <c r="HAD98" s="212"/>
      <c r="HAE98" s="212"/>
      <c r="HAF98" s="212"/>
      <c r="HAG98" s="212"/>
      <c r="HAH98" s="212"/>
      <c r="HAI98" s="212"/>
      <c r="HAJ98" s="212"/>
      <c r="HAK98" s="212"/>
      <c r="HAL98" s="212"/>
      <c r="HAM98" s="212"/>
      <c r="HAN98" s="212"/>
      <c r="HAO98" s="212"/>
      <c r="HAP98" s="212"/>
      <c r="HAQ98" s="212"/>
      <c r="HAR98" s="212"/>
      <c r="HAS98" s="212"/>
      <c r="HAT98" s="212"/>
      <c r="HAU98" s="212"/>
      <c r="HAV98" s="212"/>
      <c r="HAW98" s="212"/>
      <c r="HAX98" s="212"/>
      <c r="HAY98" s="212"/>
      <c r="HAZ98" s="212"/>
      <c r="HBA98" s="212"/>
      <c r="HBB98" s="212"/>
      <c r="HBC98" s="212"/>
      <c r="HBD98" s="212"/>
      <c r="HBE98" s="212"/>
      <c r="HBF98" s="212"/>
      <c r="HBG98" s="212"/>
      <c r="HBH98" s="212"/>
      <c r="HBI98" s="212"/>
      <c r="HBJ98" s="212"/>
      <c r="HBK98" s="212"/>
      <c r="HBL98" s="212"/>
      <c r="HBM98" s="212"/>
      <c r="HBN98" s="212"/>
      <c r="HBO98" s="212"/>
      <c r="HBP98" s="212"/>
      <c r="HBQ98" s="212"/>
      <c r="HBR98" s="212"/>
      <c r="HBS98" s="212"/>
      <c r="HBT98" s="212"/>
      <c r="HBU98" s="212"/>
      <c r="HBV98" s="212"/>
      <c r="HBW98" s="212"/>
      <c r="HBX98" s="212"/>
      <c r="HBY98" s="212"/>
      <c r="HBZ98" s="212"/>
      <c r="HCA98" s="212"/>
      <c r="HCB98" s="212"/>
      <c r="HCC98" s="212"/>
      <c r="HCD98" s="212"/>
      <c r="HCE98" s="212"/>
      <c r="HCF98" s="212"/>
      <c r="HCG98" s="212"/>
      <c r="HCH98" s="212"/>
      <c r="HCI98" s="212"/>
      <c r="HCJ98" s="212"/>
      <c r="HCK98" s="212"/>
      <c r="HCL98" s="212"/>
      <c r="HCM98" s="212"/>
      <c r="HCN98" s="212"/>
      <c r="HCO98" s="212"/>
      <c r="HCP98" s="212"/>
      <c r="HCQ98" s="212"/>
      <c r="HCR98" s="212"/>
      <c r="HCS98" s="212"/>
      <c r="HCT98" s="212"/>
      <c r="HCU98" s="212"/>
      <c r="HCV98" s="212"/>
      <c r="HCW98" s="212"/>
      <c r="HCX98" s="212"/>
      <c r="HCY98" s="212"/>
      <c r="HCZ98" s="212"/>
      <c r="HDA98" s="212"/>
      <c r="HDB98" s="212"/>
      <c r="HDC98" s="212"/>
      <c r="HDD98" s="212"/>
      <c r="HDE98" s="212"/>
      <c r="HDF98" s="212"/>
      <c r="HDG98" s="212"/>
      <c r="HDH98" s="212"/>
      <c r="HDI98" s="212"/>
      <c r="HDJ98" s="212"/>
      <c r="HDK98" s="212"/>
      <c r="HDL98" s="212"/>
      <c r="HDM98" s="212"/>
      <c r="HDN98" s="212"/>
      <c r="HDO98" s="212"/>
      <c r="HDP98" s="212"/>
      <c r="HDQ98" s="212"/>
      <c r="HDR98" s="212"/>
      <c r="HDS98" s="212"/>
      <c r="HDT98" s="212"/>
      <c r="HDU98" s="212"/>
      <c r="HDV98" s="212"/>
      <c r="HDW98" s="212"/>
      <c r="HDX98" s="212"/>
      <c r="HDY98" s="212"/>
      <c r="HDZ98" s="212"/>
      <c r="HEA98" s="212"/>
      <c r="HEB98" s="212"/>
      <c r="HEC98" s="212"/>
      <c r="HED98" s="212"/>
      <c r="HEE98" s="212"/>
      <c r="HEF98" s="212"/>
      <c r="HEG98" s="212"/>
      <c r="HEH98" s="212"/>
      <c r="HEI98" s="212"/>
      <c r="HEJ98" s="212"/>
      <c r="HEK98" s="212"/>
      <c r="HEL98" s="212"/>
      <c r="HEM98" s="212"/>
      <c r="HEN98" s="212"/>
      <c r="HEO98" s="212"/>
      <c r="HEP98" s="212"/>
      <c r="HEQ98" s="212"/>
      <c r="HER98" s="212"/>
      <c r="HES98" s="212"/>
      <c r="HET98" s="212"/>
      <c r="HEU98" s="212"/>
      <c r="HEV98" s="212"/>
      <c r="HEW98" s="212"/>
      <c r="HEX98" s="212"/>
      <c r="HEY98" s="212"/>
      <c r="HEZ98" s="212"/>
      <c r="HFA98" s="212"/>
      <c r="HFB98" s="212"/>
      <c r="HFC98" s="212"/>
      <c r="HFD98" s="212"/>
      <c r="HFE98" s="212"/>
      <c r="HFF98" s="212"/>
      <c r="HFG98" s="212"/>
      <c r="HFH98" s="212"/>
      <c r="HFI98" s="212"/>
      <c r="HFJ98" s="212"/>
      <c r="HFK98" s="212"/>
      <c r="HFL98" s="212"/>
      <c r="HFM98" s="212"/>
      <c r="HFN98" s="212"/>
      <c r="HFO98" s="212"/>
      <c r="HFP98" s="212"/>
      <c r="HFQ98" s="212"/>
      <c r="HFR98" s="212"/>
      <c r="HFS98" s="212"/>
      <c r="HFT98" s="212"/>
      <c r="HFU98" s="212"/>
      <c r="HFV98" s="212"/>
      <c r="HFW98" s="212"/>
      <c r="HFX98" s="212"/>
      <c r="HFY98" s="212"/>
      <c r="HFZ98" s="212"/>
      <c r="HGA98" s="212"/>
      <c r="HGB98" s="212"/>
      <c r="HGC98" s="212"/>
      <c r="HGD98" s="212"/>
      <c r="HGE98" s="212"/>
      <c r="HGF98" s="212"/>
      <c r="HGG98" s="212"/>
      <c r="HGH98" s="212"/>
      <c r="HGI98" s="212"/>
      <c r="HGJ98" s="212"/>
      <c r="HGK98" s="212"/>
      <c r="HGL98" s="212"/>
      <c r="HGM98" s="212"/>
      <c r="HGN98" s="212"/>
      <c r="HGO98" s="212"/>
      <c r="HGP98" s="212"/>
      <c r="HGQ98" s="212"/>
      <c r="HGR98" s="212"/>
      <c r="HGS98" s="212"/>
      <c r="HGT98" s="212"/>
      <c r="HGU98" s="212"/>
      <c r="HGV98" s="212"/>
      <c r="HGW98" s="212"/>
      <c r="HGX98" s="212"/>
      <c r="HGY98" s="212"/>
      <c r="HGZ98" s="212"/>
      <c r="HHA98" s="212"/>
      <c r="HHB98" s="212"/>
      <c r="HHC98" s="212"/>
      <c r="HHD98" s="212"/>
      <c r="HHE98" s="212"/>
      <c r="HHF98" s="212"/>
      <c r="HHG98" s="212"/>
      <c r="HHH98" s="212"/>
      <c r="HHI98" s="212"/>
      <c r="HHJ98" s="212"/>
      <c r="HHK98" s="212"/>
      <c r="HHL98" s="212"/>
      <c r="HHM98" s="212"/>
      <c r="HHN98" s="212"/>
      <c r="HHO98" s="212"/>
      <c r="HHP98" s="212"/>
      <c r="HHQ98" s="212"/>
      <c r="HHR98" s="212"/>
      <c r="HHS98" s="212"/>
      <c r="HHT98" s="212"/>
      <c r="HHU98" s="212"/>
      <c r="HHV98" s="212"/>
      <c r="HHW98" s="212"/>
      <c r="HHX98" s="212"/>
      <c r="HHY98" s="212"/>
      <c r="HHZ98" s="212"/>
      <c r="HIA98" s="212"/>
      <c r="HIB98" s="212"/>
      <c r="HIC98" s="212"/>
      <c r="HID98" s="212"/>
      <c r="HIE98" s="212"/>
      <c r="HIF98" s="212"/>
      <c r="HIG98" s="212"/>
      <c r="HIH98" s="212"/>
      <c r="HII98" s="212"/>
      <c r="HIJ98" s="212"/>
      <c r="HIK98" s="212"/>
      <c r="HIL98" s="212"/>
      <c r="HIM98" s="212"/>
      <c r="HIN98" s="212"/>
      <c r="HIO98" s="212"/>
      <c r="HIP98" s="212"/>
      <c r="HIQ98" s="212"/>
      <c r="HIR98" s="212"/>
      <c r="HIS98" s="212"/>
      <c r="HIT98" s="212"/>
      <c r="HIU98" s="212"/>
      <c r="HIV98" s="212"/>
      <c r="HIW98" s="212"/>
      <c r="HIX98" s="212"/>
      <c r="HIY98" s="212"/>
      <c r="HIZ98" s="212"/>
      <c r="HJA98" s="212"/>
      <c r="HJB98" s="212"/>
      <c r="HJC98" s="212"/>
      <c r="HJD98" s="212"/>
      <c r="HJE98" s="212"/>
      <c r="HJF98" s="212"/>
      <c r="HJG98" s="212"/>
      <c r="HJH98" s="212"/>
      <c r="HJI98" s="212"/>
      <c r="HJJ98" s="212"/>
      <c r="HJK98" s="212"/>
      <c r="HJL98" s="212"/>
      <c r="HJM98" s="212"/>
      <c r="HJN98" s="212"/>
      <c r="HJO98" s="212"/>
      <c r="HJP98" s="212"/>
      <c r="HJQ98" s="212"/>
      <c r="HJR98" s="212"/>
      <c r="HJS98" s="212"/>
      <c r="HJT98" s="212"/>
      <c r="HJU98" s="212"/>
      <c r="HJV98" s="212"/>
      <c r="HJW98" s="212"/>
      <c r="HJX98" s="212"/>
      <c r="HJY98" s="212"/>
      <c r="HJZ98" s="212"/>
      <c r="HKA98" s="212"/>
      <c r="HKB98" s="212"/>
      <c r="HKC98" s="212"/>
      <c r="HKD98" s="212"/>
      <c r="HKE98" s="212"/>
      <c r="HKF98" s="212"/>
      <c r="HKG98" s="212"/>
      <c r="HKH98" s="212"/>
      <c r="HKI98" s="212"/>
      <c r="HKJ98" s="212"/>
      <c r="HKK98" s="212"/>
      <c r="HKL98" s="212"/>
      <c r="HKM98" s="212"/>
      <c r="HKN98" s="212"/>
      <c r="HKO98" s="212"/>
      <c r="HKP98" s="212"/>
      <c r="HKQ98" s="212"/>
      <c r="HKR98" s="212"/>
      <c r="HKS98" s="212"/>
      <c r="HKT98" s="212"/>
      <c r="HKU98" s="212"/>
      <c r="HKV98" s="212"/>
      <c r="HKW98" s="212"/>
      <c r="HKX98" s="212"/>
      <c r="HKY98" s="212"/>
      <c r="HKZ98" s="212"/>
      <c r="HLA98" s="212"/>
      <c r="HLB98" s="212"/>
      <c r="HLC98" s="212"/>
      <c r="HLD98" s="212"/>
      <c r="HLE98" s="212"/>
      <c r="HLF98" s="212"/>
      <c r="HLG98" s="212"/>
      <c r="HLH98" s="212"/>
      <c r="HLI98" s="212"/>
      <c r="HLJ98" s="212"/>
      <c r="HLK98" s="212"/>
      <c r="HLL98" s="212"/>
      <c r="HLM98" s="212"/>
      <c r="HLN98" s="212"/>
      <c r="HLO98" s="212"/>
      <c r="HLP98" s="212"/>
      <c r="HLQ98" s="212"/>
      <c r="HLR98" s="212"/>
      <c r="HLS98" s="212"/>
      <c r="HLT98" s="212"/>
      <c r="HLU98" s="212"/>
      <c r="HLV98" s="212"/>
      <c r="HLW98" s="212"/>
      <c r="HLX98" s="212"/>
      <c r="HLY98" s="212"/>
      <c r="HLZ98" s="212"/>
      <c r="HMA98" s="212"/>
      <c r="HMB98" s="212"/>
      <c r="HMC98" s="212"/>
      <c r="HMD98" s="212"/>
      <c r="HME98" s="212"/>
      <c r="HMF98" s="212"/>
      <c r="HMG98" s="212"/>
      <c r="HMH98" s="212"/>
      <c r="HMI98" s="212"/>
      <c r="HMJ98" s="212"/>
      <c r="HMK98" s="212"/>
      <c r="HML98" s="212"/>
      <c r="HMM98" s="212"/>
      <c r="HMN98" s="212"/>
      <c r="HMO98" s="212"/>
      <c r="HMP98" s="212"/>
      <c r="HMQ98" s="212"/>
      <c r="HMR98" s="212"/>
      <c r="HMS98" s="212"/>
      <c r="HMT98" s="212"/>
      <c r="HMU98" s="212"/>
      <c r="HMV98" s="212"/>
      <c r="HMW98" s="212"/>
      <c r="HMX98" s="212"/>
      <c r="HMY98" s="212"/>
      <c r="HMZ98" s="212"/>
      <c r="HNA98" s="212"/>
      <c r="HNB98" s="212"/>
      <c r="HNC98" s="212"/>
      <c r="HND98" s="212"/>
      <c r="HNE98" s="212"/>
      <c r="HNF98" s="212"/>
      <c r="HNG98" s="212"/>
      <c r="HNH98" s="212"/>
      <c r="HNI98" s="212"/>
      <c r="HNJ98" s="212"/>
      <c r="HNK98" s="212"/>
      <c r="HNL98" s="212"/>
      <c r="HNM98" s="212"/>
      <c r="HNN98" s="212"/>
      <c r="HNO98" s="212"/>
      <c r="HNP98" s="212"/>
      <c r="HNQ98" s="212"/>
      <c r="HNR98" s="212"/>
      <c r="HNS98" s="212"/>
      <c r="HNT98" s="212"/>
      <c r="HNU98" s="212"/>
      <c r="HNV98" s="212"/>
      <c r="HNW98" s="212"/>
      <c r="HNX98" s="212"/>
      <c r="HNY98" s="212"/>
      <c r="HNZ98" s="212"/>
      <c r="HOA98" s="212"/>
      <c r="HOB98" s="212"/>
      <c r="HOC98" s="212"/>
      <c r="HOD98" s="212"/>
      <c r="HOE98" s="212"/>
      <c r="HOF98" s="212"/>
      <c r="HOG98" s="212"/>
      <c r="HOH98" s="212"/>
      <c r="HOI98" s="212"/>
      <c r="HOJ98" s="212"/>
      <c r="HOK98" s="212"/>
      <c r="HOL98" s="212"/>
      <c r="HOM98" s="212"/>
      <c r="HON98" s="212"/>
      <c r="HOO98" s="212"/>
      <c r="HOP98" s="212"/>
      <c r="HOQ98" s="212"/>
      <c r="HOR98" s="212"/>
      <c r="HOS98" s="212"/>
      <c r="HOT98" s="212"/>
      <c r="HOU98" s="212"/>
      <c r="HOV98" s="212"/>
      <c r="HOW98" s="212"/>
      <c r="HOX98" s="212"/>
      <c r="HOY98" s="212"/>
      <c r="HOZ98" s="212"/>
      <c r="HPA98" s="212"/>
      <c r="HPB98" s="212"/>
      <c r="HPC98" s="212"/>
      <c r="HPD98" s="212"/>
      <c r="HPE98" s="212"/>
      <c r="HPF98" s="212"/>
      <c r="HPG98" s="212"/>
      <c r="HPH98" s="212"/>
      <c r="HPI98" s="212"/>
      <c r="HPJ98" s="212"/>
      <c r="HPK98" s="212"/>
      <c r="HPL98" s="212"/>
      <c r="HPM98" s="212"/>
      <c r="HPN98" s="212"/>
      <c r="HPO98" s="212"/>
      <c r="HPP98" s="212"/>
      <c r="HPQ98" s="212"/>
      <c r="HPR98" s="212"/>
      <c r="HPS98" s="212"/>
      <c r="HPT98" s="212"/>
      <c r="HPU98" s="212"/>
      <c r="HPV98" s="212"/>
      <c r="HPW98" s="212"/>
      <c r="HPX98" s="212"/>
      <c r="HPY98" s="212"/>
      <c r="HPZ98" s="212"/>
      <c r="HQA98" s="212"/>
      <c r="HQB98" s="212"/>
      <c r="HQC98" s="212"/>
      <c r="HQD98" s="212"/>
      <c r="HQE98" s="212"/>
      <c r="HQF98" s="212"/>
      <c r="HQG98" s="212"/>
      <c r="HQH98" s="212"/>
      <c r="HQI98" s="212"/>
      <c r="HQJ98" s="212"/>
      <c r="HQK98" s="212"/>
      <c r="HQL98" s="212"/>
      <c r="HQM98" s="212"/>
      <c r="HQN98" s="212"/>
      <c r="HQO98" s="212"/>
      <c r="HQP98" s="212"/>
      <c r="HQQ98" s="212"/>
      <c r="HQR98" s="212"/>
      <c r="HQS98" s="212"/>
      <c r="HQT98" s="212"/>
      <c r="HQU98" s="212"/>
      <c r="HQV98" s="212"/>
      <c r="HQW98" s="212"/>
      <c r="HQX98" s="212"/>
      <c r="HQY98" s="212"/>
      <c r="HQZ98" s="212"/>
      <c r="HRA98" s="212"/>
      <c r="HRB98" s="212"/>
      <c r="HRC98" s="212"/>
      <c r="HRD98" s="212"/>
      <c r="HRE98" s="212"/>
      <c r="HRF98" s="212"/>
      <c r="HRG98" s="212"/>
      <c r="HRH98" s="212"/>
      <c r="HRI98" s="212"/>
      <c r="HRJ98" s="212"/>
      <c r="HRK98" s="212"/>
      <c r="HRL98" s="212"/>
      <c r="HRM98" s="212"/>
      <c r="HRN98" s="212"/>
      <c r="HRO98" s="212"/>
      <c r="HRP98" s="212"/>
      <c r="HRQ98" s="212"/>
      <c r="HRR98" s="212"/>
      <c r="HRS98" s="212"/>
      <c r="HRT98" s="212"/>
      <c r="HRU98" s="212"/>
      <c r="HRV98" s="212"/>
      <c r="HRW98" s="212"/>
      <c r="HRX98" s="212"/>
      <c r="HRY98" s="212"/>
      <c r="HRZ98" s="212"/>
      <c r="HSA98" s="212"/>
      <c r="HSB98" s="212"/>
      <c r="HSC98" s="212"/>
      <c r="HSD98" s="212"/>
      <c r="HSE98" s="212"/>
      <c r="HSF98" s="212"/>
      <c r="HSG98" s="212"/>
      <c r="HSH98" s="212"/>
      <c r="HSI98" s="212"/>
      <c r="HSJ98" s="212"/>
      <c r="HSK98" s="212"/>
      <c r="HSL98" s="212"/>
      <c r="HSM98" s="212"/>
      <c r="HSN98" s="212"/>
      <c r="HSO98" s="212"/>
      <c r="HSP98" s="212"/>
      <c r="HSQ98" s="212"/>
      <c r="HSR98" s="212"/>
      <c r="HSS98" s="212"/>
      <c r="HST98" s="212"/>
      <c r="HSU98" s="212"/>
      <c r="HSV98" s="212"/>
      <c r="HSW98" s="212"/>
      <c r="HSX98" s="212"/>
      <c r="HSY98" s="212"/>
      <c r="HSZ98" s="212"/>
      <c r="HTA98" s="212"/>
      <c r="HTB98" s="212"/>
      <c r="HTC98" s="212"/>
      <c r="HTD98" s="212"/>
      <c r="HTE98" s="212"/>
      <c r="HTF98" s="212"/>
      <c r="HTG98" s="212"/>
      <c r="HTH98" s="212"/>
      <c r="HTI98" s="212"/>
      <c r="HTJ98" s="212"/>
      <c r="HTK98" s="212"/>
      <c r="HTL98" s="212"/>
      <c r="HTM98" s="212"/>
      <c r="HTN98" s="212"/>
      <c r="HTO98" s="212"/>
      <c r="HTP98" s="212"/>
      <c r="HTQ98" s="212"/>
      <c r="HTR98" s="212"/>
      <c r="HTS98" s="212"/>
      <c r="HTT98" s="212"/>
      <c r="HTU98" s="212"/>
      <c r="HTV98" s="212"/>
      <c r="HTW98" s="212"/>
      <c r="HTX98" s="212"/>
      <c r="HTY98" s="212"/>
      <c r="HTZ98" s="212"/>
      <c r="HUA98" s="212"/>
      <c r="HUB98" s="212"/>
      <c r="HUC98" s="212"/>
      <c r="HUD98" s="212"/>
      <c r="HUE98" s="212"/>
      <c r="HUF98" s="212"/>
      <c r="HUG98" s="212"/>
      <c r="HUH98" s="212"/>
      <c r="HUI98" s="212"/>
      <c r="HUJ98" s="212"/>
      <c r="HUK98" s="212"/>
      <c r="HUL98" s="212"/>
      <c r="HUM98" s="212"/>
      <c r="HUN98" s="212"/>
      <c r="HUO98" s="212"/>
      <c r="HUP98" s="212"/>
      <c r="HUQ98" s="212"/>
      <c r="HUR98" s="212"/>
      <c r="HUS98" s="212"/>
      <c r="HUT98" s="212"/>
      <c r="HUU98" s="212"/>
      <c r="HUV98" s="212"/>
      <c r="HUW98" s="212"/>
      <c r="HUX98" s="212"/>
      <c r="HUY98" s="212"/>
      <c r="HUZ98" s="212"/>
      <c r="HVA98" s="212"/>
      <c r="HVB98" s="212"/>
      <c r="HVC98" s="212"/>
      <c r="HVD98" s="212"/>
      <c r="HVE98" s="212"/>
      <c r="HVF98" s="212"/>
      <c r="HVG98" s="212"/>
      <c r="HVH98" s="212"/>
      <c r="HVI98" s="212"/>
      <c r="HVJ98" s="212"/>
      <c r="HVK98" s="212"/>
      <c r="HVL98" s="212"/>
      <c r="HVM98" s="212"/>
      <c r="HVN98" s="212"/>
      <c r="HVO98" s="212"/>
      <c r="HVP98" s="212"/>
      <c r="HVQ98" s="212"/>
      <c r="HVR98" s="212"/>
      <c r="HVS98" s="212"/>
      <c r="HVT98" s="212"/>
      <c r="HVU98" s="212"/>
      <c r="HVV98" s="212"/>
      <c r="HVW98" s="212"/>
      <c r="HVX98" s="212"/>
      <c r="HVY98" s="212"/>
      <c r="HVZ98" s="212"/>
      <c r="HWA98" s="212"/>
      <c r="HWB98" s="212"/>
      <c r="HWC98" s="212"/>
      <c r="HWD98" s="212"/>
      <c r="HWE98" s="212"/>
      <c r="HWF98" s="212"/>
      <c r="HWG98" s="212"/>
      <c r="HWH98" s="212"/>
      <c r="HWI98" s="212"/>
      <c r="HWJ98" s="212"/>
      <c r="HWK98" s="212"/>
      <c r="HWL98" s="212"/>
      <c r="HWM98" s="212"/>
      <c r="HWN98" s="212"/>
      <c r="HWO98" s="212"/>
      <c r="HWP98" s="212"/>
      <c r="HWQ98" s="212"/>
      <c r="HWR98" s="212"/>
      <c r="HWS98" s="212"/>
      <c r="HWT98" s="212"/>
      <c r="HWU98" s="212"/>
      <c r="HWV98" s="212"/>
      <c r="HWW98" s="212"/>
      <c r="HWX98" s="212"/>
      <c r="HWY98" s="212"/>
      <c r="HWZ98" s="212"/>
      <c r="HXA98" s="212"/>
      <c r="HXB98" s="212"/>
      <c r="HXC98" s="212"/>
      <c r="HXD98" s="212"/>
      <c r="HXE98" s="212"/>
      <c r="HXF98" s="212"/>
      <c r="HXG98" s="212"/>
      <c r="HXH98" s="212"/>
      <c r="HXI98" s="212"/>
      <c r="HXJ98" s="212"/>
      <c r="HXK98" s="212"/>
      <c r="HXL98" s="212"/>
      <c r="HXM98" s="212"/>
      <c r="HXN98" s="212"/>
      <c r="HXO98" s="212"/>
      <c r="HXP98" s="212"/>
      <c r="HXQ98" s="212"/>
      <c r="HXR98" s="212"/>
      <c r="HXS98" s="212"/>
      <c r="HXT98" s="212"/>
      <c r="HXU98" s="212"/>
      <c r="HXV98" s="212"/>
      <c r="HXW98" s="212"/>
      <c r="HXX98" s="212"/>
      <c r="HXY98" s="212"/>
      <c r="HXZ98" s="212"/>
      <c r="HYA98" s="212"/>
      <c r="HYB98" s="212"/>
      <c r="HYC98" s="212"/>
      <c r="HYD98" s="212"/>
      <c r="HYE98" s="212"/>
      <c r="HYF98" s="212"/>
      <c r="HYG98" s="212"/>
      <c r="HYH98" s="212"/>
      <c r="HYI98" s="212"/>
      <c r="HYJ98" s="212"/>
      <c r="HYK98" s="212"/>
      <c r="HYL98" s="212"/>
      <c r="HYM98" s="212"/>
      <c r="HYN98" s="212"/>
      <c r="HYO98" s="212"/>
      <c r="HYP98" s="212"/>
      <c r="HYQ98" s="212"/>
      <c r="HYR98" s="212"/>
      <c r="HYS98" s="212"/>
      <c r="HYT98" s="212"/>
      <c r="HYU98" s="212"/>
      <c r="HYV98" s="212"/>
      <c r="HYW98" s="212"/>
      <c r="HYX98" s="212"/>
      <c r="HYY98" s="212"/>
      <c r="HYZ98" s="212"/>
      <c r="HZA98" s="212"/>
      <c r="HZB98" s="212"/>
      <c r="HZC98" s="212"/>
      <c r="HZD98" s="212"/>
      <c r="HZE98" s="212"/>
      <c r="HZF98" s="212"/>
      <c r="HZG98" s="212"/>
      <c r="HZH98" s="212"/>
      <c r="HZI98" s="212"/>
      <c r="HZJ98" s="212"/>
      <c r="HZK98" s="212"/>
      <c r="HZL98" s="212"/>
      <c r="HZM98" s="212"/>
      <c r="HZN98" s="212"/>
      <c r="HZO98" s="212"/>
      <c r="HZP98" s="212"/>
      <c r="HZQ98" s="212"/>
      <c r="HZR98" s="212"/>
      <c r="HZS98" s="212"/>
      <c r="HZT98" s="212"/>
      <c r="HZU98" s="212"/>
      <c r="HZV98" s="212"/>
      <c r="HZW98" s="212"/>
      <c r="HZX98" s="212"/>
      <c r="HZY98" s="212"/>
      <c r="HZZ98" s="212"/>
      <c r="IAA98" s="212"/>
      <c r="IAB98" s="212"/>
      <c r="IAC98" s="212"/>
      <c r="IAD98" s="212"/>
      <c r="IAE98" s="212"/>
      <c r="IAF98" s="212"/>
      <c r="IAG98" s="212"/>
      <c r="IAH98" s="212"/>
      <c r="IAI98" s="212"/>
      <c r="IAJ98" s="212"/>
      <c r="IAK98" s="212"/>
      <c r="IAL98" s="212"/>
      <c r="IAM98" s="212"/>
      <c r="IAN98" s="212"/>
      <c r="IAO98" s="212"/>
      <c r="IAP98" s="212"/>
      <c r="IAQ98" s="212"/>
      <c r="IAR98" s="212"/>
      <c r="IAS98" s="212"/>
      <c r="IAT98" s="212"/>
      <c r="IAU98" s="212"/>
      <c r="IAV98" s="212"/>
      <c r="IAW98" s="212"/>
      <c r="IAX98" s="212"/>
      <c r="IAY98" s="212"/>
      <c r="IAZ98" s="212"/>
      <c r="IBA98" s="212"/>
      <c r="IBB98" s="212"/>
      <c r="IBC98" s="212"/>
      <c r="IBD98" s="212"/>
      <c r="IBE98" s="212"/>
      <c r="IBF98" s="212"/>
      <c r="IBG98" s="212"/>
      <c r="IBH98" s="212"/>
      <c r="IBI98" s="212"/>
      <c r="IBJ98" s="212"/>
      <c r="IBK98" s="212"/>
      <c r="IBL98" s="212"/>
      <c r="IBM98" s="212"/>
      <c r="IBN98" s="212"/>
      <c r="IBO98" s="212"/>
      <c r="IBP98" s="212"/>
      <c r="IBQ98" s="212"/>
      <c r="IBR98" s="212"/>
      <c r="IBS98" s="212"/>
      <c r="IBT98" s="212"/>
      <c r="IBU98" s="212"/>
      <c r="IBV98" s="212"/>
      <c r="IBW98" s="212"/>
      <c r="IBX98" s="212"/>
      <c r="IBY98" s="212"/>
      <c r="IBZ98" s="212"/>
      <c r="ICA98" s="212"/>
      <c r="ICB98" s="212"/>
      <c r="ICC98" s="212"/>
      <c r="ICD98" s="212"/>
      <c r="ICE98" s="212"/>
      <c r="ICF98" s="212"/>
      <c r="ICG98" s="212"/>
      <c r="ICH98" s="212"/>
      <c r="ICI98" s="212"/>
      <c r="ICJ98" s="212"/>
      <c r="ICK98" s="212"/>
      <c r="ICL98" s="212"/>
      <c r="ICM98" s="212"/>
      <c r="ICN98" s="212"/>
      <c r="ICO98" s="212"/>
      <c r="ICP98" s="212"/>
      <c r="ICQ98" s="212"/>
      <c r="ICR98" s="212"/>
      <c r="ICS98" s="212"/>
      <c r="ICT98" s="212"/>
      <c r="ICU98" s="212"/>
      <c r="ICV98" s="212"/>
      <c r="ICW98" s="212"/>
      <c r="ICX98" s="212"/>
      <c r="ICY98" s="212"/>
      <c r="ICZ98" s="212"/>
      <c r="IDA98" s="212"/>
      <c r="IDB98" s="212"/>
      <c r="IDC98" s="212"/>
      <c r="IDD98" s="212"/>
      <c r="IDE98" s="212"/>
      <c r="IDF98" s="212"/>
      <c r="IDG98" s="212"/>
      <c r="IDH98" s="212"/>
      <c r="IDI98" s="212"/>
      <c r="IDJ98" s="212"/>
      <c r="IDK98" s="212"/>
      <c r="IDL98" s="212"/>
      <c r="IDM98" s="212"/>
      <c r="IDN98" s="212"/>
      <c r="IDO98" s="212"/>
      <c r="IDP98" s="212"/>
      <c r="IDQ98" s="212"/>
      <c r="IDR98" s="212"/>
      <c r="IDS98" s="212"/>
      <c r="IDT98" s="212"/>
      <c r="IDU98" s="212"/>
      <c r="IDV98" s="212"/>
      <c r="IDW98" s="212"/>
      <c r="IDX98" s="212"/>
      <c r="IDY98" s="212"/>
      <c r="IDZ98" s="212"/>
      <c r="IEA98" s="212"/>
      <c r="IEB98" s="212"/>
      <c r="IEC98" s="212"/>
      <c r="IED98" s="212"/>
      <c r="IEE98" s="212"/>
      <c r="IEF98" s="212"/>
      <c r="IEG98" s="212"/>
      <c r="IEH98" s="212"/>
      <c r="IEI98" s="212"/>
      <c r="IEJ98" s="212"/>
      <c r="IEK98" s="212"/>
      <c r="IEL98" s="212"/>
      <c r="IEM98" s="212"/>
      <c r="IEN98" s="212"/>
      <c r="IEO98" s="212"/>
      <c r="IEP98" s="212"/>
      <c r="IEQ98" s="212"/>
      <c r="IER98" s="212"/>
      <c r="IES98" s="212"/>
      <c r="IET98" s="212"/>
      <c r="IEU98" s="212"/>
      <c r="IEV98" s="212"/>
      <c r="IEW98" s="212"/>
      <c r="IEX98" s="212"/>
      <c r="IEY98" s="212"/>
      <c r="IEZ98" s="212"/>
      <c r="IFA98" s="212"/>
      <c r="IFB98" s="212"/>
      <c r="IFC98" s="212"/>
      <c r="IFD98" s="212"/>
      <c r="IFE98" s="212"/>
      <c r="IFF98" s="212"/>
      <c r="IFG98" s="212"/>
      <c r="IFH98" s="212"/>
      <c r="IFI98" s="212"/>
      <c r="IFJ98" s="212"/>
      <c r="IFK98" s="212"/>
      <c r="IFL98" s="212"/>
      <c r="IFM98" s="212"/>
      <c r="IFN98" s="212"/>
      <c r="IFO98" s="212"/>
      <c r="IFP98" s="212"/>
      <c r="IFQ98" s="212"/>
      <c r="IFR98" s="212"/>
      <c r="IFS98" s="212"/>
      <c r="IFT98" s="212"/>
      <c r="IFU98" s="212"/>
      <c r="IFV98" s="212"/>
      <c r="IFW98" s="212"/>
      <c r="IFX98" s="212"/>
      <c r="IFY98" s="212"/>
      <c r="IFZ98" s="212"/>
      <c r="IGA98" s="212"/>
      <c r="IGB98" s="212"/>
      <c r="IGC98" s="212"/>
      <c r="IGD98" s="212"/>
      <c r="IGE98" s="212"/>
      <c r="IGF98" s="212"/>
      <c r="IGG98" s="212"/>
      <c r="IGH98" s="212"/>
      <c r="IGI98" s="212"/>
      <c r="IGJ98" s="212"/>
      <c r="IGK98" s="212"/>
      <c r="IGL98" s="212"/>
      <c r="IGM98" s="212"/>
      <c r="IGN98" s="212"/>
      <c r="IGO98" s="212"/>
      <c r="IGP98" s="212"/>
      <c r="IGQ98" s="212"/>
      <c r="IGR98" s="212"/>
      <c r="IGS98" s="212"/>
      <c r="IGT98" s="212"/>
      <c r="IGU98" s="212"/>
      <c r="IGV98" s="212"/>
      <c r="IGW98" s="212"/>
      <c r="IGX98" s="212"/>
      <c r="IGY98" s="212"/>
      <c r="IGZ98" s="212"/>
      <c r="IHA98" s="212"/>
      <c r="IHB98" s="212"/>
      <c r="IHC98" s="212"/>
      <c r="IHD98" s="212"/>
      <c r="IHE98" s="212"/>
      <c r="IHF98" s="212"/>
      <c r="IHG98" s="212"/>
      <c r="IHH98" s="212"/>
      <c r="IHI98" s="212"/>
      <c r="IHJ98" s="212"/>
      <c r="IHK98" s="212"/>
      <c r="IHL98" s="212"/>
      <c r="IHM98" s="212"/>
      <c r="IHN98" s="212"/>
      <c r="IHO98" s="212"/>
      <c r="IHP98" s="212"/>
      <c r="IHQ98" s="212"/>
      <c r="IHR98" s="212"/>
      <c r="IHS98" s="212"/>
      <c r="IHT98" s="212"/>
      <c r="IHU98" s="212"/>
      <c r="IHV98" s="212"/>
      <c r="IHW98" s="212"/>
      <c r="IHX98" s="212"/>
      <c r="IHY98" s="212"/>
      <c r="IHZ98" s="212"/>
      <c r="IIA98" s="212"/>
      <c r="IIB98" s="212"/>
      <c r="IIC98" s="212"/>
      <c r="IID98" s="212"/>
      <c r="IIE98" s="212"/>
      <c r="IIF98" s="212"/>
      <c r="IIG98" s="212"/>
      <c r="IIH98" s="212"/>
      <c r="III98" s="212"/>
      <c r="IIJ98" s="212"/>
      <c r="IIK98" s="212"/>
      <c r="IIL98" s="212"/>
      <c r="IIM98" s="212"/>
      <c r="IIN98" s="212"/>
      <c r="IIO98" s="212"/>
      <c r="IIP98" s="212"/>
      <c r="IIQ98" s="212"/>
      <c r="IIR98" s="212"/>
      <c r="IIS98" s="212"/>
      <c r="IIT98" s="212"/>
      <c r="IIU98" s="212"/>
      <c r="IIV98" s="212"/>
      <c r="IIW98" s="212"/>
      <c r="IIX98" s="212"/>
      <c r="IIY98" s="212"/>
      <c r="IIZ98" s="212"/>
      <c r="IJA98" s="212"/>
      <c r="IJB98" s="212"/>
      <c r="IJC98" s="212"/>
      <c r="IJD98" s="212"/>
      <c r="IJE98" s="212"/>
      <c r="IJF98" s="212"/>
      <c r="IJG98" s="212"/>
      <c r="IJH98" s="212"/>
      <c r="IJI98" s="212"/>
      <c r="IJJ98" s="212"/>
      <c r="IJK98" s="212"/>
      <c r="IJL98" s="212"/>
      <c r="IJM98" s="212"/>
      <c r="IJN98" s="212"/>
      <c r="IJO98" s="212"/>
      <c r="IJP98" s="212"/>
      <c r="IJQ98" s="212"/>
      <c r="IJR98" s="212"/>
      <c r="IJS98" s="212"/>
      <c r="IJT98" s="212"/>
      <c r="IJU98" s="212"/>
      <c r="IJV98" s="212"/>
      <c r="IJW98" s="212"/>
      <c r="IJX98" s="212"/>
      <c r="IJY98" s="212"/>
      <c r="IJZ98" s="212"/>
      <c r="IKA98" s="212"/>
      <c r="IKB98" s="212"/>
      <c r="IKC98" s="212"/>
      <c r="IKD98" s="212"/>
      <c r="IKE98" s="212"/>
      <c r="IKF98" s="212"/>
      <c r="IKG98" s="212"/>
      <c r="IKH98" s="212"/>
      <c r="IKI98" s="212"/>
      <c r="IKJ98" s="212"/>
      <c r="IKK98" s="212"/>
      <c r="IKL98" s="212"/>
      <c r="IKM98" s="212"/>
      <c r="IKN98" s="212"/>
      <c r="IKO98" s="212"/>
      <c r="IKP98" s="212"/>
      <c r="IKQ98" s="212"/>
      <c r="IKR98" s="212"/>
      <c r="IKS98" s="212"/>
      <c r="IKT98" s="212"/>
      <c r="IKU98" s="212"/>
      <c r="IKV98" s="212"/>
      <c r="IKW98" s="212"/>
      <c r="IKX98" s="212"/>
      <c r="IKY98" s="212"/>
      <c r="IKZ98" s="212"/>
      <c r="ILA98" s="212"/>
      <c r="ILB98" s="212"/>
      <c r="ILC98" s="212"/>
      <c r="ILD98" s="212"/>
      <c r="ILE98" s="212"/>
      <c r="ILF98" s="212"/>
      <c r="ILG98" s="212"/>
      <c r="ILH98" s="212"/>
      <c r="ILI98" s="212"/>
      <c r="ILJ98" s="212"/>
      <c r="ILK98" s="212"/>
      <c r="ILL98" s="212"/>
      <c r="ILM98" s="212"/>
      <c r="ILN98" s="212"/>
      <c r="ILO98" s="212"/>
      <c r="ILP98" s="212"/>
      <c r="ILQ98" s="212"/>
      <c r="ILR98" s="212"/>
      <c r="ILS98" s="212"/>
      <c r="ILT98" s="212"/>
      <c r="ILU98" s="212"/>
      <c r="ILV98" s="212"/>
      <c r="ILW98" s="212"/>
      <c r="ILX98" s="212"/>
      <c r="ILY98" s="212"/>
      <c r="ILZ98" s="212"/>
      <c r="IMA98" s="212"/>
      <c r="IMB98" s="212"/>
      <c r="IMC98" s="212"/>
      <c r="IMD98" s="212"/>
      <c r="IME98" s="212"/>
      <c r="IMF98" s="212"/>
      <c r="IMG98" s="212"/>
      <c r="IMH98" s="212"/>
      <c r="IMI98" s="212"/>
      <c r="IMJ98" s="212"/>
      <c r="IMK98" s="212"/>
      <c r="IML98" s="212"/>
      <c r="IMM98" s="212"/>
      <c r="IMN98" s="212"/>
      <c r="IMO98" s="212"/>
      <c r="IMP98" s="212"/>
      <c r="IMQ98" s="212"/>
      <c r="IMR98" s="212"/>
      <c r="IMS98" s="212"/>
      <c r="IMT98" s="212"/>
      <c r="IMU98" s="212"/>
      <c r="IMV98" s="212"/>
      <c r="IMW98" s="212"/>
      <c r="IMX98" s="212"/>
      <c r="IMY98" s="212"/>
      <c r="IMZ98" s="212"/>
      <c r="INA98" s="212"/>
      <c r="INB98" s="212"/>
      <c r="INC98" s="212"/>
      <c r="IND98" s="212"/>
      <c r="INE98" s="212"/>
      <c r="INF98" s="212"/>
      <c r="ING98" s="212"/>
      <c r="INH98" s="212"/>
      <c r="INI98" s="212"/>
      <c r="INJ98" s="212"/>
      <c r="INK98" s="212"/>
      <c r="INL98" s="212"/>
      <c r="INM98" s="212"/>
      <c r="INN98" s="212"/>
      <c r="INO98" s="212"/>
      <c r="INP98" s="212"/>
      <c r="INQ98" s="212"/>
      <c r="INR98" s="212"/>
      <c r="INS98" s="212"/>
      <c r="INT98" s="212"/>
      <c r="INU98" s="212"/>
      <c r="INV98" s="212"/>
      <c r="INW98" s="212"/>
      <c r="INX98" s="212"/>
      <c r="INY98" s="212"/>
      <c r="INZ98" s="212"/>
      <c r="IOA98" s="212"/>
      <c r="IOB98" s="212"/>
      <c r="IOC98" s="212"/>
      <c r="IOD98" s="212"/>
      <c r="IOE98" s="212"/>
      <c r="IOF98" s="212"/>
      <c r="IOG98" s="212"/>
      <c r="IOH98" s="212"/>
      <c r="IOI98" s="212"/>
      <c r="IOJ98" s="212"/>
      <c r="IOK98" s="212"/>
      <c r="IOL98" s="212"/>
      <c r="IOM98" s="212"/>
      <c r="ION98" s="212"/>
      <c r="IOO98" s="212"/>
      <c r="IOP98" s="212"/>
      <c r="IOQ98" s="212"/>
      <c r="IOR98" s="212"/>
      <c r="IOS98" s="212"/>
      <c r="IOT98" s="212"/>
      <c r="IOU98" s="212"/>
      <c r="IOV98" s="212"/>
      <c r="IOW98" s="212"/>
      <c r="IOX98" s="212"/>
      <c r="IOY98" s="212"/>
      <c r="IOZ98" s="212"/>
      <c r="IPA98" s="212"/>
      <c r="IPB98" s="212"/>
      <c r="IPC98" s="212"/>
      <c r="IPD98" s="212"/>
      <c r="IPE98" s="212"/>
      <c r="IPF98" s="212"/>
      <c r="IPG98" s="212"/>
      <c r="IPH98" s="212"/>
      <c r="IPI98" s="212"/>
      <c r="IPJ98" s="212"/>
      <c r="IPK98" s="212"/>
      <c r="IPL98" s="212"/>
      <c r="IPM98" s="212"/>
      <c r="IPN98" s="212"/>
      <c r="IPO98" s="212"/>
      <c r="IPP98" s="212"/>
      <c r="IPQ98" s="212"/>
      <c r="IPR98" s="212"/>
      <c r="IPS98" s="212"/>
      <c r="IPT98" s="212"/>
      <c r="IPU98" s="212"/>
      <c r="IPV98" s="212"/>
      <c r="IPW98" s="212"/>
      <c r="IPX98" s="212"/>
      <c r="IPY98" s="212"/>
      <c r="IPZ98" s="212"/>
      <c r="IQA98" s="212"/>
      <c r="IQB98" s="212"/>
      <c r="IQC98" s="212"/>
      <c r="IQD98" s="212"/>
      <c r="IQE98" s="212"/>
      <c r="IQF98" s="212"/>
      <c r="IQG98" s="212"/>
      <c r="IQH98" s="212"/>
      <c r="IQI98" s="212"/>
      <c r="IQJ98" s="212"/>
      <c r="IQK98" s="212"/>
      <c r="IQL98" s="212"/>
      <c r="IQM98" s="212"/>
      <c r="IQN98" s="212"/>
      <c r="IQO98" s="212"/>
      <c r="IQP98" s="212"/>
      <c r="IQQ98" s="212"/>
      <c r="IQR98" s="212"/>
      <c r="IQS98" s="212"/>
      <c r="IQT98" s="212"/>
      <c r="IQU98" s="212"/>
      <c r="IQV98" s="212"/>
      <c r="IQW98" s="212"/>
      <c r="IQX98" s="212"/>
      <c r="IQY98" s="212"/>
      <c r="IQZ98" s="212"/>
      <c r="IRA98" s="212"/>
      <c r="IRB98" s="212"/>
      <c r="IRC98" s="212"/>
      <c r="IRD98" s="212"/>
      <c r="IRE98" s="212"/>
      <c r="IRF98" s="212"/>
      <c r="IRG98" s="212"/>
      <c r="IRH98" s="212"/>
      <c r="IRI98" s="212"/>
      <c r="IRJ98" s="212"/>
      <c r="IRK98" s="212"/>
      <c r="IRL98" s="212"/>
      <c r="IRM98" s="212"/>
      <c r="IRN98" s="212"/>
      <c r="IRO98" s="212"/>
      <c r="IRP98" s="212"/>
      <c r="IRQ98" s="212"/>
      <c r="IRR98" s="212"/>
      <c r="IRS98" s="212"/>
      <c r="IRT98" s="212"/>
      <c r="IRU98" s="212"/>
      <c r="IRV98" s="212"/>
      <c r="IRW98" s="212"/>
      <c r="IRX98" s="212"/>
      <c r="IRY98" s="212"/>
      <c r="IRZ98" s="212"/>
      <c r="ISA98" s="212"/>
      <c r="ISB98" s="212"/>
      <c r="ISC98" s="212"/>
      <c r="ISD98" s="212"/>
      <c r="ISE98" s="212"/>
      <c r="ISF98" s="212"/>
      <c r="ISG98" s="212"/>
      <c r="ISH98" s="212"/>
      <c r="ISI98" s="212"/>
      <c r="ISJ98" s="212"/>
      <c r="ISK98" s="212"/>
      <c r="ISL98" s="212"/>
      <c r="ISM98" s="212"/>
      <c r="ISN98" s="212"/>
      <c r="ISO98" s="212"/>
      <c r="ISP98" s="212"/>
      <c r="ISQ98" s="212"/>
      <c r="ISR98" s="212"/>
      <c r="ISS98" s="212"/>
      <c r="IST98" s="212"/>
      <c r="ISU98" s="212"/>
      <c r="ISV98" s="212"/>
      <c r="ISW98" s="212"/>
      <c r="ISX98" s="212"/>
      <c r="ISY98" s="212"/>
      <c r="ISZ98" s="212"/>
      <c r="ITA98" s="212"/>
      <c r="ITB98" s="212"/>
      <c r="ITC98" s="212"/>
      <c r="ITD98" s="212"/>
      <c r="ITE98" s="212"/>
      <c r="ITF98" s="212"/>
      <c r="ITG98" s="212"/>
      <c r="ITH98" s="212"/>
      <c r="ITI98" s="212"/>
      <c r="ITJ98" s="212"/>
      <c r="ITK98" s="212"/>
      <c r="ITL98" s="212"/>
      <c r="ITM98" s="212"/>
      <c r="ITN98" s="212"/>
      <c r="ITO98" s="212"/>
      <c r="ITP98" s="212"/>
      <c r="ITQ98" s="212"/>
      <c r="ITR98" s="212"/>
      <c r="ITS98" s="212"/>
      <c r="ITT98" s="212"/>
      <c r="ITU98" s="212"/>
      <c r="ITV98" s="212"/>
      <c r="ITW98" s="212"/>
      <c r="ITX98" s="212"/>
      <c r="ITY98" s="212"/>
      <c r="ITZ98" s="212"/>
      <c r="IUA98" s="212"/>
      <c r="IUB98" s="212"/>
      <c r="IUC98" s="212"/>
      <c r="IUD98" s="212"/>
      <c r="IUE98" s="212"/>
      <c r="IUF98" s="212"/>
      <c r="IUG98" s="212"/>
      <c r="IUH98" s="212"/>
      <c r="IUI98" s="212"/>
      <c r="IUJ98" s="212"/>
      <c r="IUK98" s="212"/>
      <c r="IUL98" s="212"/>
      <c r="IUM98" s="212"/>
      <c r="IUN98" s="212"/>
      <c r="IUO98" s="212"/>
      <c r="IUP98" s="212"/>
      <c r="IUQ98" s="212"/>
      <c r="IUR98" s="212"/>
      <c r="IUS98" s="212"/>
      <c r="IUT98" s="212"/>
      <c r="IUU98" s="212"/>
      <c r="IUV98" s="212"/>
      <c r="IUW98" s="212"/>
      <c r="IUX98" s="212"/>
      <c r="IUY98" s="212"/>
      <c r="IUZ98" s="212"/>
      <c r="IVA98" s="212"/>
      <c r="IVB98" s="212"/>
      <c r="IVC98" s="212"/>
      <c r="IVD98" s="212"/>
      <c r="IVE98" s="212"/>
      <c r="IVF98" s="212"/>
      <c r="IVG98" s="212"/>
      <c r="IVH98" s="212"/>
      <c r="IVI98" s="212"/>
      <c r="IVJ98" s="212"/>
      <c r="IVK98" s="212"/>
      <c r="IVL98" s="212"/>
      <c r="IVM98" s="212"/>
      <c r="IVN98" s="212"/>
      <c r="IVO98" s="212"/>
      <c r="IVP98" s="212"/>
      <c r="IVQ98" s="212"/>
      <c r="IVR98" s="212"/>
      <c r="IVS98" s="212"/>
      <c r="IVT98" s="212"/>
      <c r="IVU98" s="212"/>
      <c r="IVV98" s="212"/>
      <c r="IVW98" s="212"/>
      <c r="IVX98" s="212"/>
      <c r="IVY98" s="212"/>
      <c r="IVZ98" s="212"/>
      <c r="IWA98" s="212"/>
      <c r="IWB98" s="212"/>
      <c r="IWC98" s="212"/>
      <c r="IWD98" s="212"/>
      <c r="IWE98" s="212"/>
      <c r="IWF98" s="212"/>
      <c r="IWG98" s="212"/>
      <c r="IWH98" s="212"/>
      <c r="IWI98" s="212"/>
      <c r="IWJ98" s="212"/>
      <c r="IWK98" s="212"/>
      <c r="IWL98" s="212"/>
      <c r="IWM98" s="212"/>
      <c r="IWN98" s="212"/>
      <c r="IWO98" s="212"/>
      <c r="IWP98" s="212"/>
      <c r="IWQ98" s="212"/>
      <c r="IWR98" s="212"/>
      <c r="IWS98" s="212"/>
      <c r="IWT98" s="212"/>
      <c r="IWU98" s="212"/>
      <c r="IWV98" s="212"/>
      <c r="IWW98" s="212"/>
      <c r="IWX98" s="212"/>
      <c r="IWY98" s="212"/>
      <c r="IWZ98" s="212"/>
      <c r="IXA98" s="212"/>
      <c r="IXB98" s="212"/>
      <c r="IXC98" s="212"/>
      <c r="IXD98" s="212"/>
      <c r="IXE98" s="212"/>
      <c r="IXF98" s="212"/>
      <c r="IXG98" s="212"/>
      <c r="IXH98" s="212"/>
      <c r="IXI98" s="212"/>
      <c r="IXJ98" s="212"/>
      <c r="IXK98" s="212"/>
      <c r="IXL98" s="212"/>
      <c r="IXM98" s="212"/>
      <c r="IXN98" s="212"/>
      <c r="IXO98" s="212"/>
      <c r="IXP98" s="212"/>
      <c r="IXQ98" s="212"/>
      <c r="IXR98" s="212"/>
      <c r="IXS98" s="212"/>
      <c r="IXT98" s="212"/>
      <c r="IXU98" s="212"/>
      <c r="IXV98" s="212"/>
      <c r="IXW98" s="212"/>
      <c r="IXX98" s="212"/>
      <c r="IXY98" s="212"/>
      <c r="IXZ98" s="212"/>
      <c r="IYA98" s="212"/>
      <c r="IYB98" s="212"/>
      <c r="IYC98" s="212"/>
      <c r="IYD98" s="212"/>
      <c r="IYE98" s="212"/>
      <c r="IYF98" s="212"/>
      <c r="IYG98" s="212"/>
      <c r="IYH98" s="212"/>
      <c r="IYI98" s="212"/>
      <c r="IYJ98" s="212"/>
      <c r="IYK98" s="212"/>
      <c r="IYL98" s="212"/>
      <c r="IYM98" s="212"/>
      <c r="IYN98" s="212"/>
      <c r="IYO98" s="212"/>
      <c r="IYP98" s="212"/>
      <c r="IYQ98" s="212"/>
      <c r="IYR98" s="212"/>
      <c r="IYS98" s="212"/>
      <c r="IYT98" s="212"/>
      <c r="IYU98" s="212"/>
      <c r="IYV98" s="212"/>
      <c r="IYW98" s="212"/>
      <c r="IYX98" s="212"/>
      <c r="IYY98" s="212"/>
      <c r="IYZ98" s="212"/>
      <c r="IZA98" s="212"/>
      <c r="IZB98" s="212"/>
      <c r="IZC98" s="212"/>
      <c r="IZD98" s="212"/>
      <c r="IZE98" s="212"/>
      <c r="IZF98" s="212"/>
      <c r="IZG98" s="212"/>
      <c r="IZH98" s="212"/>
      <c r="IZI98" s="212"/>
      <c r="IZJ98" s="212"/>
      <c r="IZK98" s="212"/>
      <c r="IZL98" s="212"/>
      <c r="IZM98" s="212"/>
      <c r="IZN98" s="212"/>
      <c r="IZO98" s="212"/>
      <c r="IZP98" s="212"/>
      <c r="IZQ98" s="212"/>
      <c r="IZR98" s="212"/>
      <c r="IZS98" s="212"/>
      <c r="IZT98" s="212"/>
      <c r="IZU98" s="212"/>
      <c r="IZV98" s="212"/>
      <c r="IZW98" s="212"/>
      <c r="IZX98" s="212"/>
      <c r="IZY98" s="212"/>
      <c r="IZZ98" s="212"/>
      <c r="JAA98" s="212"/>
      <c r="JAB98" s="212"/>
      <c r="JAC98" s="212"/>
      <c r="JAD98" s="212"/>
      <c r="JAE98" s="212"/>
      <c r="JAF98" s="212"/>
      <c r="JAG98" s="212"/>
      <c r="JAH98" s="212"/>
      <c r="JAI98" s="212"/>
      <c r="JAJ98" s="212"/>
      <c r="JAK98" s="212"/>
      <c r="JAL98" s="212"/>
      <c r="JAM98" s="212"/>
      <c r="JAN98" s="212"/>
      <c r="JAO98" s="212"/>
      <c r="JAP98" s="212"/>
      <c r="JAQ98" s="212"/>
      <c r="JAR98" s="212"/>
      <c r="JAS98" s="212"/>
      <c r="JAT98" s="212"/>
      <c r="JAU98" s="212"/>
      <c r="JAV98" s="212"/>
      <c r="JAW98" s="212"/>
      <c r="JAX98" s="212"/>
      <c r="JAY98" s="212"/>
      <c r="JAZ98" s="212"/>
      <c r="JBA98" s="212"/>
      <c r="JBB98" s="212"/>
      <c r="JBC98" s="212"/>
      <c r="JBD98" s="212"/>
      <c r="JBE98" s="212"/>
      <c r="JBF98" s="212"/>
      <c r="JBG98" s="212"/>
      <c r="JBH98" s="212"/>
      <c r="JBI98" s="212"/>
      <c r="JBJ98" s="212"/>
      <c r="JBK98" s="212"/>
      <c r="JBL98" s="212"/>
      <c r="JBM98" s="212"/>
      <c r="JBN98" s="212"/>
      <c r="JBO98" s="212"/>
      <c r="JBP98" s="212"/>
      <c r="JBQ98" s="212"/>
      <c r="JBR98" s="212"/>
      <c r="JBS98" s="212"/>
      <c r="JBT98" s="212"/>
      <c r="JBU98" s="212"/>
      <c r="JBV98" s="212"/>
      <c r="JBW98" s="212"/>
      <c r="JBX98" s="212"/>
      <c r="JBY98" s="212"/>
      <c r="JBZ98" s="212"/>
      <c r="JCA98" s="212"/>
      <c r="JCB98" s="212"/>
      <c r="JCC98" s="212"/>
      <c r="JCD98" s="212"/>
      <c r="JCE98" s="212"/>
      <c r="JCF98" s="212"/>
      <c r="JCG98" s="212"/>
      <c r="JCH98" s="212"/>
      <c r="JCI98" s="212"/>
      <c r="JCJ98" s="212"/>
      <c r="JCK98" s="212"/>
      <c r="JCL98" s="212"/>
      <c r="JCM98" s="212"/>
      <c r="JCN98" s="212"/>
      <c r="JCO98" s="212"/>
      <c r="JCP98" s="212"/>
      <c r="JCQ98" s="212"/>
      <c r="JCR98" s="212"/>
      <c r="JCS98" s="212"/>
      <c r="JCT98" s="212"/>
      <c r="JCU98" s="212"/>
      <c r="JCV98" s="212"/>
      <c r="JCW98" s="212"/>
      <c r="JCX98" s="212"/>
      <c r="JCY98" s="212"/>
      <c r="JCZ98" s="212"/>
      <c r="JDA98" s="212"/>
      <c r="JDB98" s="212"/>
      <c r="JDC98" s="212"/>
      <c r="JDD98" s="212"/>
      <c r="JDE98" s="212"/>
      <c r="JDF98" s="212"/>
      <c r="JDG98" s="212"/>
      <c r="JDH98" s="212"/>
      <c r="JDI98" s="212"/>
      <c r="JDJ98" s="212"/>
      <c r="JDK98" s="212"/>
      <c r="JDL98" s="212"/>
      <c r="JDM98" s="212"/>
      <c r="JDN98" s="212"/>
      <c r="JDO98" s="212"/>
      <c r="JDP98" s="212"/>
      <c r="JDQ98" s="212"/>
      <c r="JDR98" s="212"/>
      <c r="JDS98" s="212"/>
      <c r="JDT98" s="212"/>
      <c r="JDU98" s="212"/>
      <c r="JDV98" s="212"/>
      <c r="JDW98" s="212"/>
      <c r="JDX98" s="212"/>
      <c r="JDY98" s="212"/>
      <c r="JDZ98" s="212"/>
      <c r="JEA98" s="212"/>
      <c r="JEB98" s="212"/>
      <c r="JEC98" s="212"/>
      <c r="JED98" s="212"/>
      <c r="JEE98" s="212"/>
      <c r="JEF98" s="212"/>
      <c r="JEG98" s="212"/>
      <c r="JEH98" s="212"/>
      <c r="JEI98" s="212"/>
      <c r="JEJ98" s="212"/>
      <c r="JEK98" s="212"/>
      <c r="JEL98" s="212"/>
      <c r="JEM98" s="212"/>
      <c r="JEN98" s="212"/>
      <c r="JEO98" s="212"/>
      <c r="JEP98" s="212"/>
      <c r="JEQ98" s="212"/>
      <c r="JER98" s="212"/>
      <c r="JES98" s="212"/>
      <c r="JET98" s="212"/>
      <c r="JEU98" s="212"/>
      <c r="JEV98" s="212"/>
      <c r="JEW98" s="212"/>
      <c r="JEX98" s="212"/>
      <c r="JEY98" s="212"/>
      <c r="JEZ98" s="212"/>
      <c r="JFA98" s="212"/>
      <c r="JFB98" s="212"/>
      <c r="JFC98" s="212"/>
      <c r="JFD98" s="212"/>
      <c r="JFE98" s="212"/>
      <c r="JFF98" s="212"/>
      <c r="JFG98" s="212"/>
      <c r="JFH98" s="212"/>
      <c r="JFI98" s="212"/>
      <c r="JFJ98" s="212"/>
      <c r="JFK98" s="212"/>
      <c r="JFL98" s="212"/>
      <c r="JFM98" s="212"/>
      <c r="JFN98" s="212"/>
      <c r="JFO98" s="212"/>
      <c r="JFP98" s="212"/>
      <c r="JFQ98" s="212"/>
      <c r="JFR98" s="212"/>
      <c r="JFS98" s="212"/>
      <c r="JFT98" s="212"/>
      <c r="JFU98" s="212"/>
      <c r="JFV98" s="212"/>
      <c r="JFW98" s="212"/>
      <c r="JFX98" s="212"/>
      <c r="JFY98" s="212"/>
      <c r="JFZ98" s="212"/>
      <c r="JGA98" s="212"/>
      <c r="JGB98" s="212"/>
      <c r="JGC98" s="212"/>
      <c r="JGD98" s="212"/>
      <c r="JGE98" s="212"/>
      <c r="JGF98" s="212"/>
      <c r="JGG98" s="212"/>
      <c r="JGH98" s="212"/>
      <c r="JGI98" s="212"/>
      <c r="JGJ98" s="212"/>
      <c r="JGK98" s="212"/>
      <c r="JGL98" s="212"/>
      <c r="JGM98" s="212"/>
      <c r="JGN98" s="212"/>
      <c r="JGO98" s="212"/>
      <c r="JGP98" s="212"/>
      <c r="JGQ98" s="212"/>
      <c r="JGR98" s="212"/>
      <c r="JGS98" s="212"/>
      <c r="JGT98" s="212"/>
      <c r="JGU98" s="212"/>
      <c r="JGV98" s="212"/>
      <c r="JGW98" s="212"/>
      <c r="JGX98" s="212"/>
      <c r="JGY98" s="212"/>
      <c r="JGZ98" s="212"/>
      <c r="JHA98" s="212"/>
      <c r="JHB98" s="212"/>
      <c r="JHC98" s="212"/>
      <c r="JHD98" s="212"/>
      <c r="JHE98" s="212"/>
      <c r="JHF98" s="212"/>
      <c r="JHG98" s="212"/>
      <c r="JHH98" s="212"/>
      <c r="JHI98" s="212"/>
      <c r="JHJ98" s="212"/>
      <c r="JHK98" s="212"/>
      <c r="JHL98" s="212"/>
      <c r="JHM98" s="212"/>
      <c r="JHN98" s="212"/>
      <c r="JHO98" s="212"/>
      <c r="JHP98" s="212"/>
      <c r="JHQ98" s="212"/>
      <c r="JHR98" s="212"/>
      <c r="JHS98" s="212"/>
      <c r="JHT98" s="212"/>
      <c r="JHU98" s="212"/>
      <c r="JHV98" s="212"/>
      <c r="JHW98" s="212"/>
      <c r="JHX98" s="212"/>
      <c r="JHY98" s="212"/>
      <c r="JHZ98" s="212"/>
      <c r="JIA98" s="212"/>
      <c r="JIB98" s="212"/>
      <c r="JIC98" s="212"/>
      <c r="JID98" s="212"/>
      <c r="JIE98" s="212"/>
      <c r="JIF98" s="212"/>
      <c r="JIG98" s="212"/>
      <c r="JIH98" s="212"/>
      <c r="JII98" s="212"/>
      <c r="JIJ98" s="212"/>
      <c r="JIK98" s="212"/>
      <c r="JIL98" s="212"/>
      <c r="JIM98" s="212"/>
      <c r="JIN98" s="212"/>
      <c r="JIO98" s="212"/>
      <c r="JIP98" s="212"/>
      <c r="JIQ98" s="212"/>
      <c r="JIR98" s="212"/>
      <c r="JIS98" s="212"/>
      <c r="JIT98" s="212"/>
      <c r="JIU98" s="212"/>
      <c r="JIV98" s="212"/>
      <c r="JIW98" s="212"/>
      <c r="JIX98" s="212"/>
      <c r="JIY98" s="212"/>
      <c r="JIZ98" s="212"/>
      <c r="JJA98" s="212"/>
      <c r="JJB98" s="212"/>
      <c r="JJC98" s="212"/>
      <c r="JJD98" s="212"/>
      <c r="JJE98" s="212"/>
      <c r="JJF98" s="212"/>
      <c r="JJG98" s="212"/>
      <c r="JJH98" s="212"/>
      <c r="JJI98" s="212"/>
      <c r="JJJ98" s="212"/>
      <c r="JJK98" s="212"/>
      <c r="JJL98" s="212"/>
      <c r="JJM98" s="212"/>
      <c r="JJN98" s="212"/>
      <c r="JJO98" s="212"/>
      <c r="JJP98" s="212"/>
      <c r="JJQ98" s="212"/>
      <c r="JJR98" s="212"/>
      <c r="JJS98" s="212"/>
      <c r="JJT98" s="212"/>
      <c r="JJU98" s="212"/>
      <c r="JJV98" s="212"/>
      <c r="JJW98" s="212"/>
      <c r="JJX98" s="212"/>
      <c r="JJY98" s="212"/>
      <c r="JJZ98" s="212"/>
      <c r="JKA98" s="212"/>
      <c r="JKB98" s="212"/>
      <c r="JKC98" s="212"/>
      <c r="JKD98" s="212"/>
      <c r="JKE98" s="212"/>
      <c r="JKF98" s="212"/>
      <c r="JKG98" s="212"/>
      <c r="JKH98" s="212"/>
      <c r="JKI98" s="212"/>
      <c r="JKJ98" s="212"/>
      <c r="JKK98" s="212"/>
      <c r="JKL98" s="212"/>
      <c r="JKM98" s="212"/>
      <c r="JKN98" s="212"/>
      <c r="JKO98" s="212"/>
      <c r="JKP98" s="212"/>
      <c r="JKQ98" s="212"/>
      <c r="JKR98" s="212"/>
      <c r="JKS98" s="212"/>
      <c r="JKT98" s="212"/>
      <c r="JKU98" s="212"/>
      <c r="JKV98" s="212"/>
      <c r="JKW98" s="212"/>
      <c r="JKX98" s="212"/>
      <c r="JKY98" s="212"/>
      <c r="JKZ98" s="212"/>
      <c r="JLA98" s="212"/>
      <c r="JLB98" s="212"/>
      <c r="JLC98" s="212"/>
      <c r="JLD98" s="212"/>
      <c r="JLE98" s="212"/>
      <c r="JLF98" s="212"/>
      <c r="JLG98" s="212"/>
      <c r="JLH98" s="212"/>
      <c r="JLI98" s="212"/>
      <c r="JLJ98" s="212"/>
      <c r="JLK98" s="212"/>
      <c r="JLL98" s="212"/>
      <c r="JLM98" s="212"/>
      <c r="JLN98" s="212"/>
      <c r="JLO98" s="212"/>
      <c r="JLP98" s="212"/>
      <c r="JLQ98" s="212"/>
      <c r="JLR98" s="212"/>
      <c r="JLS98" s="212"/>
      <c r="JLT98" s="212"/>
      <c r="JLU98" s="212"/>
      <c r="JLV98" s="212"/>
      <c r="JLW98" s="212"/>
      <c r="JLX98" s="212"/>
      <c r="JLY98" s="212"/>
      <c r="JLZ98" s="212"/>
      <c r="JMA98" s="212"/>
      <c r="JMB98" s="212"/>
      <c r="JMC98" s="212"/>
      <c r="JMD98" s="212"/>
      <c r="JME98" s="212"/>
      <c r="JMF98" s="212"/>
      <c r="JMG98" s="212"/>
      <c r="JMH98" s="212"/>
      <c r="JMI98" s="212"/>
      <c r="JMJ98" s="212"/>
      <c r="JMK98" s="212"/>
      <c r="JML98" s="212"/>
      <c r="JMM98" s="212"/>
      <c r="JMN98" s="212"/>
      <c r="JMO98" s="212"/>
      <c r="JMP98" s="212"/>
      <c r="JMQ98" s="212"/>
      <c r="JMR98" s="212"/>
      <c r="JMS98" s="212"/>
      <c r="JMT98" s="212"/>
      <c r="JMU98" s="212"/>
      <c r="JMV98" s="212"/>
      <c r="JMW98" s="212"/>
      <c r="JMX98" s="212"/>
      <c r="JMY98" s="212"/>
      <c r="JMZ98" s="212"/>
      <c r="JNA98" s="212"/>
      <c r="JNB98" s="212"/>
      <c r="JNC98" s="212"/>
      <c r="JND98" s="212"/>
      <c r="JNE98" s="212"/>
      <c r="JNF98" s="212"/>
      <c r="JNG98" s="212"/>
      <c r="JNH98" s="212"/>
      <c r="JNI98" s="212"/>
      <c r="JNJ98" s="212"/>
      <c r="JNK98" s="212"/>
      <c r="JNL98" s="212"/>
      <c r="JNM98" s="212"/>
      <c r="JNN98" s="212"/>
      <c r="JNO98" s="212"/>
      <c r="JNP98" s="212"/>
      <c r="JNQ98" s="212"/>
      <c r="JNR98" s="212"/>
      <c r="JNS98" s="212"/>
      <c r="JNT98" s="212"/>
      <c r="JNU98" s="212"/>
      <c r="JNV98" s="212"/>
      <c r="JNW98" s="212"/>
      <c r="JNX98" s="212"/>
      <c r="JNY98" s="212"/>
      <c r="JNZ98" s="212"/>
      <c r="JOA98" s="212"/>
      <c r="JOB98" s="212"/>
      <c r="JOC98" s="212"/>
      <c r="JOD98" s="212"/>
      <c r="JOE98" s="212"/>
      <c r="JOF98" s="212"/>
      <c r="JOG98" s="212"/>
      <c r="JOH98" s="212"/>
      <c r="JOI98" s="212"/>
      <c r="JOJ98" s="212"/>
      <c r="JOK98" s="212"/>
      <c r="JOL98" s="212"/>
      <c r="JOM98" s="212"/>
      <c r="JON98" s="212"/>
      <c r="JOO98" s="212"/>
      <c r="JOP98" s="212"/>
      <c r="JOQ98" s="212"/>
      <c r="JOR98" s="212"/>
      <c r="JOS98" s="212"/>
      <c r="JOT98" s="212"/>
      <c r="JOU98" s="212"/>
      <c r="JOV98" s="212"/>
      <c r="JOW98" s="212"/>
      <c r="JOX98" s="212"/>
      <c r="JOY98" s="212"/>
      <c r="JOZ98" s="212"/>
      <c r="JPA98" s="212"/>
      <c r="JPB98" s="212"/>
      <c r="JPC98" s="212"/>
      <c r="JPD98" s="212"/>
      <c r="JPE98" s="212"/>
      <c r="JPF98" s="212"/>
      <c r="JPG98" s="212"/>
      <c r="JPH98" s="212"/>
      <c r="JPI98" s="212"/>
      <c r="JPJ98" s="212"/>
      <c r="JPK98" s="212"/>
      <c r="JPL98" s="212"/>
      <c r="JPM98" s="212"/>
      <c r="JPN98" s="212"/>
      <c r="JPO98" s="212"/>
      <c r="JPP98" s="212"/>
      <c r="JPQ98" s="212"/>
      <c r="JPR98" s="212"/>
      <c r="JPS98" s="212"/>
      <c r="JPT98" s="212"/>
      <c r="JPU98" s="212"/>
      <c r="JPV98" s="212"/>
      <c r="JPW98" s="212"/>
      <c r="JPX98" s="212"/>
      <c r="JPY98" s="212"/>
      <c r="JPZ98" s="212"/>
      <c r="JQA98" s="212"/>
      <c r="JQB98" s="212"/>
      <c r="JQC98" s="212"/>
      <c r="JQD98" s="212"/>
      <c r="JQE98" s="212"/>
      <c r="JQF98" s="212"/>
      <c r="JQG98" s="212"/>
      <c r="JQH98" s="212"/>
      <c r="JQI98" s="212"/>
      <c r="JQJ98" s="212"/>
      <c r="JQK98" s="212"/>
      <c r="JQL98" s="212"/>
      <c r="JQM98" s="212"/>
      <c r="JQN98" s="212"/>
      <c r="JQO98" s="212"/>
      <c r="JQP98" s="212"/>
      <c r="JQQ98" s="212"/>
      <c r="JQR98" s="212"/>
      <c r="JQS98" s="212"/>
      <c r="JQT98" s="212"/>
      <c r="JQU98" s="212"/>
      <c r="JQV98" s="212"/>
      <c r="JQW98" s="212"/>
      <c r="JQX98" s="212"/>
      <c r="JQY98" s="212"/>
      <c r="JQZ98" s="212"/>
      <c r="JRA98" s="212"/>
      <c r="JRB98" s="212"/>
      <c r="JRC98" s="212"/>
      <c r="JRD98" s="212"/>
      <c r="JRE98" s="212"/>
      <c r="JRF98" s="212"/>
      <c r="JRG98" s="212"/>
      <c r="JRH98" s="212"/>
      <c r="JRI98" s="212"/>
      <c r="JRJ98" s="212"/>
      <c r="JRK98" s="212"/>
      <c r="JRL98" s="212"/>
      <c r="JRM98" s="212"/>
      <c r="JRN98" s="212"/>
      <c r="JRO98" s="212"/>
      <c r="JRP98" s="212"/>
      <c r="JRQ98" s="212"/>
      <c r="JRR98" s="212"/>
      <c r="JRS98" s="212"/>
      <c r="JRT98" s="212"/>
      <c r="JRU98" s="212"/>
      <c r="JRV98" s="212"/>
      <c r="JRW98" s="212"/>
      <c r="JRX98" s="212"/>
      <c r="JRY98" s="212"/>
      <c r="JRZ98" s="212"/>
      <c r="JSA98" s="212"/>
      <c r="JSB98" s="212"/>
      <c r="JSC98" s="212"/>
      <c r="JSD98" s="212"/>
      <c r="JSE98" s="212"/>
      <c r="JSF98" s="212"/>
      <c r="JSG98" s="212"/>
      <c r="JSH98" s="212"/>
      <c r="JSI98" s="212"/>
      <c r="JSJ98" s="212"/>
      <c r="JSK98" s="212"/>
      <c r="JSL98" s="212"/>
      <c r="JSM98" s="212"/>
      <c r="JSN98" s="212"/>
      <c r="JSO98" s="212"/>
      <c r="JSP98" s="212"/>
      <c r="JSQ98" s="212"/>
      <c r="JSR98" s="212"/>
      <c r="JSS98" s="212"/>
      <c r="JST98" s="212"/>
      <c r="JSU98" s="212"/>
      <c r="JSV98" s="212"/>
      <c r="JSW98" s="212"/>
      <c r="JSX98" s="212"/>
      <c r="JSY98" s="212"/>
      <c r="JSZ98" s="212"/>
      <c r="JTA98" s="212"/>
      <c r="JTB98" s="212"/>
      <c r="JTC98" s="212"/>
      <c r="JTD98" s="212"/>
      <c r="JTE98" s="212"/>
      <c r="JTF98" s="212"/>
      <c r="JTG98" s="212"/>
      <c r="JTH98" s="212"/>
      <c r="JTI98" s="212"/>
      <c r="JTJ98" s="212"/>
      <c r="JTK98" s="212"/>
      <c r="JTL98" s="212"/>
      <c r="JTM98" s="212"/>
      <c r="JTN98" s="212"/>
      <c r="JTO98" s="212"/>
      <c r="JTP98" s="212"/>
      <c r="JTQ98" s="212"/>
      <c r="JTR98" s="212"/>
      <c r="JTS98" s="212"/>
      <c r="JTT98" s="212"/>
      <c r="JTU98" s="212"/>
      <c r="JTV98" s="212"/>
      <c r="JTW98" s="212"/>
      <c r="JTX98" s="212"/>
      <c r="JTY98" s="212"/>
      <c r="JTZ98" s="212"/>
      <c r="JUA98" s="212"/>
      <c r="JUB98" s="212"/>
      <c r="JUC98" s="212"/>
      <c r="JUD98" s="212"/>
      <c r="JUE98" s="212"/>
      <c r="JUF98" s="212"/>
      <c r="JUG98" s="212"/>
      <c r="JUH98" s="212"/>
      <c r="JUI98" s="212"/>
      <c r="JUJ98" s="212"/>
      <c r="JUK98" s="212"/>
      <c r="JUL98" s="212"/>
      <c r="JUM98" s="212"/>
      <c r="JUN98" s="212"/>
      <c r="JUO98" s="212"/>
      <c r="JUP98" s="212"/>
      <c r="JUQ98" s="212"/>
      <c r="JUR98" s="212"/>
      <c r="JUS98" s="212"/>
      <c r="JUT98" s="212"/>
      <c r="JUU98" s="212"/>
      <c r="JUV98" s="212"/>
      <c r="JUW98" s="212"/>
      <c r="JUX98" s="212"/>
      <c r="JUY98" s="212"/>
      <c r="JUZ98" s="212"/>
      <c r="JVA98" s="212"/>
      <c r="JVB98" s="212"/>
      <c r="JVC98" s="212"/>
      <c r="JVD98" s="212"/>
      <c r="JVE98" s="212"/>
      <c r="JVF98" s="212"/>
      <c r="JVG98" s="212"/>
      <c r="JVH98" s="212"/>
      <c r="JVI98" s="212"/>
      <c r="JVJ98" s="212"/>
      <c r="JVK98" s="212"/>
      <c r="JVL98" s="212"/>
      <c r="JVM98" s="212"/>
      <c r="JVN98" s="212"/>
      <c r="JVO98" s="212"/>
      <c r="JVP98" s="212"/>
      <c r="JVQ98" s="212"/>
      <c r="JVR98" s="212"/>
      <c r="JVS98" s="212"/>
      <c r="JVT98" s="212"/>
      <c r="JVU98" s="212"/>
      <c r="JVV98" s="212"/>
      <c r="JVW98" s="212"/>
      <c r="JVX98" s="212"/>
      <c r="JVY98" s="212"/>
      <c r="JVZ98" s="212"/>
      <c r="JWA98" s="212"/>
      <c r="JWB98" s="212"/>
      <c r="JWC98" s="212"/>
      <c r="JWD98" s="212"/>
      <c r="JWE98" s="212"/>
      <c r="JWF98" s="212"/>
      <c r="JWG98" s="212"/>
      <c r="JWH98" s="212"/>
      <c r="JWI98" s="212"/>
      <c r="JWJ98" s="212"/>
      <c r="JWK98" s="212"/>
      <c r="JWL98" s="212"/>
      <c r="JWM98" s="212"/>
      <c r="JWN98" s="212"/>
      <c r="JWO98" s="212"/>
      <c r="JWP98" s="212"/>
      <c r="JWQ98" s="212"/>
      <c r="JWR98" s="212"/>
      <c r="JWS98" s="212"/>
      <c r="JWT98" s="212"/>
      <c r="JWU98" s="212"/>
      <c r="JWV98" s="212"/>
      <c r="JWW98" s="212"/>
      <c r="JWX98" s="212"/>
      <c r="JWY98" s="212"/>
      <c r="JWZ98" s="212"/>
      <c r="JXA98" s="212"/>
      <c r="JXB98" s="212"/>
      <c r="JXC98" s="212"/>
      <c r="JXD98" s="212"/>
      <c r="JXE98" s="212"/>
      <c r="JXF98" s="212"/>
      <c r="JXG98" s="212"/>
      <c r="JXH98" s="212"/>
      <c r="JXI98" s="212"/>
      <c r="JXJ98" s="212"/>
      <c r="JXK98" s="212"/>
      <c r="JXL98" s="212"/>
      <c r="JXM98" s="212"/>
      <c r="JXN98" s="212"/>
      <c r="JXO98" s="212"/>
      <c r="JXP98" s="212"/>
      <c r="JXQ98" s="212"/>
      <c r="JXR98" s="212"/>
      <c r="JXS98" s="212"/>
      <c r="JXT98" s="212"/>
      <c r="JXU98" s="212"/>
      <c r="JXV98" s="212"/>
      <c r="JXW98" s="212"/>
      <c r="JXX98" s="212"/>
      <c r="JXY98" s="212"/>
      <c r="JXZ98" s="212"/>
      <c r="JYA98" s="212"/>
      <c r="JYB98" s="212"/>
      <c r="JYC98" s="212"/>
      <c r="JYD98" s="212"/>
      <c r="JYE98" s="212"/>
      <c r="JYF98" s="212"/>
      <c r="JYG98" s="212"/>
      <c r="JYH98" s="212"/>
      <c r="JYI98" s="212"/>
      <c r="JYJ98" s="212"/>
      <c r="JYK98" s="212"/>
      <c r="JYL98" s="212"/>
      <c r="JYM98" s="212"/>
      <c r="JYN98" s="212"/>
      <c r="JYO98" s="212"/>
      <c r="JYP98" s="212"/>
      <c r="JYQ98" s="212"/>
      <c r="JYR98" s="212"/>
      <c r="JYS98" s="212"/>
      <c r="JYT98" s="212"/>
      <c r="JYU98" s="212"/>
      <c r="JYV98" s="212"/>
      <c r="JYW98" s="212"/>
      <c r="JYX98" s="212"/>
      <c r="JYY98" s="212"/>
      <c r="JYZ98" s="212"/>
      <c r="JZA98" s="212"/>
      <c r="JZB98" s="212"/>
      <c r="JZC98" s="212"/>
      <c r="JZD98" s="212"/>
      <c r="JZE98" s="212"/>
      <c r="JZF98" s="212"/>
      <c r="JZG98" s="212"/>
      <c r="JZH98" s="212"/>
      <c r="JZI98" s="212"/>
      <c r="JZJ98" s="212"/>
      <c r="JZK98" s="212"/>
      <c r="JZL98" s="212"/>
      <c r="JZM98" s="212"/>
      <c r="JZN98" s="212"/>
      <c r="JZO98" s="212"/>
      <c r="JZP98" s="212"/>
      <c r="JZQ98" s="212"/>
      <c r="JZR98" s="212"/>
      <c r="JZS98" s="212"/>
      <c r="JZT98" s="212"/>
      <c r="JZU98" s="212"/>
      <c r="JZV98" s="212"/>
      <c r="JZW98" s="212"/>
      <c r="JZX98" s="212"/>
      <c r="JZY98" s="212"/>
      <c r="JZZ98" s="212"/>
      <c r="KAA98" s="212"/>
      <c r="KAB98" s="212"/>
      <c r="KAC98" s="212"/>
      <c r="KAD98" s="212"/>
      <c r="KAE98" s="212"/>
      <c r="KAF98" s="212"/>
      <c r="KAG98" s="212"/>
      <c r="KAH98" s="212"/>
      <c r="KAI98" s="212"/>
      <c r="KAJ98" s="212"/>
      <c r="KAK98" s="212"/>
      <c r="KAL98" s="212"/>
      <c r="KAM98" s="212"/>
      <c r="KAN98" s="212"/>
      <c r="KAO98" s="212"/>
      <c r="KAP98" s="212"/>
      <c r="KAQ98" s="212"/>
      <c r="KAR98" s="212"/>
      <c r="KAS98" s="212"/>
      <c r="KAT98" s="212"/>
      <c r="KAU98" s="212"/>
      <c r="KAV98" s="212"/>
      <c r="KAW98" s="212"/>
      <c r="KAX98" s="212"/>
      <c r="KAY98" s="212"/>
      <c r="KAZ98" s="212"/>
      <c r="KBA98" s="212"/>
      <c r="KBB98" s="212"/>
      <c r="KBC98" s="212"/>
      <c r="KBD98" s="212"/>
      <c r="KBE98" s="212"/>
      <c r="KBF98" s="212"/>
      <c r="KBG98" s="212"/>
      <c r="KBH98" s="212"/>
      <c r="KBI98" s="212"/>
      <c r="KBJ98" s="212"/>
      <c r="KBK98" s="212"/>
      <c r="KBL98" s="212"/>
      <c r="KBM98" s="212"/>
      <c r="KBN98" s="212"/>
      <c r="KBO98" s="212"/>
      <c r="KBP98" s="212"/>
      <c r="KBQ98" s="212"/>
      <c r="KBR98" s="212"/>
      <c r="KBS98" s="212"/>
      <c r="KBT98" s="212"/>
      <c r="KBU98" s="212"/>
      <c r="KBV98" s="212"/>
      <c r="KBW98" s="212"/>
      <c r="KBX98" s="212"/>
      <c r="KBY98" s="212"/>
      <c r="KBZ98" s="212"/>
      <c r="KCA98" s="212"/>
      <c r="KCB98" s="212"/>
      <c r="KCC98" s="212"/>
      <c r="KCD98" s="212"/>
      <c r="KCE98" s="212"/>
      <c r="KCF98" s="212"/>
      <c r="KCG98" s="212"/>
      <c r="KCH98" s="212"/>
      <c r="KCI98" s="212"/>
      <c r="KCJ98" s="212"/>
      <c r="KCK98" s="212"/>
      <c r="KCL98" s="212"/>
      <c r="KCM98" s="212"/>
      <c r="KCN98" s="212"/>
      <c r="KCO98" s="212"/>
      <c r="KCP98" s="212"/>
      <c r="KCQ98" s="212"/>
      <c r="KCR98" s="212"/>
      <c r="KCS98" s="212"/>
      <c r="KCT98" s="212"/>
      <c r="KCU98" s="212"/>
      <c r="KCV98" s="212"/>
      <c r="KCW98" s="212"/>
      <c r="KCX98" s="212"/>
      <c r="KCY98" s="212"/>
      <c r="KCZ98" s="212"/>
      <c r="KDA98" s="212"/>
      <c r="KDB98" s="212"/>
      <c r="KDC98" s="212"/>
      <c r="KDD98" s="212"/>
      <c r="KDE98" s="212"/>
      <c r="KDF98" s="212"/>
      <c r="KDG98" s="212"/>
      <c r="KDH98" s="212"/>
      <c r="KDI98" s="212"/>
      <c r="KDJ98" s="212"/>
      <c r="KDK98" s="212"/>
      <c r="KDL98" s="212"/>
      <c r="KDM98" s="212"/>
      <c r="KDN98" s="212"/>
      <c r="KDO98" s="212"/>
      <c r="KDP98" s="212"/>
      <c r="KDQ98" s="212"/>
      <c r="KDR98" s="212"/>
      <c r="KDS98" s="212"/>
      <c r="KDT98" s="212"/>
      <c r="KDU98" s="212"/>
      <c r="KDV98" s="212"/>
      <c r="KDW98" s="212"/>
      <c r="KDX98" s="212"/>
      <c r="KDY98" s="212"/>
      <c r="KDZ98" s="212"/>
      <c r="KEA98" s="212"/>
      <c r="KEB98" s="212"/>
      <c r="KEC98" s="212"/>
      <c r="KED98" s="212"/>
      <c r="KEE98" s="212"/>
      <c r="KEF98" s="212"/>
      <c r="KEG98" s="212"/>
      <c r="KEH98" s="212"/>
      <c r="KEI98" s="212"/>
      <c r="KEJ98" s="212"/>
      <c r="KEK98" s="212"/>
      <c r="KEL98" s="212"/>
      <c r="KEM98" s="212"/>
      <c r="KEN98" s="212"/>
      <c r="KEO98" s="212"/>
      <c r="KEP98" s="212"/>
      <c r="KEQ98" s="212"/>
      <c r="KER98" s="212"/>
      <c r="KES98" s="212"/>
      <c r="KET98" s="212"/>
      <c r="KEU98" s="212"/>
      <c r="KEV98" s="212"/>
      <c r="KEW98" s="212"/>
      <c r="KEX98" s="212"/>
      <c r="KEY98" s="212"/>
      <c r="KEZ98" s="212"/>
      <c r="KFA98" s="212"/>
      <c r="KFB98" s="212"/>
      <c r="KFC98" s="212"/>
      <c r="KFD98" s="212"/>
      <c r="KFE98" s="212"/>
      <c r="KFF98" s="212"/>
      <c r="KFG98" s="212"/>
      <c r="KFH98" s="212"/>
      <c r="KFI98" s="212"/>
      <c r="KFJ98" s="212"/>
      <c r="KFK98" s="212"/>
      <c r="KFL98" s="212"/>
      <c r="KFM98" s="212"/>
      <c r="KFN98" s="212"/>
      <c r="KFO98" s="212"/>
      <c r="KFP98" s="212"/>
      <c r="KFQ98" s="212"/>
      <c r="KFR98" s="212"/>
      <c r="KFS98" s="212"/>
      <c r="KFT98" s="212"/>
      <c r="KFU98" s="212"/>
      <c r="KFV98" s="212"/>
      <c r="KFW98" s="212"/>
      <c r="KFX98" s="212"/>
      <c r="KFY98" s="212"/>
      <c r="KFZ98" s="212"/>
      <c r="KGA98" s="212"/>
      <c r="KGB98" s="212"/>
      <c r="KGC98" s="212"/>
      <c r="KGD98" s="212"/>
      <c r="KGE98" s="212"/>
      <c r="KGF98" s="212"/>
      <c r="KGG98" s="212"/>
      <c r="KGH98" s="212"/>
      <c r="KGI98" s="212"/>
      <c r="KGJ98" s="212"/>
      <c r="KGK98" s="212"/>
      <c r="KGL98" s="212"/>
      <c r="KGM98" s="212"/>
      <c r="KGN98" s="212"/>
      <c r="KGO98" s="212"/>
      <c r="KGP98" s="212"/>
      <c r="KGQ98" s="212"/>
      <c r="KGR98" s="212"/>
      <c r="KGS98" s="212"/>
      <c r="KGT98" s="212"/>
      <c r="KGU98" s="212"/>
      <c r="KGV98" s="212"/>
      <c r="KGW98" s="212"/>
      <c r="KGX98" s="212"/>
      <c r="KGY98" s="212"/>
      <c r="KGZ98" s="212"/>
      <c r="KHA98" s="212"/>
      <c r="KHB98" s="212"/>
      <c r="KHC98" s="212"/>
      <c r="KHD98" s="212"/>
      <c r="KHE98" s="212"/>
      <c r="KHF98" s="212"/>
      <c r="KHG98" s="212"/>
      <c r="KHH98" s="212"/>
      <c r="KHI98" s="212"/>
      <c r="KHJ98" s="212"/>
      <c r="KHK98" s="212"/>
      <c r="KHL98" s="212"/>
      <c r="KHM98" s="212"/>
      <c r="KHN98" s="212"/>
      <c r="KHO98" s="212"/>
      <c r="KHP98" s="212"/>
      <c r="KHQ98" s="212"/>
      <c r="KHR98" s="212"/>
      <c r="KHS98" s="212"/>
      <c r="KHT98" s="212"/>
      <c r="KHU98" s="212"/>
      <c r="KHV98" s="212"/>
      <c r="KHW98" s="212"/>
      <c r="KHX98" s="212"/>
      <c r="KHY98" s="212"/>
      <c r="KHZ98" s="212"/>
      <c r="KIA98" s="212"/>
      <c r="KIB98" s="212"/>
      <c r="KIC98" s="212"/>
      <c r="KID98" s="212"/>
      <c r="KIE98" s="212"/>
      <c r="KIF98" s="212"/>
      <c r="KIG98" s="212"/>
      <c r="KIH98" s="212"/>
      <c r="KII98" s="212"/>
      <c r="KIJ98" s="212"/>
      <c r="KIK98" s="212"/>
      <c r="KIL98" s="212"/>
      <c r="KIM98" s="212"/>
      <c r="KIN98" s="212"/>
      <c r="KIO98" s="212"/>
      <c r="KIP98" s="212"/>
      <c r="KIQ98" s="212"/>
      <c r="KIR98" s="212"/>
      <c r="KIS98" s="212"/>
      <c r="KIT98" s="212"/>
      <c r="KIU98" s="212"/>
      <c r="KIV98" s="212"/>
      <c r="KIW98" s="212"/>
      <c r="KIX98" s="212"/>
      <c r="KIY98" s="212"/>
      <c r="KIZ98" s="212"/>
      <c r="KJA98" s="212"/>
      <c r="KJB98" s="212"/>
      <c r="KJC98" s="212"/>
      <c r="KJD98" s="212"/>
      <c r="KJE98" s="212"/>
      <c r="KJF98" s="212"/>
      <c r="KJG98" s="212"/>
      <c r="KJH98" s="212"/>
      <c r="KJI98" s="212"/>
      <c r="KJJ98" s="212"/>
      <c r="KJK98" s="212"/>
      <c r="KJL98" s="212"/>
      <c r="KJM98" s="212"/>
      <c r="KJN98" s="212"/>
      <c r="KJO98" s="212"/>
      <c r="KJP98" s="212"/>
      <c r="KJQ98" s="212"/>
      <c r="KJR98" s="212"/>
      <c r="KJS98" s="212"/>
      <c r="KJT98" s="212"/>
      <c r="KJU98" s="212"/>
      <c r="KJV98" s="212"/>
      <c r="KJW98" s="212"/>
      <c r="KJX98" s="212"/>
      <c r="KJY98" s="212"/>
      <c r="KJZ98" s="212"/>
      <c r="KKA98" s="212"/>
      <c r="KKB98" s="212"/>
      <c r="KKC98" s="212"/>
      <c r="KKD98" s="212"/>
      <c r="KKE98" s="212"/>
      <c r="KKF98" s="212"/>
      <c r="KKG98" s="212"/>
      <c r="KKH98" s="212"/>
      <c r="KKI98" s="212"/>
      <c r="KKJ98" s="212"/>
      <c r="KKK98" s="212"/>
      <c r="KKL98" s="212"/>
      <c r="KKM98" s="212"/>
      <c r="KKN98" s="212"/>
      <c r="KKO98" s="212"/>
      <c r="KKP98" s="212"/>
      <c r="KKQ98" s="212"/>
      <c r="KKR98" s="212"/>
      <c r="KKS98" s="212"/>
      <c r="KKT98" s="212"/>
      <c r="KKU98" s="212"/>
      <c r="KKV98" s="212"/>
      <c r="KKW98" s="212"/>
      <c r="KKX98" s="212"/>
      <c r="KKY98" s="212"/>
      <c r="KKZ98" s="212"/>
      <c r="KLA98" s="212"/>
      <c r="KLB98" s="212"/>
      <c r="KLC98" s="212"/>
      <c r="KLD98" s="212"/>
      <c r="KLE98" s="212"/>
      <c r="KLF98" s="212"/>
      <c r="KLG98" s="212"/>
      <c r="KLH98" s="212"/>
      <c r="KLI98" s="212"/>
      <c r="KLJ98" s="212"/>
      <c r="KLK98" s="212"/>
      <c r="KLL98" s="212"/>
      <c r="KLM98" s="212"/>
      <c r="KLN98" s="212"/>
      <c r="KLO98" s="212"/>
      <c r="KLP98" s="212"/>
      <c r="KLQ98" s="212"/>
      <c r="KLR98" s="212"/>
      <c r="KLS98" s="212"/>
      <c r="KLT98" s="212"/>
      <c r="KLU98" s="212"/>
      <c r="KLV98" s="212"/>
      <c r="KLW98" s="212"/>
      <c r="KLX98" s="212"/>
      <c r="KLY98" s="212"/>
      <c r="KLZ98" s="212"/>
      <c r="KMA98" s="212"/>
      <c r="KMB98" s="212"/>
      <c r="KMC98" s="212"/>
      <c r="KMD98" s="212"/>
      <c r="KME98" s="212"/>
      <c r="KMF98" s="212"/>
      <c r="KMG98" s="212"/>
      <c r="KMH98" s="212"/>
      <c r="KMI98" s="212"/>
      <c r="KMJ98" s="212"/>
      <c r="KMK98" s="212"/>
      <c r="KML98" s="212"/>
      <c r="KMM98" s="212"/>
      <c r="KMN98" s="212"/>
      <c r="KMO98" s="212"/>
      <c r="KMP98" s="212"/>
      <c r="KMQ98" s="212"/>
      <c r="KMR98" s="212"/>
      <c r="KMS98" s="212"/>
      <c r="KMT98" s="212"/>
      <c r="KMU98" s="212"/>
      <c r="KMV98" s="212"/>
      <c r="KMW98" s="212"/>
      <c r="KMX98" s="212"/>
      <c r="KMY98" s="212"/>
      <c r="KMZ98" s="212"/>
      <c r="KNA98" s="212"/>
      <c r="KNB98" s="212"/>
      <c r="KNC98" s="212"/>
      <c r="KND98" s="212"/>
      <c r="KNE98" s="212"/>
      <c r="KNF98" s="212"/>
      <c r="KNG98" s="212"/>
      <c r="KNH98" s="212"/>
      <c r="KNI98" s="212"/>
      <c r="KNJ98" s="212"/>
      <c r="KNK98" s="212"/>
      <c r="KNL98" s="212"/>
      <c r="KNM98" s="212"/>
      <c r="KNN98" s="212"/>
      <c r="KNO98" s="212"/>
      <c r="KNP98" s="212"/>
      <c r="KNQ98" s="212"/>
      <c r="KNR98" s="212"/>
      <c r="KNS98" s="212"/>
      <c r="KNT98" s="212"/>
      <c r="KNU98" s="212"/>
      <c r="KNV98" s="212"/>
      <c r="KNW98" s="212"/>
      <c r="KNX98" s="212"/>
      <c r="KNY98" s="212"/>
      <c r="KNZ98" s="212"/>
      <c r="KOA98" s="212"/>
      <c r="KOB98" s="212"/>
      <c r="KOC98" s="212"/>
      <c r="KOD98" s="212"/>
      <c r="KOE98" s="212"/>
      <c r="KOF98" s="212"/>
      <c r="KOG98" s="212"/>
      <c r="KOH98" s="212"/>
      <c r="KOI98" s="212"/>
      <c r="KOJ98" s="212"/>
      <c r="KOK98" s="212"/>
      <c r="KOL98" s="212"/>
      <c r="KOM98" s="212"/>
      <c r="KON98" s="212"/>
      <c r="KOO98" s="212"/>
      <c r="KOP98" s="212"/>
      <c r="KOQ98" s="212"/>
      <c r="KOR98" s="212"/>
      <c r="KOS98" s="212"/>
      <c r="KOT98" s="212"/>
      <c r="KOU98" s="212"/>
      <c r="KOV98" s="212"/>
      <c r="KOW98" s="212"/>
      <c r="KOX98" s="212"/>
      <c r="KOY98" s="212"/>
      <c r="KOZ98" s="212"/>
      <c r="KPA98" s="212"/>
      <c r="KPB98" s="212"/>
      <c r="KPC98" s="212"/>
      <c r="KPD98" s="212"/>
      <c r="KPE98" s="212"/>
      <c r="KPF98" s="212"/>
      <c r="KPG98" s="212"/>
      <c r="KPH98" s="212"/>
      <c r="KPI98" s="212"/>
      <c r="KPJ98" s="212"/>
      <c r="KPK98" s="212"/>
      <c r="KPL98" s="212"/>
      <c r="KPM98" s="212"/>
      <c r="KPN98" s="212"/>
      <c r="KPO98" s="212"/>
      <c r="KPP98" s="212"/>
      <c r="KPQ98" s="212"/>
      <c r="KPR98" s="212"/>
      <c r="KPS98" s="212"/>
      <c r="KPT98" s="212"/>
      <c r="KPU98" s="212"/>
      <c r="KPV98" s="212"/>
      <c r="KPW98" s="212"/>
      <c r="KPX98" s="212"/>
      <c r="KPY98" s="212"/>
      <c r="KPZ98" s="212"/>
      <c r="KQA98" s="212"/>
      <c r="KQB98" s="212"/>
      <c r="KQC98" s="212"/>
      <c r="KQD98" s="212"/>
      <c r="KQE98" s="212"/>
      <c r="KQF98" s="212"/>
      <c r="KQG98" s="212"/>
      <c r="KQH98" s="212"/>
      <c r="KQI98" s="212"/>
      <c r="KQJ98" s="212"/>
      <c r="KQK98" s="212"/>
      <c r="KQL98" s="212"/>
      <c r="KQM98" s="212"/>
      <c r="KQN98" s="212"/>
      <c r="KQO98" s="212"/>
      <c r="KQP98" s="212"/>
      <c r="KQQ98" s="212"/>
      <c r="KQR98" s="212"/>
      <c r="KQS98" s="212"/>
      <c r="KQT98" s="212"/>
      <c r="KQU98" s="212"/>
      <c r="KQV98" s="212"/>
      <c r="KQW98" s="212"/>
      <c r="KQX98" s="212"/>
      <c r="KQY98" s="212"/>
      <c r="KQZ98" s="212"/>
      <c r="KRA98" s="212"/>
      <c r="KRB98" s="212"/>
      <c r="KRC98" s="212"/>
      <c r="KRD98" s="212"/>
      <c r="KRE98" s="212"/>
      <c r="KRF98" s="212"/>
      <c r="KRG98" s="212"/>
      <c r="KRH98" s="212"/>
      <c r="KRI98" s="212"/>
      <c r="KRJ98" s="212"/>
      <c r="KRK98" s="212"/>
      <c r="KRL98" s="212"/>
      <c r="KRM98" s="212"/>
      <c r="KRN98" s="212"/>
      <c r="KRO98" s="212"/>
      <c r="KRP98" s="212"/>
      <c r="KRQ98" s="212"/>
      <c r="KRR98" s="212"/>
      <c r="KRS98" s="212"/>
      <c r="KRT98" s="212"/>
      <c r="KRU98" s="212"/>
      <c r="KRV98" s="212"/>
      <c r="KRW98" s="212"/>
      <c r="KRX98" s="212"/>
      <c r="KRY98" s="212"/>
      <c r="KRZ98" s="212"/>
      <c r="KSA98" s="212"/>
      <c r="KSB98" s="212"/>
      <c r="KSC98" s="212"/>
      <c r="KSD98" s="212"/>
      <c r="KSE98" s="212"/>
      <c r="KSF98" s="212"/>
      <c r="KSG98" s="212"/>
      <c r="KSH98" s="212"/>
      <c r="KSI98" s="212"/>
      <c r="KSJ98" s="212"/>
      <c r="KSK98" s="212"/>
      <c r="KSL98" s="212"/>
      <c r="KSM98" s="212"/>
      <c r="KSN98" s="212"/>
      <c r="KSO98" s="212"/>
      <c r="KSP98" s="212"/>
      <c r="KSQ98" s="212"/>
      <c r="KSR98" s="212"/>
      <c r="KSS98" s="212"/>
      <c r="KST98" s="212"/>
      <c r="KSU98" s="212"/>
      <c r="KSV98" s="212"/>
      <c r="KSW98" s="212"/>
      <c r="KSX98" s="212"/>
      <c r="KSY98" s="212"/>
      <c r="KSZ98" s="212"/>
      <c r="KTA98" s="212"/>
      <c r="KTB98" s="212"/>
      <c r="KTC98" s="212"/>
      <c r="KTD98" s="212"/>
      <c r="KTE98" s="212"/>
      <c r="KTF98" s="212"/>
      <c r="KTG98" s="212"/>
      <c r="KTH98" s="212"/>
      <c r="KTI98" s="212"/>
      <c r="KTJ98" s="212"/>
      <c r="KTK98" s="212"/>
      <c r="KTL98" s="212"/>
      <c r="KTM98" s="212"/>
      <c r="KTN98" s="212"/>
      <c r="KTO98" s="212"/>
      <c r="KTP98" s="212"/>
      <c r="KTQ98" s="212"/>
      <c r="KTR98" s="212"/>
      <c r="KTS98" s="212"/>
      <c r="KTT98" s="212"/>
      <c r="KTU98" s="212"/>
      <c r="KTV98" s="212"/>
      <c r="KTW98" s="212"/>
      <c r="KTX98" s="212"/>
      <c r="KTY98" s="212"/>
      <c r="KTZ98" s="212"/>
      <c r="KUA98" s="212"/>
      <c r="KUB98" s="212"/>
      <c r="KUC98" s="212"/>
      <c r="KUD98" s="212"/>
      <c r="KUE98" s="212"/>
      <c r="KUF98" s="212"/>
      <c r="KUG98" s="212"/>
      <c r="KUH98" s="212"/>
      <c r="KUI98" s="212"/>
      <c r="KUJ98" s="212"/>
      <c r="KUK98" s="212"/>
      <c r="KUL98" s="212"/>
      <c r="KUM98" s="212"/>
      <c r="KUN98" s="212"/>
      <c r="KUO98" s="212"/>
      <c r="KUP98" s="212"/>
      <c r="KUQ98" s="212"/>
      <c r="KUR98" s="212"/>
      <c r="KUS98" s="212"/>
      <c r="KUT98" s="212"/>
      <c r="KUU98" s="212"/>
      <c r="KUV98" s="212"/>
      <c r="KUW98" s="212"/>
      <c r="KUX98" s="212"/>
      <c r="KUY98" s="212"/>
      <c r="KUZ98" s="212"/>
      <c r="KVA98" s="212"/>
      <c r="KVB98" s="212"/>
      <c r="KVC98" s="212"/>
      <c r="KVD98" s="212"/>
      <c r="KVE98" s="212"/>
      <c r="KVF98" s="212"/>
      <c r="KVG98" s="212"/>
      <c r="KVH98" s="212"/>
      <c r="KVI98" s="212"/>
      <c r="KVJ98" s="212"/>
      <c r="KVK98" s="212"/>
      <c r="KVL98" s="212"/>
      <c r="KVM98" s="212"/>
      <c r="KVN98" s="212"/>
      <c r="KVO98" s="212"/>
      <c r="KVP98" s="212"/>
      <c r="KVQ98" s="212"/>
      <c r="KVR98" s="212"/>
      <c r="KVS98" s="212"/>
      <c r="KVT98" s="212"/>
      <c r="KVU98" s="212"/>
      <c r="KVV98" s="212"/>
      <c r="KVW98" s="212"/>
      <c r="KVX98" s="212"/>
      <c r="KVY98" s="212"/>
      <c r="KVZ98" s="212"/>
      <c r="KWA98" s="212"/>
      <c r="KWB98" s="212"/>
      <c r="KWC98" s="212"/>
      <c r="KWD98" s="212"/>
      <c r="KWE98" s="212"/>
      <c r="KWF98" s="212"/>
      <c r="KWG98" s="212"/>
      <c r="KWH98" s="212"/>
      <c r="KWI98" s="212"/>
      <c r="KWJ98" s="212"/>
      <c r="KWK98" s="212"/>
      <c r="KWL98" s="212"/>
      <c r="KWM98" s="212"/>
      <c r="KWN98" s="212"/>
      <c r="KWO98" s="212"/>
      <c r="KWP98" s="212"/>
      <c r="KWQ98" s="212"/>
      <c r="KWR98" s="212"/>
      <c r="KWS98" s="212"/>
      <c r="KWT98" s="212"/>
      <c r="KWU98" s="212"/>
      <c r="KWV98" s="212"/>
      <c r="KWW98" s="212"/>
      <c r="KWX98" s="212"/>
      <c r="KWY98" s="212"/>
      <c r="KWZ98" s="212"/>
      <c r="KXA98" s="212"/>
      <c r="KXB98" s="212"/>
      <c r="KXC98" s="212"/>
      <c r="KXD98" s="212"/>
      <c r="KXE98" s="212"/>
      <c r="KXF98" s="212"/>
      <c r="KXG98" s="212"/>
      <c r="KXH98" s="212"/>
      <c r="KXI98" s="212"/>
      <c r="KXJ98" s="212"/>
      <c r="KXK98" s="212"/>
      <c r="KXL98" s="212"/>
      <c r="KXM98" s="212"/>
      <c r="KXN98" s="212"/>
      <c r="KXO98" s="212"/>
      <c r="KXP98" s="212"/>
      <c r="KXQ98" s="212"/>
      <c r="KXR98" s="212"/>
      <c r="KXS98" s="212"/>
      <c r="KXT98" s="212"/>
      <c r="KXU98" s="212"/>
      <c r="KXV98" s="212"/>
      <c r="KXW98" s="212"/>
      <c r="KXX98" s="212"/>
      <c r="KXY98" s="212"/>
      <c r="KXZ98" s="212"/>
      <c r="KYA98" s="212"/>
      <c r="KYB98" s="212"/>
      <c r="KYC98" s="212"/>
      <c r="KYD98" s="212"/>
      <c r="KYE98" s="212"/>
      <c r="KYF98" s="212"/>
      <c r="KYG98" s="212"/>
      <c r="KYH98" s="212"/>
      <c r="KYI98" s="212"/>
      <c r="KYJ98" s="212"/>
      <c r="KYK98" s="212"/>
      <c r="KYL98" s="212"/>
      <c r="KYM98" s="212"/>
      <c r="KYN98" s="212"/>
      <c r="KYO98" s="212"/>
      <c r="KYP98" s="212"/>
      <c r="KYQ98" s="212"/>
      <c r="KYR98" s="212"/>
      <c r="KYS98" s="212"/>
      <c r="KYT98" s="212"/>
      <c r="KYU98" s="212"/>
      <c r="KYV98" s="212"/>
      <c r="KYW98" s="212"/>
      <c r="KYX98" s="212"/>
      <c r="KYY98" s="212"/>
      <c r="KYZ98" s="212"/>
      <c r="KZA98" s="212"/>
      <c r="KZB98" s="212"/>
      <c r="KZC98" s="212"/>
      <c r="KZD98" s="212"/>
      <c r="KZE98" s="212"/>
      <c r="KZF98" s="212"/>
      <c r="KZG98" s="212"/>
      <c r="KZH98" s="212"/>
      <c r="KZI98" s="212"/>
      <c r="KZJ98" s="212"/>
      <c r="KZK98" s="212"/>
      <c r="KZL98" s="212"/>
      <c r="KZM98" s="212"/>
      <c r="KZN98" s="212"/>
      <c r="KZO98" s="212"/>
      <c r="KZP98" s="212"/>
      <c r="KZQ98" s="212"/>
      <c r="KZR98" s="212"/>
      <c r="KZS98" s="212"/>
      <c r="KZT98" s="212"/>
      <c r="KZU98" s="212"/>
      <c r="KZV98" s="212"/>
      <c r="KZW98" s="212"/>
      <c r="KZX98" s="212"/>
      <c r="KZY98" s="212"/>
      <c r="KZZ98" s="212"/>
      <c r="LAA98" s="212"/>
      <c r="LAB98" s="212"/>
      <c r="LAC98" s="212"/>
      <c r="LAD98" s="212"/>
      <c r="LAE98" s="212"/>
      <c r="LAF98" s="212"/>
      <c r="LAG98" s="212"/>
      <c r="LAH98" s="212"/>
      <c r="LAI98" s="212"/>
      <c r="LAJ98" s="212"/>
      <c r="LAK98" s="212"/>
      <c r="LAL98" s="212"/>
      <c r="LAM98" s="212"/>
      <c r="LAN98" s="212"/>
      <c r="LAO98" s="212"/>
      <c r="LAP98" s="212"/>
      <c r="LAQ98" s="212"/>
      <c r="LAR98" s="212"/>
      <c r="LAS98" s="212"/>
      <c r="LAT98" s="212"/>
      <c r="LAU98" s="212"/>
      <c r="LAV98" s="212"/>
      <c r="LAW98" s="212"/>
      <c r="LAX98" s="212"/>
      <c r="LAY98" s="212"/>
      <c r="LAZ98" s="212"/>
      <c r="LBA98" s="212"/>
      <c r="LBB98" s="212"/>
      <c r="LBC98" s="212"/>
      <c r="LBD98" s="212"/>
      <c r="LBE98" s="212"/>
      <c r="LBF98" s="212"/>
      <c r="LBG98" s="212"/>
      <c r="LBH98" s="212"/>
      <c r="LBI98" s="212"/>
      <c r="LBJ98" s="212"/>
      <c r="LBK98" s="212"/>
      <c r="LBL98" s="212"/>
      <c r="LBM98" s="212"/>
      <c r="LBN98" s="212"/>
      <c r="LBO98" s="212"/>
      <c r="LBP98" s="212"/>
      <c r="LBQ98" s="212"/>
      <c r="LBR98" s="212"/>
      <c r="LBS98" s="212"/>
      <c r="LBT98" s="212"/>
      <c r="LBU98" s="212"/>
      <c r="LBV98" s="212"/>
      <c r="LBW98" s="212"/>
      <c r="LBX98" s="212"/>
      <c r="LBY98" s="212"/>
      <c r="LBZ98" s="212"/>
      <c r="LCA98" s="212"/>
      <c r="LCB98" s="212"/>
      <c r="LCC98" s="212"/>
      <c r="LCD98" s="212"/>
      <c r="LCE98" s="212"/>
      <c r="LCF98" s="212"/>
      <c r="LCG98" s="212"/>
      <c r="LCH98" s="212"/>
      <c r="LCI98" s="212"/>
      <c r="LCJ98" s="212"/>
      <c r="LCK98" s="212"/>
      <c r="LCL98" s="212"/>
      <c r="LCM98" s="212"/>
      <c r="LCN98" s="212"/>
      <c r="LCO98" s="212"/>
      <c r="LCP98" s="212"/>
      <c r="LCQ98" s="212"/>
      <c r="LCR98" s="212"/>
      <c r="LCS98" s="212"/>
      <c r="LCT98" s="212"/>
      <c r="LCU98" s="212"/>
      <c r="LCV98" s="212"/>
      <c r="LCW98" s="212"/>
      <c r="LCX98" s="212"/>
      <c r="LCY98" s="212"/>
      <c r="LCZ98" s="212"/>
      <c r="LDA98" s="212"/>
      <c r="LDB98" s="212"/>
      <c r="LDC98" s="212"/>
      <c r="LDD98" s="212"/>
      <c r="LDE98" s="212"/>
      <c r="LDF98" s="212"/>
      <c r="LDG98" s="212"/>
      <c r="LDH98" s="212"/>
      <c r="LDI98" s="212"/>
      <c r="LDJ98" s="212"/>
      <c r="LDK98" s="212"/>
      <c r="LDL98" s="212"/>
      <c r="LDM98" s="212"/>
      <c r="LDN98" s="212"/>
      <c r="LDO98" s="212"/>
      <c r="LDP98" s="212"/>
      <c r="LDQ98" s="212"/>
      <c r="LDR98" s="212"/>
      <c r="LDS98" s="212"/>
      <c r="LDT98" s="212"/>
      <c r="LDU98" s="212"/>
      <c r="LDV98" s="212"/>
      <c r="LDW98" s="212"/>
      <c r="LDX98" s="212"/>
      <c r="LDY98" s="212"/>
      <c r="LDZ98" s="212"/>
      <c r="LEA98" s="212"/>
      <c r="LEB98" s="212"/>
      <c r="LEC98" s="212"/>
      <c r="LED98" s="212"/>
      <c r="LEE98" s="212"/>
      <c r="LEF98" s="212"/>
      <c r="LEG98" s="212"/>
      <c r="LEH98" s="212"/>
      <c r="LEI98" s="212"/>
      <c r="LEJ98" s="212"/>
      <c r="LEK98" s="212"/>
      <c r="LEL98" s="212"/>
      <c r="LEM98" s="212"/>
      <c r="LEN98" s="212"/>
      <c r="LEO98" s="212"/>
      <c r="LEP98" s="212"/>
      <c r="LEQ98" s="212"/>
      <c r="LER98" s="212"/>
      <c r="LES98" s="212"/>
      <c r="LET98" s="212"/>
      <c r="LEU98" s="212"/>
      <c r="LEV98" s="212"/>
      <c r="LEW98" s="212"/>
      <c r="LEX98" s="212"/>
      <c r="LEY98" s="212"/>
      <c r="LEZ98" s="212"/>
      <c r="LFA98" s="212"/>
      <c r="LFB98" s="212"/>
      <c r="LFC98" s="212"/>
      <c r="LFD98" s="212"/>
      <c r="LFE98" s="212"/>
      <c r="LFF98" s="212"/>
      <c r="LFG98" s="212"/>
      <c r="LFH98" s="212"/>
      <c r="LFI98" s="212"/>
      <c r="LFJ98" s="212"/>
      <c r="LFK98" s="212"/>
      <c r="LFL98" s="212"/>
      <c r="LFM98" s="212"/>
      <c r="LFN98" s="212"/>
      <c r="LFO98" s="212"/>
      <c r="LFP98" s="212"/>
      <c r="LFQ98" s="212"/>
      <c r="LFR98" s="212"/>
      <c r="LFS98" s="212"/>
      <c r="LFT98" s="212"/>
      <c r="LFU98" s="212"/>
      <c r="LFV98" s="212"/>
      <c r="LFW98" s="212"/>
      <c r="LFX98" s="212"/>
      <c r="LFY98" s="212"/>
      <c r="LFZ98" s="212"/>
      <c r="LGA98" s="212"/>
      <c r="LGB98" s="212"/>
      <c r="LGC98" s="212"/>
      <c r="LGD98" s="212"/>
      <c r="LGE98" s="212"/>
      <c r="LGF98" s="212"/>
      <c r="LGG98" s="212"/>
      <c r="LGH98" s="212"/>
      <c r="LGI98" s="212"/>
      <c r="LGJ98" s="212"/>
      <c r="LGK98" s="212"/>
      <c r="LGL98" s="212"/>
      <c r="LGM98" s="212"/>
      <c r="LGN98" s="212"/>
      <c r="LGO98" s="212"/>
      <c r="LGP98" s="212"/>
      <c r="LGQ98" s="212"/>
      <c r="LGR98" s="212"/>
      <c r="LGS98" s="212"/>
      <c r="LGT98" s="212"/>
      <c r="LGU98" s="212"/>
      <c r="LGV98" s="212"/>
      <c r="LGW98" s="212"/>
      <c r="LGX98" s="212"/>
      <c r="LGY98" s="212"/>
      <c r="LGZ98" s="212"/>
      <c r="LHA98" s="212"/>
      <c r="LHB98" s="212"/>
      <c r="LHC98" s="212"/>
      <c r="LHD98" s="212"/>
      <c r="LHE98" s="212"/>
      <c r="LHF98" s="212"/>
      <c r="LHG98" s="212"/>
      <c r="LHH98" s="212"/>
      <c r="LHI98" s="212"/>
      <c r="LHJ98" s="212"/>
      <c r="LHK98" s="212"/>
      <c r="LHL98" s="212"/>
      <c r="LHM98" s="212"/>
      <c r="LHN98" s="212"/>
      <c r="LHO98" s="212"/>
      <c r="LHP98" s="212"/>
      <c r="LHQ98" s="212"/>
      <c r="LHR98" s="212"/>
      <c r="LHS98" s="212"/>
      <c r="LHT98" s="212"/>
      <c r="LHU98" s="212"/>
      <c r="LHV98" s="212"/>
      <c r="LHW98" s="212"/>
      <c r="LHX98" s="212"/>
      <c r="LHY98" s="212"/>
      <c r="LHZ98" s="212"/>
      <c r="LIA98" s="212"/>
      <c r="LIB98" s="212"/>
      <c r="LIC98" s="212"/>
      <c r="LID98" s="212"/>
      <c r="LIE98" s="212"/>
      <c r="LIF98" s="212"/>
      <c r="LIG98" s="212"/>
      <c r="LIH98" s="212"/>
      <c r="LII98" s="212"/>
      <c r="LIJ98" s="212"/>
      <c r="LIK98" s="212"/>
      <c r="LIL98" s="212"/>
      <c r="LIM98" s="212"/>
      <c r="LIN98" s="212"/>
      <c r="LIO98" s="212"/>
      <c r="LIP98" s="212"/>
      <c r="LIQ98" s="212"/>
      <c r="LIR98" s="212"/>
      <c r="LIS98" s="212"/>
      <c r="LIT98" s="212"/>
      <c r="LIU98" s="212"/>
      <c r="LIV98" s="212"/>
      <c r="LIW98" s="212"/>
      <c r="LIX98" s="212"/>
      <c r="LIY98" s="212"/>
      <c r="LIZ98" s="212"/>
      <c r="LJA98" s="212"/>
      <c r="LJB98" s="212"/>
      <c r="LJC98" s="212"/>
      <c r="LJD98" s="212"/>
      <c r="LJE98" s="212"/>
      <c r="LJF98" s="212"/>
      <c r="LJG98" s="212"/>
      <c r="LJH98" s="212"/>
      <c r="LJI98" s="212"/>
      <c r="LJJ98" s="212"/>
      <c r="LJK98" s="212"/>
      <c r="LJL98" s="212"/>
      <c r="LJM98" s="212"/>
      <c r="LJN98" s="212"/>
      <c r="LJO98" s="212"/>
      <c r="LJP98" s="212"/>
      <c r="LJQ98" s="212"/>
      <c r="LJR98" s="212"/>
      <c r="LJS98" s="212"/>
      <c r="LJT98" s="212"/>
      <c r="LJU98" s="212"/>
      <c r="LJV98" s="212"/>
      <c r="LJW98" s="212"/>
      <c r="LJX98" s="212"/>
      <c r="LJY98" s="212"/>
      <c r="LJZ98" s="212"/>
      <c r="LKA98" s="212"/>
      <c r="LKB98" s="212"/>
      <c r="LKC98" s="212"/>
      <c r="LKD98" s="212"/>
      <c r="LKE98" s="212"/>
      <c r="LKF98" s="212"/>
      <c r="LKG98" s="212"/>
      <c r="LKH98" s="212"/>
      <c r="LKI98" s="212"/>
      <c r="LKJ98" s="212"/>
      <c r="LKK98" s="212"/>
      <c r="LKL98" s="212"/>
      <c r="LKM98" s="212"/>
      <c r="LKN98" s="212"/>
      <c r="LKO98" s="212"/>
      <c r="LKP98" s="212"/>
      <c r="LKQ98" s="212"/>
      <c r="LKR98" s="212"/>
      <c r="LKS98" s="212"/>
      <c r="LKT98" s="212"/>
      <c r="LKU98" s="212"/>
      <c r="LKV98" s="212"/>
      <c r="LKW98" s="212"/>
      <c r="LKX98" s="212"/>
      <c r="LKY98" s="212"/>
      <c r="LKZ98" s="212"/>
      <c r="LLA98" s="212"/>
      <c r="LLB98" s="212"/>
      <c r="LLC98" s="212"/>
      <c r="LLD98" s="212"/>
      <c r="LLE98" s="212"/>
      <c r="LLF98" s="212"/>
      <c r="LLG98" s="212"/>
      <c r="LLH98" s="212"/>
      <c r="LLI98" s="212"/>
      <c r="LLJ98" s="212"/>
      <c r="LLK98" s="212"/>
      <c r="LLL98" s="212"/>
      <c r="LLM98" s="212"/>
      <c r="LLN98" s="212"/>
      <c r="LLO98" s="212"/>
      <c r="LLP98" s="212"/>
      <c r="LLQ98" s="212"/>
      <c r="LLR98" s="212"/>
      <c r="LLS98" s="212"/>
      <c r="LLT98" s="212"/>
      <c r="LLU98" s="212"/>
      <c r="LLV98" s="212"/>
      <c r="LLW98" s="212"/>
      <c r="LLX98" s="212"/>
      <c r="LLY98" s="212"/>
      <c r="LLZ98" s="212"/>
      <c r="LMA98" s="212"/>
      <c r="LMB98" s="212"/>
      <c r="LMC98" s="212"/>
      <c r="LMD98" s="212"/>
      <c r="LME98" s="212"/>
      <c r="LMF98" s="212"/>
      <c r="LMG98" s="212"/>
      <c r="LMH98" s="212"/>
      <c r="LMI98" s="212"/>
      <c r="LMJ98" s="212"/>
      <c r="LMK98" s="212"/>
      <c r="LML98" s="212"/>
      <c r="LMM98" s="212"/>
      <c r="LMN98" s="212"/>
      <c r="LMO98" s="212"/>
      <c r="LMP98" s="212"/>
      <c r="LMQ98" s="212"/>
      <c r="LMR98" s="212"/>
      <c r="LMS98" s="212"/>
      <c r="LMT98" s="212"/>
      <c r="LMU98" s="212"/>
      <c r="LMV98" s="212"/>
      <c r="LMW98" s="212"/>
      <c r="LMX98" s="212"/>
      <c r="LMY98" s="212"/>
      <c r="LMZ98" s="212"/>
      <c r="LNA98" s="212"/>
      <c r="LNB98" s="212"/>
      <c r="LNC98" s="212"/>
      <c r="LND98" s="212"/>
      <c r="LNE98" s="212"/>
      <c r="LNF98" s="212"/>
      <c r="LNG98" s="212"/>
      <c r="LNH98" s="212"/>
      <c r="LNI98" s="212"/>
      <c r="LNJ98" s="212"/>
      <c r="LNK98" s="212"/>
      <c r="LNL98" s="212"/>
      <c r="LNM98" s="212"/>
      <c r="LNN98" s="212"/>
      <c r="LNO98" s="212"/>
      <c r="LNP98" s="212"/>
      <c r="LNQ98" s="212"/>
      <c r="LNR98" s="212"/>
      <c r="LNS98" s="212"/>
      <c r="LNT98" s="212"/>
      <c r="LNU98" s="212"/>
      <c r="LNV98" s="212"/>
      <c r="LNW98" s="212"/>
      <c r="LNX98" s="212"/>
      <c r="LNY98" s="212"/>
      <c r="LNZ98" s="212"/>
      <c r="LOA98" s="212"/>
      <c r="LOB98" s="212"/>
      <c r="LOC98" s="212"/>
      <c r="LOD98" s="212"/>
      <c r="LOE98" s="212"/>
      <c r="LOF98" s="212"/>
      <c r="LOG98" s="212"/>
      <c r="LOH98" s="212"/>
      <c r="LOI98" s="212"/>
      <c r="LOJ98" s="212"/>
      <c r="LOK98" s="212"/>
      <c r="LOL98" s="212"/>
      <c r="LOM98" s="212"/>
      <c r="LON98" s="212"/>
      <c r="LOO98" s="212"/>
      <c r="LOP98" s="212"/>
      <c r="LOQ98" s="212"/>
      <c r="LOR98" s="212"/>
      <c r="LOS98" s="212"/>
      <c r="LOT98" s="212"/>
      <c r="LOU98" s="212"/>
      <c r="LOV98" s="212"/>
      <c r="LOW98" s="212"/>
      <c r="LOX98" s="212"/>
      <c r="LOY98" s="212"/>
      <c r="LOZ98" s="212"/>
      <c r="LPA98" s="212"/>
      <c r="LPB98" s="212"/>
      <c r="LPC98" s="212"/>
      <c r="LPD98" s="212"/>
      <c r="LPE98" s="212"/>
      <c r="LPF98" s="212"/>
      <c r="LPG98" s="212"/>
      <c r="LPH98" s="212"/>
      <c r="LPI98" s="212"/>
      <c r="LPJ98" s="212"/>
      <c r="LPK98" s="212"/>
      <c r="LPL98" s="212"/>
      <c r="LPM98" s="212"/>
      <c r="LPN98" s="212"/>
      <c r="LPO98" s="212"/>
      <c r="LPP98" s="212"/>
      <c r="LPQ98" s="212"/>
      <c r="LPR98" s="212"/>
      <c r="LPS98" s="212"/>
      <c r="LPT98" s="212"/>
      <c r="LPU98" s="212"/>
      <c r="LPV98" s="212"/>
      <c r="LPW98" s="212"/>
      <c r="LPX98" s="212"/>
      <c r="LPY98" s="212"/>
      <c r="LPZ98" s="212"/>
      <c r="LQA98" s="212"/>
      <c r="LQB98" s="212"/>
      <c r="LQC98" s="212"/>
      <c r="LQD98" s="212"/>
      <c r="LQE98" s="212"/>
      <c r="LQF98" s="212"/>
      <c r="LQG98" s="212"/>
      <c r="LQH98" s="212"/>
      <c r="LQI98" s="212"/>
      <c r="LQJ98" s="212"/>
      <c r="LQK98" s="212"/>
      <c r="LQL98" s="212"/>
      <c r="LQM98" s="212"/>
      <c r="LQN98" s="212"/>
      <c r="LQO98" s="212"/>
      <c r="LQP98" s="212"/>
      <c r="LQQ98" s="212"/>
      <c r="LQR98" s="212"/>
      <c r="LQS98" s="212"/>
      <c r="LQT98" s="212"/>
      <c r="LQU98" s="212"/>
      <c r="LQV98" s="212"/>
      <c r="LQW98" s="212"/>
      <c r="LQX98" s="212"/>
      <c r="LQY98" s="212"/>
      <c r="LQZ98" s="212"/>
      <c r="LRA98" s="212"/>
      <c r="LRB98" s="212"/>
      <c r="LRC98" s="212"/>
      <c r="LRD98" s="212"/>
      <c r="LRE98" s="212"/>
      <c r="LRF98" s="212"/>
      <c r="LRG98" s="212"/>
      <c r="LRH98" s="212"/>
      <c r="LRI98" s="212"/>
      <c r="LRJ98" s="212"/>
      <c r="LRK98" s="212"/>
      <c r="LRL98" s="212"/>
      <c r="LRM98" s="212"/>
      <c r="LRN98" s="212"/>
      <c r="LRO98" s="212"/>
      <c r="LRP98" s="212"/>
      <c r="LRQ98" s="212"/>
      <c r="LRR98" s="212"/>
      <c r="LRS98" s="212"/>
      <c r="LRT98" s="212"/>
      <c r="LRU98" s="212"/>
      <c r="LRV98" s="212"/>
      <c r="LRW98" s="212"/>
      <c r="LRX98" s="212"/>
      <c r="LRY98" s="212"/>
      <c r="LRZ98" s="212"/>
      <c r="LSA98" s="212"/>
      <c r="LSB98" s="212"/>
      <c r="LSC98" s="212"/>
      <c r="LSD98" s="212"/>
      <c r="LSE98" s="212"/>
      <c r="LSF98" s="212"/>
      <c r="LSG98" s="212"/>
      <c r="LSH98" s="212"/>
      <c r="LSI98" s="212"/>
      <c r="LSJ98" s="212"/>
      <c r="LSK98" s="212"/>
      <c r="LSL98" s="212"/>
      <c r="LSM98" s="212"/>
      <c r="LSN98" s="212"/>
      <c r="LSO98" s="212"/>
      <c r="LSP98" s="212"/>
      <c r="LSQ98" s="212"/>
      <c r="LSR98" s="212"/>
      <c r="LSS98" s="212"/>
      <c r="LST98" s="212"/>
      <c r="LSU98" s="212"/>
      <c r="LSV98" s="212"/>
      <c r="LSW98" s="212"/>
      <c r="LSX98" s="212"/>
      <c r="LSY98" s="212"/>
      <c r="LSZ98" s="212"/>
      <c r="LTA98" s="212"/>
      <c r="LTB98" s="212"/>
      <c r="LTC98" s="212"/>
      <c r="LTD98" s="212"/>
      <c r="LTE98" s="212"/>
      <c r="LTF98" s="212"/>
      <c r="LTG98" s="212"/>
      <c r="LTH98" s="212"/>
      <c r="LTI98" s="212"/>
      <c r="LTJ98" s="212"/>
      <c r="LTK98" s="212"/>
      <c r="LTL98" s="212"/>
      <c r="LTM98" s="212"/>
      <c r="LTN98" s="212"/>
      <c r="LTO98" s="212"/>
      <c r="LTP98" s="212"/>
      <c r="LTQ98" s="212"/>
      <c r="LTR98" s="212"/>
      <c r="LTS98" s="212"/>
      <c r="LTT98" s="212"/>
      <c r="LTU98" s="212"/>
      <c r="LTV98" s="212"/>
      <c r="LTW98" s="212"/>
      <c r="LTX98" s="212"/>
      <c r="LTY98" s="212"/>
      <c r="LTZ98" s="212"/>
      <c r="LUA98" s="212"/>
      <c r="LUB98" s="212"/>
      <c r="LUC98" s="212"/>
      <c r="LUD98" s="212"/>
      <c r="LUE98" s="212"/>
      <c r="LUF98" s="212"/>
      <c r="LUG98" s="212"/>
      <c r="LUH98" s="212"/>
      <c r="LUI98" s="212"/>
      <c r="LUJ98" s="212"/>
      <c r="LUK98" s="212"/>
      <c r="LUL98" s="212"/>
      <c r="LUM98" s="212"/>
      <c r="LUN98" s="212"/>
      <c r="LUO98" s="212"/>
      <c r="LUP98" s="212"/>
      <c r="LUQ98" s="212"/>
      <c r="LUR98" s="212"/>
      <c r="LUS98" s="212"/>
      <c r="LUT98" s="212"/>
      <c r="LUU98" s="212"/>
      <c r="LUV98" s="212"/>
      <c r="LUW98" s="212"/>
      <c r="LUX98" s="212"/>
      <c r="LUY98" s="212"/>
      <c r="LUZ98" s="212"/>
      <c r="LVA98" s="212"/>
      <c r="LVB98" s="212"/>
      <c r="LVC98" s="212"/>
      <c r="LVD98" s="212"/>
      <c r="LVE98" s="212"/>
      <c r="LVF98" s="212"/>
      <c r="LVG98" s="212"/>
      <c r="LVH98" s="212"/>
      <c r="LVI98" s="212"/>
      <c r="LVJ98" s="212"/>
      <c r="LVK98" s="212"/>
      <c r="LVL98" s="212"/>
      <c r="LVM98" s="212"/>
      <c r="LVN98" s="212"/>
      <c r="LVO98" s="212"/>
      <c r="LVP98" s="212"/>
      <c r="LVQ98" s="212"/>
      <c r="LVR98" s="212"/>
      <c r="LVS98" s="212"/>
      <c r="LVT98" s="212"/>
      <c r="LVU98" s="212"/>
      <c r="LVV98" s="212"/>
      <c r="LVW98" s="212"/>
      <c r="LVX98" s="212"/>
      <c r="LVY98" s="212"/>
      <c r="LVZ98" s="212"/>
      <c r="LWA98" s="212"/>
      <c r="LWB98" s="212"/>
      <c r="LWC98" s="212"/>
      <c r="LWD98" s="212"/>
      <c r="LWE98" s="212"/>
      <c r="LWF98" s="212"/>
      <c r="LWG98" s="212"/>
      <c r="LWH98" s="212"/>
      <c r="LWI98" s="212"/>
      <c r="LWJ98" s="212"/>
      <c r="LWK98" s="212"/>
      <c r="LWL98" s="212"/>
      <c r="LWM98" s="212"/>
      <c r="LWN98" s="212"/>
      <c r="LWO98" s="212"/>
      <c r="LWP98" s="212"/>
      <c r="LWQ98" s="212"/>
      <c r="LWR98" s="212"/>
      <c r="LWS98" s="212"/>
      <c r="LWT98" s="212"/>
      <c r="LWU98" s="212"/>
      <c r="LWV98" s="212"/>
      <c r="LWW98" s="212"/>
      <c r="LWX98" s="212"/>
      <c r="LWY98" s="212"/>
      <c r="LWZ98" s="212"/>
      <c r="LXA98" s="212"/>
      <c r="LXB98" s="212"/>
      <c r="LXC98" s="212"/>
      <c r="LXD98" s="212"/>
      <c r="LXE98" s="212"/>
      <c r="LXF98" s="212"/>
      <c r="LXG98" s="212"/>
      <c r="LXH98" s="212"/>
      <c r="LXI98" s="212"/>
      <c r="LXJ98" s="212"/>
      <c r="LXK98" s="212"/>
      <c r="LXL98" s="212"/>
      <c r="LXM98" s="212"/>
      <c r="LXN98" s="212"/>
      <c r="LXO98" s="212"/>
      <c r="LXP98" s="212"/>
      <c r="LXQ98" s="212"/>
      <c r="LXR98" s="212"/>
      <c r="LXS98" s="212"/>
      <c r="LXT98" s="212"/>
      <c r="LXU98" s="212"/>
      <c r="LXV98" s="212"/>
      <c r="LXW98" s="212"/>
      <c r="LXX98" s="212"/>
      <c r="LXY98" s="212"/>
      <c r="LXZ98" s="212"/>
      <c r="LYA98" s="212"/>
      <c r="LYB98" s="212"/>
      <c r="LYC98" s="212"/>
      <c r="LYD98" s="212"/>
      <c r="LYE98" s="212"/>
      <c r="LYF98" s="212"/>
      <c r="LYG98" s="212"/>
      <c r="LYH98" s="212"/>
      <c r="LYI98" s="212"/>
      <c r="LYJ98" s="212"/>
      <c r="LYK98" s="212"/>
      <c r="LYL98" s="212"/>
      <c r="LYM98" s="212"/>
      <c r="LYN98" s="212"/>
      <c r="LYO98" s="212"/>
      <c r="LYP98" s="212"/>
      <c r="LYQ98" s="212"/>
      <c r="LYR98" s="212"/>
      <c r="LYS98" s="212"/>
      <c r="LYT98" s="212"/>
      <c r="LYU98" s="212"/>
      <c r="LYV98" s="212"/>
      <c r="LYW98" s="212"/>
      <c r="LYX98" s="212"/>
      <c r="LYY98" s="212"/>
      <c r="LYZ98" s="212"/>
      <c r="LZA98" s="212"/>
      <c r="LZB98" s="212"/>
      <c r="LZC98" s="212"/>
      <c r="LZD98" s="212"/>
      <c r="LZE98" s="212"/>
      <c r="LZF98" s="212"/>
      <c r="LZG98" s="212"/>
      <c r="LZH98" s="212"/>
      <c r="LZI98" s="212"/>
      <c r="LZJ98" s="212"/>
      <c r="LZK98" s="212"/>
      <c r="LZL98" s="212"/>
      <c r="LZM98" s="212"/>
      <c r="LZN98" s="212"/>
      <c r="LZO98" s="212"/>
      <c r="LZP98" s="212"/>
      <c r="LZQ98" s="212"/>
      <c r="LZR98" s="212"/>
      <c r="LZS98" s="212"/>
      <c r="LZT98" s="212"/>
      <c r="LZU98" s="212"/>
      <c r="LZV98" s="212"/>
      <c r="LZW98" s="212"/>
      <c r="LZX98" s="212"/>
      <c r="LZY98" s="212"/>
      <c r="LZZ98" s="212"/>
      <c r="MAA98" s="212"/>
      <c r="MAB98" s="212"/>
      <c r="MAC98" s="212"/>
      <c r="MAD98" s="212"/>
      <c r="MAE98" s="212"/>
      <c r="MAF98" s="212"/>
      <c r="MAG98" s="212"/>
      <c r="MAH98" s="212"/>
      <c r="MAI98" s="212"/>
      <c r="MAJ98" s="212"/>
      <c r="MAK98" s="212"/>
      <c r="MAL98" s="212"/>
      <c r="MAM98" s="212"/>
      <c r="MAN98" s="212"/>
      <c r="MAO98" s="212"/>
      <c r="MAP98" s="212"/>
      <c r="MAQ98" s="212"/>
      <c r="MAR98" s="212"/>
      <c r="MAS98" s="212"/>
      <c r="MAT98" s="212"/>
      <c r="MAU98" s="212"/>
      <c r="MAV98" s="212"/>
      <c r="MAW98" s="212"/>
      <c r="MAX98" s="212"/>
      <c r="MAY98" s="212"/>
      <c r="MAZ98" s="212"/>
      <c r="MBA98" s="212"/>
      <c r="MBB98" s="212"/>
      <c r="MBC98" s="212"/>
      <c r="MBD98" s="212"/>
      <c r="MBE98" s="212"/>
      <c r="MBF98" s="212"/>
      <c r="MBG98" s="212"/>
      <c r="MBH98" s="212"/>
      <c r="MBI98" s="212"/>
      <c r="MBJ98" s="212"/>
      <c r="MBK98" s="212"/>
      <c r="MBL98" s="212"/>
      <c r="MBM98" s="212"/>
      <c r="MBN98" s="212"/>
      <c r="MBO98" s="212"/>
      <c r="MBP98" s="212"/>
      <c r="MBQ98" s="212"/>
      <c r="MBR98" s="212"/>
      <c r="MBS98" s="212"/>
      <c r="MBT98" s="212"/>
      <c r="MBU98" s="212"/>
      <c r="MBV98" s="212"/>
      <c r="MBW98" s="212"/>
      <c r="MBX98" s="212"/>
      <c r="MBY98" s="212"/>
      <c r="MBZ98" s="212"/>
      <c r="MCA98" s="212"/>
      <c r="MCB98" s="212"/>
      <c r="MCC98" s="212"/>
      <c r="MCD98" s="212"/>
      <c r="MCE98" s="212"/>
      <c r="MCF98" s="212"/>
      <c r="MCG98" s="212"/>
      <c r="MCH98" s="212"/>
      <c r="MCI98" s="212"/>
      <c r="MCJ98" s="212"/>
      <c r="MCK98" s="212"/>
      <c r="MCL98" s="212"/>
      <c r="MCM98" s="212"/>
      <c r="MCN98" s="212"/>
      <c r="MCO98" s="212"/>
      <c r="MCP98" s="212"/>
      <c r="MCQ98" s="212"/>
      <c r="MCR98" s="212"/>
      <c r="MCS98" s="212"/>
      <c r="MCT98" s="212"/>
      <c r="MCU98" s="212"/>
      <c r="MCV98" s="212"/>
      <c r="MCW98" s="212"/>
      <c r="MCX98" s="212"/>
      <c r="MCY98" s="212"/>
      <c r="MCZ98" s="212"/>
      <c r="MDA98" s="212"/>
      <c r="MDB98" s="212"/>
      <c r="MDC98" s="212"/>
      <c r="MDD98" s="212"/>
      <c r="MDE98" s="212"/>
      <c r="MDF98" s="212"/>
      <c r="MDG98" s="212"/>
      <c r="MDH98" s="212"/>
      <c r="MDI98" s="212"/>
      <c r="MDJ98" s="212"/>
      <c r="MDK98" s="212"/>
      <c r="MDL98" s="212"/>
      <c r="MDM98" s="212"/>
      <c r="MDN98" s="212"/>
      <c r="MDO98" s="212"/>
      <c r="MDP98" s="212"/>
      <c r="MDQ98" s="212"/>
      <c r="MDR98" s="212"/>
      <c r="MDS98" s="212"/>
      <c r="MDT98" s="212"/>
      <c r="MDU98" s="212"/>
      <c r="MDV98" s="212"/>
      <c r="MDW98" s="212"/>
      <c r="MDX98" s="212"/>
      <c r="MDY98" s="212"/>
      <c r="MDZ98" s="212"/>
      <c r="MEA98" s="212"/>
      <c r="MEB98" s="212"/>
      <c r="MEC98" s="212"/>
      <c r="MED98" s="212"/>
      <c r="MEE98" s="212"/>
      <c r="MEF98" s="212"/>
      <c r="MEG98" s="212"/>
      <c r="MEH98" s="212"/>
      <c r="MEI98" s="212"/>
      <c r="MEJ98" s="212"/>
      <c r="MEK98" s="212"/>
      <c r="MEL98" s="212"/>
      <c r="MEM98" s="212"/>
      <c r="MEN98" s="212"/>
      <c r="MEO98" s="212"/>
      <c r="MEP98" s="212"/>
      <c r="MEQ98" s="212"/>
      <c r="MER98" s="212"/>
      <c r="MES98" s="212"/>
      <c r="MET98" s="212"/>
      <c r="MEU98" s="212"/>
      <c r="MEV98" s="212"/>
      <c r="MEW98" s="212"/>
      <c r="MEX98" s="212"/>
      <c r="MEY98" s="212"/>
      <c r="MEZ98" s="212"/>
      <c r="MFA98" s="212"/>
      <c r="MFB98" s="212"/>
      <c r="MFC98" s="212"/>
      <c r="MFD98" s="212"/>
      <c r="MFE98" s="212"/>
      <c r="MFF98" s="212"/>
      <c r="MFG98" s="212"/>
      <c r="MFH98" s="212"/>
      <c r="MFI98" s="212"/>
      <c r="MFJ98" s="212"/>
      <c r="MFK98" s="212"/>
      <c r="MFL98" s="212"/>
      <c r="MFM98" s="212"/>
      <c r="MFN98" s="212"/>
      <c r="MFO98" s="212"/>
      <c r="MFP98" s="212"/>
      <c r="MFQ98" s="212"/>
      <c r="MFR98" s="212"/>
      <c r="MFS98" s="212"/>
      <c r="MFT98" s="212"/>
      <c r="MFU98" s="212"/>
      <c r="MFV98" s="212"/>
      <c r="MFW98" s="212"/>
      <c r="MFX98" s="212"/>
      <c r="MFY98" s="212"/>
      <c r="MFZ98" s="212"/>
      <c r="MGA98" s="212"/>
      <c r="MGB98" s="212"/>
      <c r="MGC98" s="212"/>
      <c r="MGD98" s="212"/>
      <c r="MGE98" s="212"/>
      <c r="MGF98" s="212"/>
      <c r="MGG98" s="212"/>
      <c r="MGH98" s="212"/>
      <c r="MGI98" s="212"/>
      <c r="MGJ98" s="212"/>
      <c r="MGK98" s="212"/>
      <c r="MGL98" s="212"/>
      <c r="MGM98" s="212"/>
      <c r="MGN98" s="212"/>
      <c r="MGO98" s="212"/>
      <c r="MGP98" s="212"/>
      <c r="MGQ98" s="212"/>
      <c r="MGR98" s="212"/>
      <c r="MGS98" s="212"/>
      <c r="MGT98" s="212"/>
      <c r="MGU98" s="212"/>
      <c r="MGV98" s="212"/>
      <c r="MGW98" s="212"/>
      <c r="MGX98" s="212"/>
      <c r="MGY98" s="212"/>
      <c r="MGZ98" s="212"/>
      <c r="MHA98" s="212"/>
      <c r="MHB98" s="212"/>
      <c r="MHC98" s="212"/>
      <c r="MHD98" s="212"/>
      <c r="MHE98" s="212"/>
      <c r="MHF98" s="212"/>
      <c r="MHG98" s="212"/>
      <c r="MHH98" s="212"/>
      <c r="MHI98" s="212"/>
      <c r="MHJ98" s="212"/>
      <c r="MHK98" s="212"/>
      <c r="MHL98" s="212"/>
      <c r="MHM98" s="212"/>
      <c r="MHN98" s="212"/>
      <c r="MHO98" s="212"/>
      <c r="MHP98" s="212"/>
      <c r="MHQ98" s="212"/>
      <c r="MHR98" s="212"/>
      <c r="MHS98" s="212"/>
      <c r="MHT98" s="212"/>
      <c r="MHU98" s="212"/>
      <c r="MHV98" s="212"/>
      <c r="MHW98" s="212"/>
      <c r="MHX98" s="212"/>
      <c r="MHY98" s="212"/>
      <c r="MHZ98" s="212"/>
      <c r="MIA98" s="212"/>
      <c r="MIB98" s="212"/>
      <c r="MIC98" s="212"/>
      <c r="MID98" s="212"/>
      <c r="MIE98" s="212"/>
      <c r="MIF98" s="212"/>
      <c r="MIG98" s="212"/>
      <c r="MIH98" s="212"/>
      <c r="MII98" s="212"/>
      <c r="MIJ98" s="212"/>
      <c r="MIK98" s="212"/>
      <c r="MIL98" s="212"/>
      <c r="MIM98" s="212"/>
      <c r="MIN98" s="212"/>
      <c r="MIO98" s="212"/>
      <c r="MIP98" s="212"/>
      <c r="MIQ98" s="212"/>
      <c r="MIR98" s="212"/>
      <c r="MIS98" s="212"/>
      <c r="MIT98" s="212"/>
      <c r="MIU98" s="212"/>
      <c r="MIV98" s="212"/>
      <c r="MIW98" s="212"/>
      <c r="MIX98" s="212"/>
      <c r="MIY98" s="212"/>
      <c r="MIZ98" s="212"/>
      <c r="MJA98" s="212"/>
      <c r="MJB98" s="212"/>
      <c r="MJC98" s="212"/>
      <c r="MJD98" s="212"/>
      <c r="MJE98" s="212"/>
      <c r="MJF98" s="212"/>
      <c r="MJG98" s="212"/>
      <c r="MJH98" s="212"/>
      <c r="MJI98" s="212"/>
      <c r="MJJ98" s="212"/>
      <c r="MJK98" s="212"/>
      <c r="MJL98" s="212"/>
      <c r="MJM98" s="212"/>
      <c r="MJN98" s="212"/>
      <c r="MJO98" s="212"/>
      <c r="MJP98" s="212"/>
      <c r="MJQ98" s="212"/>
      <c r="MJR98" s="212"/>
      <c r="MJS98" s="212"/>
      <c r="MJT98" s="212"/>
      <c r="MJU98" s="212"/>
      <c r="MJV98" s="212"/>
      <c r="MJW98" s="212"/>
      <c r="MJX98" s="212"/>
      <c r="MJY98" s="212"/>
      <c r="MJZ98" s="212"/>
      <c r="MKA98" s="212"/>
      <c r="MKB98" s="212"/>
      <c r="MKC98" s="212"/>
      <c r="MKD98" s="212"/>
      <c r="MKE98" s="212"/>
      <c r="MKF98" s="212"/>
      <c r="MKG98" s="212"/>
      <c r="MKH98" s="212"/>
      <c r="MKI98" s="212"/>
      <c r="MKJ98" s="212"/>
      <c r="MKK98" s="212"/>
      <c r="MKL98" s="212"/>
      <c r="MKM98" s="212"/>
      <c r="MKN98" s="212"/>
      <c r="MKO98" s="212"/>
      <c r="MKP98" s="212"/>
      <c r="MKQ98" s="212"/>
      <c r="MKR98" s="212"/>
      <c r="MKS98" s="212"/>
      <c r="MKT98" s="212"/>
      <c r="MKU98" s="212"/>
      <c r="MKV98" s="212"/>
      <c r="MKW98" s="212"/>
      <c r="MKX98" s="212"/>
      <c r="MKY98" s="212"/>
      <c r="MKZ98" s="212"/>
      <c r="MLA98" s="212"/>
      <c r="MLB98" s="212"/>
      <c r="MLC98" s="212"/>
      <c r="MLD98" s="212"/>
      <c r="MLE98" s="212"/>
      <c r="MLF98" s="212"/>
      <c r="MLG98" s="212"/>
      <c r="MLH98" s="212"/>
      <c r="MLI98" s="212"/>
      <c r="MLJ98" s="212"/>
      <c r="MLK98" s="212"/>
      <c r="MLL98" s="212"/>
      <c r="MLM98" s="212"/>
      <c r="MLN98" s="212"/>
      <c r="MLO98" s="212"/>
      <c r="MLP98" s="212"/>
      <c r="MLQ98" s="212"/>
      <c r="MLR98" s="212"/>
      <c r="MLS98" s="212"/>
      <c r="MLT98" s="212"/>
      <c r="MLU98" s="212"/>
      <c r="MLV98" s="212"/>
      <c r="MLW98" s="212"/>
      <c r="MLX98" s="212"/>
      <c r="MLY98" s="212"/>
      <c r="MLZ98" s="212"/>
      <c r="MMA98" s="212"/>
      <c r="MMB98" s="212"/>
      <c r="MMC98" s="212"/>
      <c r="MMD98" s="212"/>
      <c r="MME98" s="212"/>
      <c r="MMF98" s="212"/>
      <c r="MMG98" s="212"/>
      <c r="MMH98" s="212"/>
      <c r="MMI98" s="212"/>
      <c r="MMJ98" s="212"/>
      <c r="MMK98" s="212"/>
      <c r="MML98" s="212"/>
      <c r="MMM98" s="212"/>
      <c r="MMN98" s="212"/>
      <c r="MMO98" s="212"/>
      <c r="MMP98" s="212"/>
      <c r="MMQ98" s="212"/>
      <c r="MMR98" s="212"/>
      <c r="MMS98" s="212"/>
      <c r="MMT98" s="212"/>
      <c r="MMU98" s="212"/>
      <c r="MMV98" s="212"/>
      <c r="MMW98" s="212"/>
      <c r="MMX98" s="212"/>
      <c r="MMY98" s="212"/>
      <c r="MMZ98" s="212"/>
      <c r="MNA98" s="212"/>
      <c r="MNB98" s="212"/>
      <c r="MNC98" s="212"/>
      <c r="MND98" s="212"/>
      <c r="MNE98" s="212"/>
      <c r="MNF98" s="212"/>
      <c r="MNG98" s="212"/>
      <c r="MNH98" s="212"/>
      <c r="MNI98" s="212"/>
      <c r="MNJ98" s="212"/>
      <c r="MNK98" s="212"/>
      <c r="MNL98" s="212"/>
      <c r="MNM98" s="212"/>
      <c r="MNN98" s="212"/>
      <c r="MNO98" s="212"/>
      <c r="MNP98" s="212"/>
      <c r="MNQ98" s="212"/>
      <c r="MNR98" s="212"/>
      <c r="MNS98" s="212"/>
      <c r="MNT98" s="212"/>
      <c r="MNU98" s="212"/>
      <c r="MNV98" s="212"/>
      <c r="MNW98" s="212"/>
      <c r="MNX98" s="212"/>
      <c r="MNY98" s="212"/>
      <c r="MNZ98" s="212"/>
      <c r="MOA98" s="212"/>
      <c r="MOB98" s="212"/>
      <c r="MOC98" s="212"/>
      <c r="MOD98" s="212"/>
      <c r="MOE98" s="212"/>
      <c r="MOF98" s="212"/>
      <c r="MOG98" s="212"/>
      <c r="MOH98" s="212"/>
      <c r="MOI98" s="212"/>
      <c r="MOJ98" s="212"/>
      <c r="MOK98" s="212"/>
      <c r="MOL98" s="212"/>
      <c r="MOM98" s="212"/>
      <c r="MON98" s="212"/>
      <c r="MOO98" s="212"/>
      <c r="MOP98" s="212"/>
      <c r="MOQ98" s="212"/>
      <c r="MOR98" s="212"/>
      <c r="MOS98" s="212"/>
      <c r="MOT98" s="212"/>
      <c r="MOU98" s="212"/>
      <c r="MOV98" s="212"/>
      <c r="MOW98" s="212"/>
      <c r="MOX98" s="212"/>
      <c r="MOY98" s="212"/>
      <c r="MOZ98" s="212"/>
      <c r="MPA98" s="212"/>
      <c r="MPB98" s="212"/>
      <c r="MPC98" s="212"/>
      <c r="MPD98" s="212"/>
      <c r="MPE98" s="212"/>
      <c r="MPF98" s="212"/>
      <c r="MPG98" s="212"/>
      <c r="MPH98" s="212"/>
      <c r="MPI98" s="212"/>
      <c r="MPJ98" s="212"/>
      <c r="MPK98" s="212"/>
      <c r="MPL98" s="212"/>
      <c r="MPM98" s="212"/>
      <c r="MPN98" s="212"/>
      <c r="MPO98" s="212"/>
      <c r="MPP98" s="212"/>
      <c r="MPQ98" s="212"/>
      <c r="MPR98" s="212"/>
      <c r="MPS98" s="212"/>
      <c r="MPT98" s="212"/>
      <c r="MPU98" s="212"/>
      <c r="MPV98" s="212"/>
      <c r="MPW98" s="212"/>
      <c r="MPX98" s="212"/>
      <c r="MPY98" s="212"/>
      <c r="MPZ98" s="212"/>
      <c r="MQA98" s="212"/>
      <c r="MQB98" s="212"/>
      <c r="MQC98" s="212"/>
      <c r="MQD98" s="212"/>
      <c r="MQE98" s="212"/>
      <c r="MQF98" s="212"/>
      <c r="MQG98" s="212"/>
      <c r="MQH98" s="212"/>
      <c r="MQI98" s="212"/>
      <c r="MQJ98" s="212"/>
      <c r="MQK98" s="212"/>
      <c r="MQL98" s="212"/>
      <c r="MQM98" s="212"/>
      <c r="MQN98" s="212"/>
      <c r="MQO98" s="212"/>
      <c r="MQP98" s="212"/>
      <c r="MQQ98" s="212"/>
      <c r="MQR98" s="212"/>
      <c r="MQS98" s="212"/>
      <c r="MQT98" s="212"/>
      <c r="MQU98" s="212"/>
      <c r="MQV98" s="212"/>
      <c r="MQW98" s="212"/>
      <c r="MQX98" s="212"/>
      <c r="MQY98" s="212"/>
      <c r="MQZ98" s="212"/>
      <c r="MRA98" s="212"/>
      <c r="MRB98" s="212"/>
      <c r="MRC98" s="212"/>
      <c r="MRD98" s="212"/>
      <c r="MRE98" s="212"/>
      <c r="MRF98" s="212"/>
      <c r="MRG98" s="212"/>
      <c r="MRH98" s="212"/>
      <c r="MRI98" s="212"/>
      <c r="MRJ98" s="212"/>
      <c r="MRK98" s="212"/>
      <c r="MRL98" s="212"/>
      <c r="MRM98" s="212"/>
      <c r="MRN98" s="212"/>
      <c r="MRO98" s="212"/>
      <c r="MRP98" s="212"/>
      <c r="MRQ98" s="212"/>
      <c r="MRR98" s="212"/>
      <c r="MRS98" s="212"/>
      <c r="MRT98" s="212"/>
      <c r="MRU98" s="212"/>
      <c r="MRV98" s="212"/>
      <c r="MRW98" s="212"/>
      <c r="MRX98" s="212"/>
      <c r="MRY98" s="212"/>
      <c r="MRZ98" s="212"/>
      <c r="MSA98" s="212"/>
      <c r="MSB98" s="212"/>
      <c r="MSC98" s="212"/>
      <c r="MSD98" s="212"/>
      <c r="MSE98" s="212"/>
      <c r="MSF98" s="212"/>
      <c r="MSG98" s="212"/>
      <c r="MSH98" s="212"/>
      <c r="MSI98" s="212"/>
      <c r="MSJ98" s="212"/>
      <c r="MSK98" s="212"/>
      <c r="MSL98" s="212"/>
      <c r="MSM98" s="212"/>
      <c r="MSN98" s="212"/>
      <c r="MSO98" s="212"/>
      <c r="MSP98" s="212"/>
      <c r="MSQ98" s="212"/>
      <c r="MSR98" s="212"/>
      <c r="MSS98" s="212"/>
      <c r="MST98" s="212"/>
      <c r="MSU98" s="212"/>
      <c r="MSV98" s="212"/>
      <c r="MSW98" s="212"/>
      <c r="MSX98" s="212"/>
      <c r="MSY98" s="212"/>
      <c r="MSZ98" s="212"/>
      <c r="MTA98" s="212"/>
      <c r="MTB98" s="212"/>
      <c r="MTC98" s="212"/>
      <c r="MTD98" s="212"/>
      <c r="MTE98" s="212"/>
      <c r="MTF98" s="212"/>
      <c r="MTG98" s="212"/>
      <c r="MTH98" s="212"/>
      <c r="MTI98" s="212"/>
      <c r="MTJ98" s="212"/>
      <c r="MTK98" s="212"/>
      <c r="MTL98" s="212"/>
      <c r="MTM98" s="212"/>
      <c r="MTN98" s="212"/>
      <c r="MTO98" s="212"/>
      <c r="MTP98" s="212"/>
      <c r="MTQ98" s="212"/>
      <c r="MTR98" s="212"/>
      <c r="MTS98" s="212"/>
      <c r="MTT98" s="212"/>
      <c r="MTU98" s="212"/>
      <c r="MTV98" s="212"/>
      <c r="MTW98" s="212"/>
      <c r="MTX98" s="212"/>
      <c r="MTY98" s="212"/>
      <c r="MTZ98" s="212"/>
      <c r="MUA98" s="212"/>
      <c r="MUB98" s="212"/>
      <c r="MUC98" s="212"/>
      <c r="MUD98" s="212"/>
      <c r="MUE98" s="212"/>
      <c r="MUF98" s="212"/>
      <c r="MUG98" s="212"/>
      <c r="MUH98" s="212"/>
      <c r="MUI98" s="212"/>
      <c r="MUJ98" s="212"/>
      <c r="MUK98" s="212"/>
      <c r="MUL98" s="212"/>
      <c r="MUM98" s="212"/>
      <c r="MUN98" s="212"/>
      <c r="MUO98" s="212"/>
      <c r="MUP98" s="212"/>
      <c r="MUQ98" s="212"/>
      <c r="MUR98" s="212"/>
      <c r="MUS98" s="212"/>
      <c r="MUT98" s="212"/>
      <c r="MUU98" s="212"/>
      <c r="MUV98" s="212"/>
      <c r="MUW98" s="212"/>
      <c r="MUX98" s="212"/>
      <c r="MUY98" s="212"/>
      <c r="MUZ98" s="212"/>
      <c r="MVA98" s="212"/>
      <c r="MVB98" s="212"/>
      <c r="MVC98" s="212"/>
      <c r="MVD98" s="212"/>
      <c r="MVE98" s="212"/>
      <c r="MVF98" s="212"/>
      <c r="MVG98" s="212"/>
      <c r="MVH98" s="212"/>
      <c r="MVI98" s="212"/>
      <c r="MVJ98" s="212"/>
      <c r="MVK98" s="212"/>
      <c r="MVL98" s="212"/>
      <c r="MVM98" s="212"/>
      <c r="MVN98" s="212"/>
      <c r="MVO98" s="212"/>
      <c r="MVP98" s="212"/>
      <c r="MVQ98" s="212"/>
      <c r="MVR98" s="212"/>
      <c r="MVS98" s="212"/>
      <c r="MVT98" s="212"/>
      <c r="MVU98" s="212"/>
      <c r="MVV98" s="212"/>
      <c r="MVW98" s="212"/>
      <c r="MVX98" s="212"/>
      <c r="MVY98" s="212"/>
      <c r="MVZ98" s="212"/>
      <c r="MWA98" s="212"/>
      <c r="MWB98" s="212"/>
      <c r="MWC98" s="212"/>
      <c r="MWD98" s="212"/>
      <c r="MWE98" s="212"/>
      <c r="MWF98" s="212"/>
      <c r="MWG98" s="212"/>
      <c r="MWH98" s="212"/>
      <c r="MWI98" s="212"/>
      <c r="MWJ98" s="212"/>
      <c r="MWK98" s="212"/>
      <c r="MWL98" s="212"/>
      <c r="MWM98" s="212"/>
      <c r="MWN98" s="212"/>
      <c r="MWO98" s="212"/>
      <c r="MWP98" s="212"/>
      <c r="MWQ98" s="212"/>
      <c r="MWR98" s="212"/>
      <c r="MWS98" s="212"/>
      <c r="MWT98" s="212"/>
      <c r="MWU98" s="212"/>
      <c r="MWV98" s="212"/>
      <c r="MWW98" s="212"/>
      <c r="MWX98" s="212"/>
      <c r="MWY98" s="212"/>
      <c r="MWZ98" s="212"/>
      <c r="MXA98" s="212"/>
      <c r="MXB98" s="212"/>
      <c r="MXC98" s="212"/>
      <c r="MXD98" s="212"/>
      <c r="MXE98" s="212"/>
      <c r="MXF98" s="212"/>
      <c r="MXG98" s="212"/>
      <c r="MXH98" s="212"/>
      <c r="MXI98" s="212"/>
      <c r="MXJ98" s="212"/>
      <c r="MXK98" s="212"/>
      <c r="MXL98" s="212"/>
      <c r="MXM98" s="212"/>
      <c r="MXN98" s="212"/>
      <c r="MXO98" s="212"/>
      <c r="MXP98" s="212"/>
      <c r="MXQ98" s="212"/>
      <c r="MXR98" s="212"/>
      <c r="MXS98" s="212"/>
      <c r="MXT98" s="212"/>
      <c r="MXU98" s="212"/>
      <c r="MXV98" s="212"/>
      <c r="MXW98" s="212"/>
      <c r="MXX98" s="212"/>
      <c r="MXY98" s="212"/>
      <c r="MXZ98" s="212"/>
      <c r="MYA98" s="212"/>
      <c r="MYB98" s="212"/>
      <c r="MYC98" s="212"/>
      <c r="MYD98" s="212"/>
      <c r="MYE98" s="212"/>
      <c r="MYF98" s="212"/>
      <c r="MYG98" s="212"/>
      <c r="MYH98" s="212"/>
      <c r="MYI98" s="212"/>
      <c r="MYJ98" s="212"/>
      <c r="MYK98" s="212"/>
      <c r="MYL98" s="212"/>
      <c r="MYM98" s="212"/>
      <c r="MYN98" s="212"/>
      <c r="MYO98" s="212"/>
      <c r="MYP98" s="212"/>
      <c r="MYQ98" s="212"/>
      <c r="MYR98" s="212"/>
      <c r="MYS98" s="212"/>
      <c r="MYT98" s="212"/>
      <c r="MYU98" s="212"/>
      <c r="MYV98" s="212"/>
      <c r="MYW98" s="212"/>
      <c r="MYX98" s="212"/>
      <c r="MYY98" s="212"/>
      <c r="MYZ98" s="212"/>
      <c r="MZA98" s="212"/>
      <c r="MZB98" s="212"/>
      <c r="MZC98" s="212"/>
      <c r="MZD98" s="212"/>
      <c r="MZE98" s="212"/>
      <c r="MZF98" s="212"/>
      <c r="MZG98" s="212"/>
      <c r="MZH98" s="212"/>
      <c r="MZI98" s="212"/>
      <c r="MZJ98" s="212"/>
      <c r="MZK98" s="212"/>
      <c r="MZL98" s="212"/>
      <c r="MZM98" s="212"/>
      <c r="MZN98" s="212"/>
      <c r="MZO98" s="212"/>
      <c r="MZP98" s="212"/>
      <c r="MZQ98" s="212"/>
      <c r="MZR98" s="212"/>
      <c r="MZS98" s="212"/>
      <c r="MZT98" s="212"/>
      <c r="MZU98" s="212"/>
      <c r="MZV98" s="212"/>
      <c r="MZW98" s="212"/>
      <c r="MZX98" s="212"/>
      <c r="MZY98" s="212"/>
      <c r="MZZ98" s="212"/>
      <c r="NAA98" s="212"/>
      <c r="NAB98" s="212"/>
      <c r="NAC98" s="212"/>
      <c r="NAD98" s="212"/>
      <c r="NAE98" s="212"/>
      <c r="NAF98" s="212"/>
      <c r="NAG98" s="212"/>
      <c r="NAH98" s="212"/>
      <c r="NAI98" s="212"/>
      <c r="NAJ98" s="212"/>
      <c r="NAK98" s="212"/>
      <c r="NAL98" s="212"/>
      <c r="NAM98" s="212"/>
      <c r="NAN98" s="212"/>
      <c r="NAO98" s="212"/>
      <c r="NAP98" s="212"/>
      <c r="NAQ98" s="212"/>
      <c r="NAR98" s="212"/>
      <c r="NAS98" s="212"/>
      <c r="NAT98" s="212"/>
      <c r="NAU98" s="212"/>
      <c r="NAV98" s="212"/>
      <c r="NAW98" s="212"/>
      <c r="NAX98" s="212"/>
      <c r="NAY98" s="212"/>
      <c r="NAZ98" s="212"/>
      <c r="NBA98" s="212"/>
      <c r="NBB98" s="212"/>
      <c r="NBC98" s="212"/>
      <c r="NBD98" s="212"/>
      <c r="NBE98" s="212"/>
      <c r="NBF98" s="212"/>
      <c r="NBG98" s="212"/>
      <c r="NBH98" s="212"/>
      <c r="NBI98" s="212"/>
      <c r="NBJ98" s="212"/>
      <c r="NBK98" s="212"/>
      <c r="NBL98" s="212"/>
      <c r="NBM98" s="212"/>
      <c r="NBN98" s="212"/>
      <c r="NBO98" s="212"/>
      <c r="NBP98" s="212"/>
      <c r="NBQ98" s="212"/>
      <c r="NBR98" s="212"/>
      <c r="NBS98" s="212"/>
      <c r="NBT98" s="212"/>
      <c r="NBU98" s="212"/>
      <c r="NBV98" s="212"/>
      <c r="NBW98" s="212"/>
      <c r="NBX98" s="212"/>
      <c r="NBY98" s="212"/>
      <c r="NBZ98" s="212"/>
      <c r="NCA98" s="212"/>
      <c r="NCB98" s="212"/>
      <c r="NCC98" s="212"/>
      <c r="NCD98" s="212"/>
      <c r="NCE98" s="212"/>
      <c r="NCF98" s="212"/>
      <c r="NCG98" s="212"/>
      <c r="NCH98" s="212"/>
      <c r="NCI98" s="212"/>
      <c r="NCJ98" s="212"/>
      <c r="NCK98" s="212"/>
      <c r="NCL98" s="212"/>
      <c r="NCM98" s="212"/>
      <c r="NCN98" s="212"/>
      <c r="NCO98" s="212"/>
      <c r="NCP98" s="212"/>
      <c r="NCQ98" s="212"/>
      <c r="NCR98" s="212"/>
      <c r="NCS98" s="212"/>
      <c r="NCT98" s="212"/>
      <c r="NCU98" s="212"/>
      <c r="NCV98" s="212"/>
      <c r="NCW98" s="212"/>
      <c r="NCX98" s="212"/>
      <c r="NCY98" s="212"/>
      <c r="NCZ98" s="212"/>
      <c r="NDA98" s="212"/>
      <c r="NDB98" s="212"/>
      <c r="NDC98" s="212"/>
      <c r="NDD98" s="212"/>
      <c r="NDE98" s="212"/>
      <c r="NDF98" s="212"/>
      <c r="NDG98" s="212"/>
      <c r="NDH98" s="212"/>
      <c r="NDI98" s="212"/>
      <c r="NDJ98" s="212"/>
      <c r="NDK98" s="212"/>
      <c r="NDL98" s="212"/>
      <c r="NDM98" s="212"/>
      <c r="NDN98" s="212"/>
      <c r="NDO98" s="212"/>
      <c r="NDP98" s="212"/>
      <c r="NDQ98" s="212"/>
      <c r="NDR98" s="212"/>
      <c r="NDS98" s="212"/>
      <c r="NDT98" s="212"/>
      <c r="NDU98" s="212"/>
      <c r="NDV98" s="212"/>
      <c r="NDW98" s="212"/>
      <c r="NDX98" s="212"/>
      <c r="NDY98" s="212"/>
      <c r="NDZ98" s="212"/>
      <c r="NEA98" s="212"/>
      <c r="NEB98" s="212"/>
      <c r="NEC98" s="212"/>
      <c r="NED98" s="212"/>
      <c r="NEE98" s="212"/>
      <c r="NEF98" s="212"/>
      <c r="NEG98" s="212"/>
      <c r="NEH98" s="212"/>
      <c r="NEI98" s="212"/>
      <c r="NEJ98" s="212"/>
      <c r="NEK98" s="212"/>
      <c r="NEL98" s="212"/>
      <c r="NEM98" s="212"/>
      <c r="NEN98" s="212"/>
      <c r="NEO98" s="212"/>
      <c r="NEP98" s="212"/>
      <c r="NEQ98" s="212"/>
      <c r="NER98" s="212"/>
      <c r="NES98" s="212"/>
      <c r="NET98" s="212"/>
      <c r="NEU98" s="212"/>
      <c r="NEV98" s="212"/>
      <c r="NEW98" s="212"/>
      <c r="NEX98" s="212"/>
      <c r="NEY98" s="212"/>
      <c r="NEZ98" s="212"/>
      <c r="NFA98" s="212"/>
      <c r="NFB98" s="212"/>
      <c r="NFC98" s="212"/>
      <c r="NFD98" s="212"/>
      <c r="NFE98" s="212"/>
      <c r="NFF98" s="212"/>
      <c r="NFG98" s="212"/>
      <c r="NFH98" s="212"/>
      <c r="NFI98" s="212"/>
      <c r="NFJ98" s="212"/>
      <c r="NFK98" s="212"/>
      <c r="NFL98" s="212"/>
      <c r="NFM98" s="212"/>
      <c r="NFN98" s="212"/>
      <c r="NFO98" s="212"/>
      <c r="NFP98" s="212"/>
      <c r="NFQ98" s="212"/>
      <c r="NFR98" s="212"/>
      <c r="NFS98" s="212"/>
      <c r="NFT98" s="212"/>
      <c r="NFU98" s="212"/>
      <c r="NFV98" s="212"/>
      <c r="NFW98" s="212"/>
      <c r="NFX98" s="212"/>
      <c r="NFY98" s="212"/>
      <c r="NFZ98" s="212"/>
      <c r="NGA98" s="212"/>
      <c r="NGB98" s="212"/>
      <c r="NGC98" s="212"/>
      <c r="NGD98" s="212"/>
      <c r="NGE98" s="212"/>
      <c r="NGF98" s="212"/>
      <c r="NGG98" s="212"/>
      <c r="NGH98" s="212"/>
      <c r="NGI98" s="212"/>
      <c r="NGJ98" s="212"/>
      <c r="NGK98" s="212"/>
      <c r="NGL98" s="212"/>
      <c r="NGM98" s="212"/>
      <c r="NGN98" s="212"/>
      <c r="NGO98" s="212"/>
      <c r="NGP98" s="212"/>
      <c r="NGQ98" s="212"/>
      <c r="NGR98" s="212"/>
      <c r="NGS98" s="212"/>
      <c r="NGT98" s="212"/>
      <c r="NGU98" s="212"/>
      <c r="NGV98" s="212"/>
      <c r="NGW98" s="212"/>
      <c r="NGX98" s="212"/>
      <c r="NGY98" s="212"/>
      <c r="NGZ98" s="212"/>
      <c r="NHA98" s="212"/>
      <c r="NHB98" s="212"/>
      <c r="NHC98" s="212"/>
      <c r="NHD98" s="212"/>
      <c r="NHE98" s="212"/>
      <c r="NHF98" s="212"/>
      <c r="NHG98" s="212"/>
      <c r="NHH98" s="212"/>
      <c r="NHI98" s="212"/>
      <c r="NHJ98" s="212"/>
      <c r="NHK98" s="212"/>
      <c r="NHL98" s="212"/>
      <c r="NHM98" s="212"/>
      <c r="NHN98" s="212"/>
      <c r="NHO98" s="212"/>
      <c r="NHP98" s="212"/>
      <c r="NHQ98" s="212"/>
      <c r="NHR98" s="212"/>
      <c r="NHS98" s="212"/>
      <c r="NHT98" s="212"/>
      <c r="NHU98" s="212"/>
      <c r="NHV98" s="212"/>
      <c r="NHW98" s="212"/>
      <c r="NHX98" s="212"/>
      <c r="NHY98" s="212"/>
      <c r="NHZ98" s="212"/>
      <c r="NIA98" s="212"/>
      <c r="NIB98" s="212"/>
      <c r="NIC98" s="212"/>
      <c r="NID98" s="212"/>
      <c r="NIE98" s="212"/>
      <c r="NIF98" s="212"/>
      <c r="NIG98" s="212"/>
      <c r="NIH98" s="212"/>
      <c r="NII98" s="212"/>
      <c r="NIJ98" s="212"/>
      <c r="NIK98" s="212"/>
      <c r="NIL98" s="212"/>
      <c r="NIM98" s="212"/>
      <c r="NIN98" s="212"/>
      <c r="NIO98" s="212"/>
      <c r="NIP98" s="212"/>
      <c r="NIQ98" s="212"/>
      <c r="NIR98" s="212"/>
      <c r="NIS98" s="212"/>
      <c r="NIT98" s="212"/>
      <c r="NIU98" s="212"/>
      <c r="NIV98" s="212"/>
      <c r="NIW98" s="212"/>
      <c r="NIX98" s="212"/>
      <c r="NIY98" s="212"/>
      <c r="NIZ98" s="212"/>
      <c r="NJA98" s="212"/>
      <c r="NJB98" s="212"/>
      <c r="NJC98" s="212"/>
      <c r="NJD98" s="212"/>
      <c r="NJE98" s="212"/>
      <c r="NJF98" s="212"/>
      <c r="NJG98" s="212"/>
      <c r="NJH98" s="212"/>
      <c r="NJI98" s="212"/>
      <c r="NJJ98" s="212"/>
      <c r="NJK98" s="212"/>
      <c r="NJL98" s="212"/>
      <c r="NJM98" s="212"/>
      <c r="NJN98" s="212"/>
      <c r="NJO98" s="212"/>
      <c r="NJP98" s="212"/>
      <c r="NJQ98" s="212"/>
      <c r="NJR98" s="212"/>
      <c r="NJS98" s="212"/>
      <c r="NJT98" s="212"/>
      <c r="NJU98" s="212"/>
      <c r="NJV98" s="212"/>
      <c r="NJW98" s="212"/>
      <c r="NJX98" s="212"/>
      <c r="NJY98" s="212"/>
      <c r="NJZ98" s="212"/>
      <c r="NKA98" s="212"/>
      <c r="NKB98" s="212"/>
      <c r="NKC98" s="212"/>
      <c r="NKD98" s="212"/>
      <c r="NKE98" s="212"/>
      <c r="NKF98" s="212"/>
      <c r="NKG98" s="212"/>
      <c r="NKH98" s="212"/>
      <c r="NKI98" s="212"/>
      <c r="NKJ98" s="212"/>
      <c r="NKK98" s="212"/>
      <c r="NKL98" s="212"/>
      <c r="NKM98" s="212"/>
      <c r="NKN98" s="212"/>
      <c r="NKO98" s="212"/>
      <c r="NKP98" s="212"/>
      <c r="NKQ98" s="212"/>
      <c r="NKR98" s="212"/>
      <c r="NKS98" s="212"/>
      <c r="NKT98" s="212"/>
      <c r="NKU98" s="212"/>
      <c r="NKV98" s="212"/>
      <c r="NKW98" s="212"/>
      <c r="NKX98" s="212"/>
      <c r="NKY98" s="212"/>
      <c r="NKZ98" s="212"/>
      <c r="NLA98" s="212"/>
      <c r="NLB98" s="212"/>
      <c r="NLC98" s="212"/>
      <c r="NLD98" s="212"/>
      <c r="NLE98" s="212"/>
      <c r="NLF98" s="212"/>
      <c r="NLG98" s="212"/>
      <c r="NLH98" s="212"/>
      <c r="NLI98" s="212"/>
      <c r="NLJ98" s="212"/>
      <c r="NLK98" s="212"/>
      <c r="NLL98" s="212"/>
      <c r="NLM98" s="212"/>
      <c r="NLN98" s="212"/>
      <c r="NLO98" s="212"/>
      <c r="NLP98" s="212"/>
      <c r="NLQ98" s="212"/>
      <c r="NLR98" s="212"/>
      <c r="NLS98" s="212"/>
      <c r="NLT98" s="212"/>
      <c r="NLU98" s="212"/>
      <c r="NLV98" s="212"/>
      <c r="NLW98" s="212"/>
      <c r="NLX98" s="212"/>
      <c r="NLY98" s="212"/>
      <c r="NLZ98" s="212"/>
      <c r="NMA98" s="212"/>
      <c r="NMB98" s="212"/>
      <c r="NMC98" s="212"/>
      <c r="NMD98" s="212"/>
      <c r="NME98" s="212"/>
      <c r="NMF98" s="212"/>
      <c r="NMG98" s="212"/>
      <c r="NMH98" s="212"/>
      <c r="NMI98" s="212"/>
      <c r="NMJ98" s="212"/>
      <c r="NMK98" s="212"/>
      <c r="NML98" s="212"/>
      <c r="NMM98" s="212"/>
      <c r="NMN98" s="212"/>
      <c r="NMO98" s="212"/>
      <c r="NMP98" s="212"/>
      <c r="NMQ98" s="212"/>
      <c r="NMR98" s="212"/>
      <c r="NMS98" s="212"/>
      <c r="NMT98" s="212"/>
      <c r="NMU98" s="212"/>
      <c r="NMV98" s="212"/>
      <c r="NMW98" s="212"/>
      <c r="NMX98" s="212"/>
      <c r="NMY98" s="212"/>
      <c r="NMZ98" s="212"/>
      <c r="NNA98" s="212"/>
      <c r="NNB98" s="212"/>
      <c r="NNC98" s="212"/>
      <c r="NND98" s="212"/>
      <c r="NNE98" s="212"/>
      <c r="NNF98" s="212"/>
      <c r="NNG98" s="212"/>
      <c r="NNH98" s="212"/>
      <c r="NNI98" s="212"/>
      <c r="NNJ98" s="212"/>
      <c r="NNK98" s="212"/>
      <c r="NNL98" s="212"/>
      <c r="NNM98" s="212"/>
      <c r="NNN98" s="212"/>
      <c r="NNO98" s="212"/>
      <c r="NNP98" s="212"/>
      <c r="NNQ98" s="212"/>
      <c r="NNR98" s="212"/>
      <c r="NNS98" s="212"/>
      <c r="NNT98" s="212"/>
      <c r="NNU98" s="212"/>
      <c r="NNV98" s="212"/>
      <c r="NNW98" s="212"/>
      <c r="NNX98" s="212"/>
      <c r="NNY98" s="212"/>
      <c r="NNZ98" s="212"/>
      <c r="NOA98" s="212"/>
      <c r="NOB98" s="212"/>
      <c r="NOC98" s="212"/>
      <c r="NOD98" s="212"/>
      <c r="NOE98" s="212"/>
      <c r="NOF98" s="212"/>
      <c r="NOG98" s="212"/>
      <c r="NOH98" s="212"/>
      <c r="NOI98" s="212"/>
      <c r="NOJ98" s="212"/>
      <c r="NOK98" s="212"/>
      <c r="NOL98" s="212"/>
      <c r="NOM98" s="212"/>
      <c r="NON98" s="212"/>
      <c r="NOO98" s="212"/>
      <c r="NOP98" s="212"/>
      <c r="NOQ98" s="212"/>
      <c r="NOR98" s="212"/>
      <c r="NOS98" s="212"/>
      <c r="NOT98" s="212"/>
      <c r="NOU98" s="212"/>
      <c r="NOV98" s="212"/>
      <c r="NOW98" s="212"/>
      <c r="NOX98" s="212"/>
      <c r="NOY98" s="212"/>
      <c r="NOZ98" s="212"/>
      <c r="NPA98" s="212"/>
      <c r="NPB98" s="212"/>
      <c r="NPC98" s="212"/>
      <c r="NPD98" s="212"/>
      <c r="NPE98" s="212"/>
      <c r="NPF98" s="212"/>
      <c r="NPG98" s="212"/>
      <c r="NPH98" s="212"/>
      <c r="NPI98" s="212"/>
      <c r="NPJ98" s="212"/>
      <c r="NPK98" s="212"/>
      <c r="NPL98" s="212"/>
      <c r="NPM98" s="212"/>
      <c r="NPN98" s="212"/>
      <c r="NPO98" s="212"/>
      <c r="NPP98" s="212"/>
      <c r="NPQ98" s="212"/>
      <c r="NPR98" s="212"/>
      <c r="NPS98" s="212"/>
      <c r="NPT98" s="212"/>
      <c r="NPU98" s="212"/>
      <c r="NPV98" s="212"/>
      <c r="NPW98" s="212"/>
      <c r="NPX98" s="212"/>
      <c r="NPY98" s="212"/>
      <c r="NPZ98" s="212"/>
      <c r="NQA98" s="212"/>
      <c r="NQB98" s="212"/>
      <c r="NQC98" s="212"/>
      <c r="NQD98" s="212"/>
      <c r="NQE98" s="212"/>
      <c r="NQF98" s="212"/>
      <c r="NQG98" s="212"/>
      <c r="NQH98" s="212"/>
      <c r="NQI98" s="212"/>
      <c r="NQJ98" s="212"/>
      <c r="NQK98" s="212"/>
      <c r="NQL98" s="212"/>
      <c r="NQM98" s="212"/>
      <c r="NQN98" s="212"/>
      <c r="NQO98" s="212"/>
      <c r="NQP98" s="212"/>
      <c r="NQQ98" s="212"/>
      <c r="NQR98" s="212"/>
      <c r="NQS98" s="212"/>
      <c r="NQT98" s="212"/>
      <c r="NQU98" s="212"/>
      <c r="NQV98" s="212"/>
      <c r="NQW98" s="212"/>
      <c r="NQX98" s="212"/>
      <c r="NQY98" s="212"/>
      <c r="NQZ98" s="212"/>
      <c r="NRA98" s="212"/>
      <c r="NRB98" s="212"/>
      <c r="NRC98" s="212"/>
      <c r="NRD98" s="212"/>
      <c r="NRE98" s="212"/>
      <c r="NRF98" s="212"/>
      <c r="NRG98" s="212"/>
      <c r="NRH98" s="212"/>
      <c r="NRI98" s="212"/>
      <c r="NRJ98" s="212"/>
      <c r="NRK98" s="212"/>
      <c r="NRL98" s="212"/>
      <c r="NRM98" s="212"/>
      <c r="NRN98" s="212"/>
      <c r="NRO98" s="212"/>
      <c r="NRP98" s="212"/>
      <c r="NRQ98" s="212"/>
      <c r="NRR98" s="212"/>
      <c r="NRS98" s="212"/>
      <c r="NRT98" s="212"/>
      <c r="NRU98" s="212"/>
      <c r="NRV98" s="212"/>
      <c r="NRW98" s="212"/>
      <c r="NRX98" s="212"/>
      <c r="NRY98" s="212"/>
      <c r="NRZ98" s="212"/>
      <c r="NSA98" s="212"/>
      <c r="NSB98" s="212"/>
      <c r="NSC98" s="212"/>
      <c r="NSD98" s="212"/>
      <c r="NSE98" s="212"/>
      <c r="NSF98" s="212"/>
      <c r="NSG98" s="212"/>
      <c r="NSH98" s="212"/>
      <c r="NSI98" s="212"/>
      <c r="NSJ98" s="212"/>
      <c r="NSK98" s="212"/>
      <c r="NSL98" s="212"/>
      <c r="NSM98" s="212"/>
      <c r="NSN98" s="212"/>
      <c r="NSO98" s="212"/>
      <c r="NSP98" s="212"/>
      <c r="NSQ98" s="212"/>
      <c r="NSR98" s="212"/>
      <c r="NSS98" s="212"/>
      <c r="NST98" s="212"/>
      <c r="NSU98" s="212"/>
      <c r="NSV98" s="212"/>
      <c r="NSW98" s="212"/>
      <c r="NSX98" s="212"/>
      <c r="NSY98" s="212"/>
      <c r="NSZ98" s="212"/>
      <c r="NTA98" s="212"/>
      <c r="NTB98" s="212"/>
      <c r="NTC98" s="212"/>
      <c r="NTD98" s="212"/>
      <c r="NTE98" s="212"/>
      <c r="NTF98" s="212"/>
      <c r="NTG98" s="212"/>
      <c r="NTH98" s="212"/>
      <c r="NTI98" s="212"/>
      <c r="NTJ98" s="212"/>
      <c r="NTK98" s="212"/>
      <c r="NTL98" s="212"/>
      <c r="NTM98" s="212"/>
      <c r="NTN98" s="212"/>
      <c r="NTO98" s="212"/>
      <c r="NTP98" s="212"/>
      <c r="NTQ98" s="212"/>
      <c r="NTR98" s="212"/>
      <c r="NTS98" s="212"/>
      <c r="NTT98" s="212"/>
      <c r="NTU98" s="212"/>
      <c r="NTV98" s="212"/>
      <c r="NTW98" s="212"/>
      <c r="NTX98" s="212"/>
      <c r="NTY98" s="212"/>
      <c r="NTZ98" s="212"/>
      <c r="NUA98" s="212"/>
      <c r="NUB98" s="212"/>
      <c r="NUC98" s="212"/>
      <c r="NUD98" s="212"/>
      <c r="NUE98" s="212"/>
      <c r="NUF98" s="212"/>
      <c r="NUG98" s="212"/>
      <c r="NUH98" s="212"/>
      <c r="NUI98" s="212"/>
      <c r="NUJ98" s="212"/>
      <c r="NUK98" s="212"/>
      <c r="NUL98" s="212"/>
      <c r="NUM98" s="212"/>
      <c r="NUN98" s="212"/>
      <c r="NUO98" s="212"/>
      <c r="NUP98" s="212"/>
      <c r="NUQ98" s="212"/>
      <c r="NUR98" s="212"/>
      <c r="NUS98" s="212"/>
      <c r="NUT98" s="212"/>
      <c r="NUU98" s="212"/>
      <c r="NUV98" s="212"/>
      <c r="NUW98" s="212"/>
      <c r="NUX98" s="212"/>
      <c r="NUY98" s="212"/>
      <c r="NUZ98" s="212"/>
      <c r="NVA98" s="212"/>
      <c r="NVB98" s="212"/>
      <c r="NVC98" s="212"/>
      <c r="NVD98" s="212"/>
      <c r="NVE98" s="212"/>
      <c r="NVF98" s="212"/>
      <c r="NVG98" s="212"/>
      <c r="NVH98" s="212"/>
      <c r="NVI98" s="212"/>
      <c r="NVJ98" s="212"/>
      <c r="NVK98" s="212"/>
      <c r="NVL98" s="212"/>
      <c r="NVM98" s="212"/>
      <c r="NVN98" s="212"/>
      <c r="NVO98" s="212"/>
      <c r="NVP98" s="212"/>
      <c r="NVQ98" s="212"/>
      <c r="NVR98" s="212"/>
      <c r="NVS98" s="212"/>
      <c r="NVT98" s="212"/>
      <c r="NVU98" s="212"/>
      <c r="NVV98" s="212"/>
      <c r="NVW98" s="212"/>
      <c r="NVX98" s="212"/>
      <c r="NVY98" s="212"/>
      <c r="NVZ98" s="212"/>
      <c r="NWA98" s="212"/>
      <c r="NWB98" s="212"/>
      <c r="NWC98" s="212"/>
      <c r="NWD98" s="212"/>
      <c r="NWE98" s="212"/>
      <c r="NWF98" s="212"/>
      <c r="NWG98" s="212"/>
      <c r="NWH98" s="212"/>
      <c r="NWI98" s="212"/>
      <c r="NWJ98" s="212"/>
      <c r="NWK98" s="212"/>
      <c r="NWL98" s="212"/>
      <c r="NWM98" s="212"/>
      <c r="NWN98" s="212"/>
      <c r="NWO98" s="212"/>
      <c r="NWP98" s="212"/>
      <c r="NWQ98" s="212"/>
      <c r="NWR98" s="212"/>
      <c r="NWS98" s="212"/>
      <c r="NWT98" s="212"/>
      <c r="NWU98" s="212"/>
      <c r="NWV98" s="212"/>
      <c r="NWW98" s="212"/>
      <c r="NWX98" s="212"/>
      <c r="NWY98" s="212"/>
      <c r="NWZ98" s="212"/>
      <c r="NXA98" s="212"/>
      <c r="NXB98" s="212"/>
      <c r="NXC98" s="212"/>
      <c r="NXD98" s="212"/>
      <c r="NXE98" s="212"/>
      <c r="NXF98" s="212"/>
      <c r="NXG98" s="212"/>
      <c r="NXH98" s="212"/>
      <c r="NXI98" s="212"/>
      <c r="NXJ98" s="212"/>
      <c r="NXK98" s="212"/>
      <c r="NXL98" s="212"/>
      <c r="NXM98" s="212"/>
      <c r="NXN98" s="212"/>
      <c r="NXO98" s="212"/>
      <c r="NXP98" s="212"/>
      <c r="NXQ98" s="212"/>
      <c r="NXR98" s="212"/>
      <c r="NXS98" s="212"/>
      <c r="NXT98" s="212"/>
      <c r="NXU98" s="212"/>
      <c r="NXV98" s="212"/>
      <c r="NXW98" s="212"/>
      <c r="NXX98" s="212"/>
      <c r="NXY98" s="212"/>
      <c r="NXZ98" s="212"/>
      <c r="NYA98" s="212"/>
      <c r="NYB98" s="212"/>
      <c r="NYC98" s="212"/>
      <c r="NYD98" s="212"/>
      <c r="NYE98" s="212"/>
      <c r="NYF98" s="212"/>
      <c r="NYG98" s="212"/>
      <c r="NYH98" s="212"/>
      <c r="NYI98" s="212"/>
      <c r="NYJ98" s="212"/>
      <c r="NYK98" s="212"/>
      <c r="NYL98" s="212"/>
      <c r="NYM98" s="212"/>
      <c r="NYN98" s="212"/>
      <c r="NYO98" s="212"/>
      <c r="NYP98" s="212"/>
      <c r="NYQ98" s="212"/>
      <c r="NYR98" s="212"/>
      <c r="NYS98" s="212"/>
      <c r="NYT98" s="212"/>
      <c r="NYU98" s="212"/>
      <c r="NYV98" s="212"/>
      <c r="NYW98" s="212"/>
      <c r="NYX98" s="212"/>
      <c r="NYY98" s="212"/>
      <c r="NYZ98" s="212"/>
      <c r="NZA98" s="212"/>
      <c r="NZB98" s="212"/>
      <c r="NZC98" s="212"/>
      <c r="NZD98" s="212"/>
      <c r="NZE98" s="212"/>
      <c r="NZF98" s="212"/>
      <c r="NZG98" s="212"/>
      <c r="NZH98" s="212"/>
      <c r="NZI98" s="212"/>
      <c r="NZJ98" s="212"/>
      <c r="NZK98" s="212"/>
      <c r="NZL98" s="212"/>
      <c r="NZM98" s="212"/>
      <c r="NZN98" s="212"/>
      <c r="NZO98" s="212"/>
      <c r="NZP98" s="212"/>
      <c r="NZQ98" s="212"/>
      <c r="NZR98" s="212"/>
      <c r="NZS98" s="212"/>
      <c r="NZT98" s="212"/>
      <c r="NZU98" s="212"/>
      <c r="NZV98" s="212"/>
      <c r="NZW98" s="212"/>
      <c r="NZX98" s="212"/>
      <c r="NZY98" s="212"/>
      <c r="NZZ98" s="212"/>
      <c r="OAA98" s="212"/>
      <c r="OAB98" s="212"/>
      <c r="OAC98" s="212"/>
      <c r="OAD98" s="212"/>
      <c r="OAE98" s="212"/>
      <c r="OAF98" s="212"/>
      <c r="OAG98" s="212"/>
      <c r="OAH98" s="212"/>
      <c r="OAI98" s="212"/>
      <c r="OAJ98" s="212"/>
      <c r="OAK98" s="212"/>
      <c r="OAL98" s="212"/>
      <c r="OAM98" s="212"/>
      <c r="OAN98" s="212"/>
      <c r="OAO98" s="212"/>
      <c r="OAP98" s="212"/>
      <c r="OAQ98" s="212"/>
      <c r="OAR98" s="212"/>
      <c r="OAS98" s="212"/>
      <c r="OAT98" s="212"/>
      <c r="OAU98" s="212"/>
      <c r="OAV98" s="212"/>
      <c r="OAW98" s="212"/>
      <c r="OAX98" s="212"/>
      <c r="OAY98" s="212"/>
      <c r="OAZ98" s="212"/>
      <c r="OBA98" s="212"/>
      <c r="OBB98" s="212"/>
      <c r="OBC98" s="212"/>
      <c r="OBD98" s="212"/>
      <c r="OBE98" s="212"/>
      <c r="OBF98" s="212"/>
      <c r="OBG98" s="212"/>
      <c r="OBH98" s="212"/>
      <c r="OBI98" s="212"/>
      <c r="OBJ98" s="212"/>
      <c r="OBK98" s="212"/>
      <c r="OBL98" s="212"/>
      <c r="OBM98" s="212"/>
      <c r="OBN98" s="212"/>
      <c r="OBO98" s="212"/>
      <c r="OBP98" s="212"/>
      <c r="OBQ98" s="212"/>
      <c r="OBR98" s="212"/>
      <c r="OBS98" s="212"/>
      <c r="OBT98" s="212"/>
      <c r="OBU98" s="212"/>
      <c r="OBV98" s="212"/>
      <c r="OBW98" s="212"/>
      <c r="OBX98" s="212"/>
      <c r="OBY98" s="212"/>
      <c r="OBZ98" s="212"/>
      <c r="OCA98" s="212"/>
      <c r="OCB98" s="212"/>
      <c r="OCC98" s="212"/>
      <c r="OCD98" s="212"/>
      <c r="OCE98" s="212"/>
      <c r="OCF98" s="212"/>
      <c r="OCG98" s="212"/>
      <c r="OCH98" s="212"/>
      <c r="OCI98" s="212"/>
      <c r="OCJ98" s="212"/>
      <c r="OCK98" s="212"/>
      <c r="OCL98" s="212"/>
      <c r="OCM98" s="212"/>
      <c r="OCN98" s="212"/>
      <c r="OCO98" s="212"/>
      <c r="OCP98" s="212"/>
      <c r="OCQ98" s="212"/>
      <c r="OCR98" s="212"/>
      <c r="OCS98" s="212"/>
      <c r="OCT98" s="212"/>
      <c r="OCU98" s="212"/>
      <c r="OCV98" s="212"/>
      <c r="OCW98" s="212"/>
      <c r="OCX98" s="212"/>
      <c r="OCY98" s="212"/>
      <c r="OCZ98" s="212"/>
      <c r="ODA98" s="212"/>
      <c r="ODB98" s="212"/>
      <c r="ODC98" s="212"/>
      <c r="ODD98" s="212"/>
      <c r="ODE98" s="212"/>
      <c r="ODF98" s="212"/>
      <c r="ODG98" s="212"/>
      <c r="ODH98" s="212"/>
      <c r="ODI98" s="212"/>
      <c r="ODJ98" s="212"/>
      <c r="ODK98" s="212"/>
      <c r="ODL98" s="212"/>
      <c r="ODM98" s="212"/>
      <c r="ODN98" s="212"/>
      <c r="ODO98" s="212"/>
      <c r="ODP98" s="212"/>
      <c r="ODQ98" s="212"/>
      <c r="ODR98" s="212"/>
      <c r="ODS98" s="212"/>
      <c r="ODT98" s="212"/>
      <c r="ODU98" s="212"/>
      <c r="ODV98" s="212"/>
      <c r="ODW98" s="212"/>
      <c r="ODX98" s="212"/>
      <c r="ODY98" s="212"/>
      <c r="ODZ98" s="212"/>
      <c r="OEA98" s="212"/>
      <c r="OEB98" s="212"/>
      <c r="OEC98" s="212"/>
      <c r="OED98" s="212"/>
      <c r="OEE98" s="212"/>
      <c r="OEF98" s="212"/>
      <c r="OEG98" s="212"/>
      <c r="OEH98" s="212"/>
      <c r="OEI98" s="212"/>
      <c r="OEJ98" s="212"/>
      <c r="OEK98" s="212"/>
      <c r="OEL98" s="212"/>
      <c r="OEM98" s="212"/>
      <c r="OEN98" s="212"/>
      <c r="OEO98" s="212"/>
      <c r="OEP98" s="212"/>
      <c r="OEQ98" s="212"/>
      <c r="OER98" s="212"/>
      <c r="OES98" s="212"/>
      <c r="OET98" s="212"/>
      <c r="OEU98" s="212"/>
      <c r="OEV98" s="212"/>
      <c r="OEW98" s="212"/>
      <c r="OEX98" s="212"/>
      <c r="OEY98" s="212"/>
      <c r="OEZ98" s="212"/>
      <c r="OFA98" s="212"/>
      <c r="OFB98" s="212"/>
      <c r="OFC98" s="212"/>
      <c r="OFD98" s="212"/>
      <c r="OFE98" s="212"/>
      <c r="OFF98" s="212"/>
      <c r="OFG98" s="212"/>
      <c r="OFH98" s="212"/>
      <c r="OFI98" s="212"/>
      <c r="OFJ98" s="212"/>
      <c r="OFK98" s="212"/>
      <c r="OFL98" s="212"/>
      <c r="OFM98" s="212"/>
      <c r="OFN98" s="212"/>
      <c r="OFO98" s="212"/>
      <c r="OFP98" s="212"/>
      <c r="OFQ98" s="212"/>
      <c r="OFR98" s="212"/>
      <c r="OFS98" s="212"/>
      <c r="OFT98" s="212"/>
      <c r="OFU98" s="212"/>
      <c r="OFV98" s="212"/>
      <c r="OFW98" s="212"/>
      <c r="OFX98" s="212"/>
      <c r="OFY98" s="212"/>
      <c r="OFZ98" s="212"/>
      <c r="OGA98" s="212"/>
      <c r="OGB98" s="212"/>
      <c r="OGC98" s="212"/>
      <c r="OGD98" s="212"/>
      <c r="OGE98" s="212"/>
      <c r="OGF98" s="212"/>
      <c r="OGG98" s="212"/>
      <c r="OGH98" s="212"/>
      <c r="OGI98" s="212"/>
      <c r="OGJ98" s="212"/>
      <c r="OGK98" s="212"/>
      <c r="OGL98" s="212"/>
      <c r="OGM98" s="212"/>
      <c r="OGN98" s="212"/>
      <c r="OGO98" s="212"/>
      <c r="OGP98" s="212"/>
      <c r="OGQ98" s="212"/>
      <c r="OGR98" s="212"/>
      <c r="OGS98" s="212"/>
      <c r="OGT98" s="212"/>
      <c r="OGU98" s="212"/>
      <c r="OGV98" s="212"/>
      <c r="OGW98" s="212"/>
      <c r="OGX98" s="212"/>
      <c r="OGY98" s="212"/>
      <c r="OGZ98" s="212"/>
      <c r="OHA98" s="212"/>
      <c r="OHB98" s="212"/>
      <c r="OHC98" s="212"/>
      <c r="OHD98" s="212"/>
      <c r="OHE98" s="212"/>
      <c r="OHF98" s="212"/>
      <c r="OHG98" s="212"/>
      <c r="OHH98" s="212"/>
      <c r="OHI98" s="212"/>
      <c r="OHJ98" s="212"/>
      <c r="OHK98" s="212"/>
      <c r="OHL98" s="212"/>
      <c r="OHM98" s="212"/>
      <c r="OHN98" s="212"/>
      <c r="OHO98" s="212"/>
      <c r="OHP98" s="212"/>
      <c r="OHQ98" s="212"/>
      <c r="OHR98" s="212"/>
      <c r="OHS98" s="212"/>
      <c r="OHT98" s="212"/>
      <c r="OHU98" s="212"/>
      <c r="OHV98" s="212"/>
      <c r="OHW98" s="212"/>
      <c r="OHX98" s="212"/>
      <c r="OHY98" s="212"/>
      <c r="OHZ98" s="212"/>
      <c r="OIA98" s="212"/>
      <c r="OIB98" s="212"/>
      <c r="OIC98" s="212"/>
      <c r="OID98" s="212"/>
      <c r="OIE98" s="212"/>
      <c r="OIF98" s="212"/>
      <c r="OIG98" s="212"/>
      <c r="OIH98" s="212"/>
      <c r="OII98" s="212"/>
      <c r="OIJ98" s="212"/>
      <c r="OIK98" s="212"/>
      <c r="OIL98" s="212"/>
      <c r="OIM98" s="212"/>
      <c r="OIN98" s="212"/>
      <c r="OIO98" s="212"/>
      <c r="OIP98" s="212"/>
      <c r="OIQ98" s="212"/>
      <c r="OIR98" s="212"/>
      <c r="OIS98" s="212"/>
      <c r="OIT98" s="212"/>
      <c r="OIU98" s="212"/>
      <c r="OIV98" s="212"/>
      <c r="OIW98" s="212"/>
      <c r="OIX98" s="212"/>
      <c r="OIY98" s="212"/>
      <c r="OIZ98" s="212"/>
      <c r="OJA98" s="212"/>
      <c r="OJB98" s="212"/>
      <c r="OJC98" s="212"/>
      <c r="OJD98" s="212"/>
      <c r="OJE98" s="212"/>
      <c r="OJF98" s="212"/>
      <c r="OJG98" s="212"/>
      <c r="OJH98" s="212"/>
      <c r="OJI98" s="212"/>
      <c r="OJJ98" s="212"/>
      <c r="OJK98" s="212"/>
      <c r="OJL98" s="212"/>
      <c r="OJM98" s="212"/>
      <c r="OJN98" s="212"/>
      <c r="OJO98" s="212"/>
      <c r="OJP98" s="212"/>
      <c r="OJQ98" s="212"/>
      <c r="OJR98" s="212"/>
      <c r="OJS98" s="212"/>
      <c r="OJT98" s="212"/>
      <c r="OJU98" s="212"/>
      <c r="OJV98" s="212"/>
      <c r="OJW98" s="212"/>
      <c r="OJX98" s="212"/>
      <c r="OJY98" s="212"/>
      <c r="OJZ98" s="212"/>
      <c r="OKA98" s="212"/>
      <c r="OKB98" s="212"/>
      <c r="OKC98" s="212"/>
      <c r="OKD98" s="212"/>
      <c r="OKE98" s="212"/>
      <c r="OKF98" s="212"/>
      <c r="OKG98" s="212"/>
      <c r="OKH98" s="212"/>
      <c r="OKI98" s="212"/>
      <c r="OKJ98" s="212"/>
      <c r="OKK98" s="212"/>
      <c r="OKL98" s="212"/>
      <c r="OKM98" s="212"/>
      <c r="OKN98" s="212"/>
      <c r="OKO98" s="212"/>
      <c r="OKP98" s="212"/>
      <c r="OKQ98" s="212"/>
      <c r="OKR98" s="212"/>
      <c r="OKS98" s="212"/>
      <c r="OKT98" s="212"/>
      <c r="OKU98" s="212"/>
      <c r="OKV98" s="212"/>
      <c r="OKW98" s="212"/>
      <c r="OKX98" s="212"/>
      <c r="OKY98" s="212"/>
      <c r="OKZ98" s="212"/>
      <c r="OLA98" s="212"/>
      <c r="OLB98" s="212"/>
      <c r="OLC98" s="212"/>
      <c r="OLD98" s="212"/>
      <c r="OLE98" s="212"/>
      <c r="OLF98" s="212"/>
      <c r="OLG98" s="212"/>
      <c r="OLH98" s="212"/>
      <c r="OLI98" s="212"/>
      <c r="OLJ98" s="212"/>
      <c r="OLK98" s="212"/>
      <c r="OLL98" s="212"/>
      <c r="OLM98" s="212"/>
      <c r="OLN98" s="212"/>
      <c r="OLO98" s="212"/>
      <c r="OLP98" s="212"/>
      <c r="OLQ98" s="212"/>
      <c r="OLR98" s="212"/>
      <c r="OLS98" s="212"/>
      <c r="OLT98" s="212"/>
      <c r="OLU98" s="212"/>
      <c r="OLV98" s="212"/>
      <c r="OLW98" s="212"/>
      <c r="OLX98" s="212"/>
      <c r="OLY98" s="212"/>
      <c r="OLZ98" s="212"/>
      <c r="OMA98" s="212"/>
      <c r="OMB98" s="212"/>
      <c r="OMC98" s="212"/>
      <c r="OMD98" s="212"/>
      <c r="OME98" s="212"/>
      <c r="OMF98" s="212"/>
      <c r="OMG98" s="212"/>
      <c r="OMH98" s="212"/>
      <c r="OMI98" s="212"/>
      <c r="OMJ98" s="212"/>
      <c r="OMK98" s="212"/>
      <c r="OML98" s="212"/>
      <c r="OMM98" s="212"/>
      <c r="OMN98" s="212"/>
      <c r="OMO98" s="212"/>
      <c r="OMP98" s="212"/>
      <c r="OMQ98" s="212"/>
      <c r="OMR98" s="212"/>
      <c r="OMS98" s="212"/>
      <c r="OMT98" s="212"/>
      <c r="OMU98" s="212"/>
      <c r="OMV98" s="212"/>
      <c r="OMW98" s="212"/>
      <c r="OMX98" s="212"/>
      <c r="OMY98" s="212"/>
      <c r="OMZ98" s="212"/>
      <c r="ONA98" s="212"/>
      <c r="ONB98" s="212"/>
      <c r="ONC98" s="212"/>
      <c r="OND98" s="212"/>
      <c r="ONE98" s="212"/>
      <c r="ONF98" s="212"/>
      <c r="ONG98" s="212"/>
      <c r="ONH98" s="212"/>
      <c r="ONI98" s="212"/>
      <c r="ONJ98" s="212"/>
      <c r="ONK98" s="212"/>
      <c r="ONL98" s="212"/>
      <c r="ONM98" s="212"/>
      <c r="ONN98" s="212"/>
      <c r="ONO98" s="212"/>
      <c r="ONP98" s="212"/>
      <c r="ONQ98" s="212"/>
      <c r="ONR98" s="212"/>
      <c r="ONS98" s="212"/>
      <c r="ONT98" s="212"/>
      <c r="ONU98" s="212"/>
      <c r="ONV98" s="212"/>
      <c r="ONW98" s="212"/>
      <c r="ONX98" s="212"/>
      <c r="ONY98" s="212"/>
      <c r="ONZ98" s="212"/>
      <c r="OOA98" s="212"/>
      <c r="OOB98" s="212"/>
      <c r="OOC98" s="212"/>
      <c r="OOD98" s="212"/>
      <c r="OOE98" s="212"/>
      <c r="OOF98" s="212"/>
      <c r="OOG98" s="212"/>
      <c r="OOH98" s="212"/>
      <c r="OOI98" s="212"/>
      <c r="OOJ98" s="212"/>
      <c r="OOK98" s="212"/>
      <c r="OOL98" s="212"/>
      <c r="OOM98" s="212"/>
      <c r="OON98" s="212"/>
      <c r="OOO98" s="212"/>
      <c r="OOP98" s="212"/>
      <c r="OOQ98" s="212"/>
      <c r="OOR98" s="212"/>
      <c r="OOS98" s="212"/>
      <c r="OOT98" s="212"/>
      <c r="OOU98" s="212"/>
      <c r="OOV98" s="212"/>
      <c r="OOW98" s="212"/>
      <c r="OOX98" s="212"/>
      <c r="OOY98" s="212"/>
      <c r="OOZ98" s="212"/>
      <c r="OPA98" s="212"/>
      <c r="OPB98" s="212"/>
      <c r="OPC98" s="212"/>
      <c r="OPD98" s="212"/>
      <c r="OPE98" s="212"/>
      <c r="OPF98" s="212"/>
      <c r="OPG98" s="212"/>
      <c r="OPH98" s="212"/>
      <c r="OPI98" s="212"/>
      <c r="OPJ98" s="212"/>
      <c r="OPK98" s="212"/>
      <c r="OPL98" s="212"/>
      <c r="OPM98" s="212"/>
      <c r="OPN98" s="212"/>
      <c r="OPO98" s="212"/>
      <c r="OPP98" s="212"/>
      <c r="OPQ98" s="212"/>
      <c r="OPR98" s="212"/>
      <c r="OPS98" s="212"/>
      <c r="OPT98" s="212"/>
      <c r="OPU98" s="212"/>
      <c r="OPV98" s="212"/>
      <c r="OPW98" s="212"/>
      <c r="OPX98" s="212"/>
      <c r="OPY98" s="212"/>
      <c r="OPZ98" s="212"/>
      <c r="OQA98" s="212"/>
      <c r="OQB98" s="212"/>
      <c r="OQC98" s="212"/>
      <c r="OQD98" s="212"/>
      <c r="OQE98" s="212"/>
      <c r="OQF98" s="212"/>
      <c r="OQG98" s="212"/>
      <c r="OQH98" s="212"/>
      <c r="OQI98" s="212"/>
      <c r="OQJ98" s="212"/>
      <c r="OQK98" s="212"/>
      <c r="OQL98" s="212"/>
      <c r="OQM98" s="212"/>
      <c r="OQN98" s="212"/>
      <c r="OQO98" s="212"/>
      <c r="OQP98" s="212"/>
      <c r="OQQ98" s="212"/>
      <c r="OQR98" s="212"/>
      <c r="OQS98" s="212"/>
      <c r="OQT98" s="212"/>
      <c r="OQU98" s="212"/>
      <c r="OQV98" s="212"/>
      <c r="OQW98" s="212"/>
      <c r="OQX98" s="212"/>
      <c r="OQY98" s="212"/>
      <c r="OQZ98" s="212"/>
      <c r="ORA98" s="212"/>
      <c r="ORB98" s="212"/>
      <c r="ORC98" s="212"/>
      <c r="ORD98" s="212"/>
      <c r="ORE98" s="212"/>
      <c r="ORF98" s="212"/>
      <c r="ORG98" s="212"/>
      <c r="ORH98" s="212"/>
      <c r="ORI98" s="212"/>
      <c r="ORJ98" s="212"/>
      <c r="ORK98" s="212"/>
      <c r="ORL98" s="212"/>
      <c r="ORM98" s="212"/>
      <c r="ORN98" s="212"/>
      <c r="ORO98" s="212"/>
      <c r="ORP98" s="212"/>
      <c r="ORQ98" s="212"/>
      <c r="ORR98" s="212"/>
      <c r="ORS98" s="212"/>
      <c r="ORT98" s="212"/>
      <c r="ORU98" s="212"/>
      <c r="ORV98" s="212"/>
      <c r="ORW98" s="212"/>
      <c r="ORX98" s="212"/>
      <c r="ORY98" s="212"/>
      <c r="ORZ98" s="212"/>
      <c r="OSA98" s="212"/>
      <c r="OSB98" s="212"/>
      <c r="OSC98" s="212"/>
      <c r="OSD98" s="212"/>
      <c r="OSE98" s="212"/>
      <c r="OSF98" s="212"/>
      <c r="OSG98" s="212"/>
      <c r="OSH98" s="212"/>
      <c r="OSI98" s="212"/>
      <c r="OSJ98" s="212"/>
      <c r="OSK98" s="212"/>
      <c r="OSL98" s="212"/>
      <c r="OSM98" s="212"/>
      <c r="OSN98" s="212"/>
      <c r="OSO98" s="212"/>
      <c r="OSP98" s="212"/>
      <c r="OSQ98" s="212"/>
      <c r="OSR98" s="212"/>
      <c r="OSS98" s="212"/>
      <c r="OST98" s="212"/>
      <c r="OSU98" s="212"/>
      <c r="OSV98" s="212"/>
      <c r="OSW98" s="212"/>
      <c r="OSX98" s="212"/>
      <c r="OSY98" s="212"/>
      <c r="OSZ98" s="212"/>
      <c r="OTA98" s="212"/>
      <c r="OTB98" s="212"/>
      <c r="OTC98" s="212"/>
      <c r="OTD98" s="212"/>
      <c r="OTE98" s="212"/>
      <c r="OTF98" s="212"/>
      <c r="OTG98" s="212"/>
      <c r="OTH98" s="212"/>
      <c r="OTI98" s="212"/>
      <c r="OTJ98" s="212"/>
      <c r="OTK98" s="212"/>
      <c r="OTL98" s="212"/>
      <c r="OTM98" s="212"/>
      <c r="OTN98" s="212"/>
      <c r="OTO98" s="212"/>
      <c r="OTP98" s="212"/>
      <c r="OTQ98" s="212"/>
      <c r="OTR98" s="212"/>
      <c r="OTS98" s="212"/>
      <c r="OTT98" s="212"/>
      <c r="OTU98" s="212"/>
      <c r="OTV98" s="212"/>
      <c r="OTW98" s="212"/>
      <c r="OTX98" s="212"/>
      <c r="OTY98" s="212"/>
      <c r="OTZ98" s="212"/>
      <c r="OUA98" s="212"/>
      <c r="OUB98" s="212"/>
      <c r="OUC98" s="212"/>
      <c r="OUD98" s="212"/>
      <c r="OUE98" s="212"/>
      <c r="OUF98" s="212"/>
      <c r="OUG98" s="212"/>
      <c r="OUH98" s="212"/>
      <c r="OUI98" s="212"/>
      <c r="OUJ98" s="212"/>
      <c r="OUK98" s="212"/>
      <c r="OUL98" s="212"/>
      <c r="OUM98" s="212"/>
      <c r="OUN98" s="212"/>
      <c r="OUO98" s="212"/>
      <c r="OUP98" s="212"/>
      <c r="OUQ98" s="212"/>
      <c r="OUR98" s="212"/>
      <c r="OUS98" s="212"/>
      <c r="OUT98" s="212"/>
      <c r="OUU98" s="212"/>
      <c r="OUV98" s="212"/>
      <c r="OUW98" s="212"/>
      <c r="OUX98" s="212"/>
      <c r="OUY98" s="212"/>
      <c r="OUZ98" s="212"/>
      <c r="OVA98" s="212"/>
      <c r="OVB98" s="212"/>
      <c r="OVC98" s="212"/>
      <c r="OVD98" s="212"/>
      <c r="OVE98" s="212"/>
      <c r="OVF98" s="212"/>
      <c r="OVG98" s="212"/>
      <c r="OVH98" s="212"/>
      <c r="OVI98" s="212"/>
      <c r="OVJ98" s="212"/>
      <c r="OVK98" s="212"/>
      <c r="OVL98" s="212"/>
      <c r="OVM98" s="212"/>
      <c r="OVN98" s="212"/>
      <c r="OVO98" s="212"/>
      <c r="OVP98" s="212"/>
      <c r="OVQ98" s="212"/>
      <c r="OVR98" s="212"/>
      <c r="OVS98" s="212"/>
      <c r="OVT98" s="212"/>
      <c r="OVU98" s="212"/>
      <c r="OVV98" s="212"/>
      <c r="OVW98" s="212"/>
      <c r="OVX98" s="212"/>
      <c r="OVY98" s="212"/>
      <c r="OVZ98" s="212"/>
      <c r="OWA98" s="212"/>
      <c r="OWB98" s="212"/>
      <c r="OWC98" s="212"/>
      <c r="OWD98" s="212"/>
      <c r="OWE98" s="212"/>
      <c r="OWF98" s="212"/>
      <c r="OWG98" s="212"/>
      <c r="OWH98" s="212"/>
      <c r="OWI98" s="212"/>
      <c r="OWJ98" s="212"/>
      <c r="OWK98" s="212"/>
      <c r="OWL98" s="212"/>
      <c r="OWM98" s="212"/>
      <c r="OWN98" s="212"/>
      <c r="OWO98" s="212"/>
      <c r="OWP98" s="212"/>
      <c r="OWQ98" s="212"/>
      <c r="OWR98" s="212"/>
      <c r="OWS98" s="212"/>
      <c r="OWT98" s="212"/>
      <c r="OWU98" s="212"/>
      <c r="OWV98" s="212"/>
      <c r="OWW98" s="212"/>
      <c r="OWX98" s="212"/>
      <c r="OWY98" s="212"/>
      <c r="OWZ98" s="212"/>
      <c r="OXA98" s="212"/>
      <c r="OXB98" s="212"/>
      <c r="OXC98" s="212"/>
      <c r="OXD98" s="212"/>
      <c r="OXE98" s="212"/>
      <c r="OXF98" s="212"/>
      <c r="OXG98" s="212"/>
      <c r="OXH98" s="212"/>
      <c r="OXI98" s="212"/>
      <c r="OXJ98" s="212"/>
      <c r="OXK98" s="212"/>
      <c r="OXL98" s="212"/>
      <c r="OXM98" s="212"/>
      <c r="OXN98" s="212"/>
      <c r="OXO98" s="212"/>
      <c r="OXP98" s="212"/>
      <c r="OXQ98" s="212"/>
      <c r="OXR98" s="212"/>
      <c r="OXS98" s="212"/>
      <c r="OXT98" s="212"/>
      <c r="OXU98" s="212"/>
      <c r="OXV98" s="212"/>
      <c r="OXW98" s="212"/>
      <c r="OXX98" s="212"/>
      <c r="OXY98" s="212"/>
      <c r="OXZ98" s="212"/>
      <c r="OYA98" s="212"/>
      <c r="OYB98" s="212"/>
      <c r="OYC98" s="212"/>
      <c r="OYD98" s="212"/>
      <c r="OYE98" s="212"/>
      <c r="OYF98" s="212"/>
      <c r="OYG98" s="212"/>
      <c r="OYH98" s="212"/>
      <c r="OYI98" s="212"/>
      <c r="OYJ98" s="212"/>
      <c r="OYK98" s="212"/>
      <c r="OYL98" s="212"/>
      <c r="OYM98" s="212"/>
      <c r="OYN98" s="212"/>
      <c r="OYO98" s="212"/>
      <c r="OYP98" s="212"/>
      <c r="OYQ98" s="212"/>
      <c r="OYR98" s="212"/>
      <c r="OYS98" s="212"/>
      <c r="OYT98" s="212"/>
      <c r="OYU98" s="212"/>
      <c r="OYV98" s="212"/>
      <c r="OYW98" s="212"/>
      <c r="OYX98" s="212"/>
      <c r="OYY98" s="212"/>
      <c r="OYZ98" s="212"/>
      <c r="OZA98" s="212"/>
      <c r="OZB98" s="212"/>
      <c r="OZC98" s="212"/>
      <c r="OZD98" s="212"/>
      <c r="OZE98" s="212"/>
      <c r="OZF98" s="212"/>
      <c r="OZG98" s="212"/>
      <c r="OZH98" s="212"/>
      <c r="OZI98" s="212"/>
      <c r="OZJ98" s="212"/>
      <c r="OZK98" s="212"/>
      <c r="OZL98" s="212"/>
      <c r="OZM98" s="212"/>
      <c r="OZN98" s="212"/>
      <c r="OZO98" s="212"/>
      <c r="OZP98" s="212"/>
      <c r="OZQ98" s="212"/>
      <c r="OZR98" s="212"/>
      <c r="OZS98" s="212"/>
      <c r="OZT98" s="212"/>
      <c r="OZU98" s="212"/>
      <c r="OZV98" s="212"/>
      <c r="OZW98" s="212"/>
      <c r="OZX98" s="212"/>
      <c r="OZY98" s="212"/>
      <c r="OZZ98" s="212"/>
      <c r="PAA98" s="212"/>
      <c r="PAB98" s="212"/>
      <c r="PAC98" s="212"/>
      <c r="PAD98" s="212"/>
      <c r="PAE98" s="212"/>
      <c r="PAF98" s="212"/>
      <c r="PAG98" s="212"/>
      <c r="PAH98" s="212"/>
      <c r="PAI98" s="212"/>
      <c r="PAJ98" s="212"/>
      <c r="PAK98" s="212"/>
      <c r="PAL98" s="212"/>
      <c r="PAM98" s="212"/>
      <c r="PAN98" s="212"/>
      <c r="PAO98" s="212"/>
      <c r="PAP98" s="212"/>
      <c r="PAQ98" s="212"/>
      <c r="PAR98" s="212"/>
      <c r="PAS98" s="212"/>
      <c r="PAT98" s="212"/>
      <c r="PAU98" s="212"/>
      <c r="PAV98" s="212"/>
      <c r="PAW98" s="212"/>
      <c r="PAX98" s="212"/>
      <c r="PAY98" s="212"/>
      <c r="PAZ98" s="212"/>
      <c r="PBA98" s="212"/>
      <c r="PBB98" s="212"/>
      <c r="PBC98" s="212"/>
      <c r="PBD98" s="212"/>
      <c r="PBE98" s="212"/>
      <c r="PBF98" s="212"/>
      <c r="PBG98" s="212"/>
      <c r="PBH98" s="212"/>
      <c r="PBI98" s="212"/>
      <c r="PBJ98" s="212"/>
      <c r="PBK98" s="212"/>
      <c r="PBL98" s="212"/>
      <c r="PBM98" s="212"/>
      <c r="PBN98" s="212"/>
      <c r="PBO98" s="212"/>
      <c r="PBP98" s="212"/>
      <c r="PBQ98" s="212"/>
      <c r="PBR98" s="212"/>
      <c r="PBS98" s="212"/>
      <c r="PBT98" s="212"/>
      <c r="PBU98" s="212"/>
      <c r="PBV98" s="212"/>
      <c r="PBW98" s="212"/>
      <c r="PBX98" s="212"/>
      <c r="PBY98" s="212"/>
      <c r="PBZ98" s="212"/>
      <c r="PCA98" s="212"/>
      <c r="PCB98" s="212"/>
      <c r="PCC98" s="212"/>
      <c r="PCD98" s="212"/>
      <c r="PCE98" s="212"/>
      <c r="PCF98" s="212"/>
      <c r="PCG98" s="212"/>
      <c r="PCH98" s="212"/>
      <c r="PCI98" s="212"/>
      <c r="PCJ98" s="212"/>
      <c r="PCK98" s="212"/>
      <c r="PCL98" s="212"/>
      <c r="PCM98" s="212"/>
      <c r="PCN98" s="212"/>
      <c r="PCO98" s="212"/>
      <c r="PCP98" s="212"/>
      <c r="PCQ98" s="212"/>
      <c r="PCR98" s="212"/>
      <c r="PCS98" s="212"/>
      <c r="PCT98" s="212"/>
      <c r="PCU98" s="212"/>
      <c r="PCV98" s="212"/>
      <c r="PCW98" s="212"/>
      <c r="PCX98" s="212"/>
      <c r="PCY98" s="212"/>
      <c r="PCZ98" s="212"/>
      <c r="PDA98" s="212"/>
      <c r="PDB98" s="212"/>
      <c r="PDC98" s="212"/>
      <c r="PDD98" s="212"/>
      <c r="PDE98" s="212"/>
      <c r="PDF98" s="212"/>
      <c r="PDG98" s="212"/>
      <c r="PDH98" s="212"/>
      <c r="PDI98" s="212"/>
      <c r="PDJ98" s="212"/>
      <c r="PDK98" s="212"/>
      <c r="PDL98" s="212"/>
      <c r="PDM98" s="212"/>
      <c r="PDN98" s="212"/>
      <c r="PDO98" s="212"/>
      <c r="PDP98" s="212"/>
      <c r="PDQ98" s="212"/>
      <c r="PDR98" s="212"/>
      <c r="PDS98" s="212"/>
      <c r="PDT98" s="212"/>
      <c r="PDU98" s="212"/>
      <c r="PDV98" s="212"/>
      <c r="PDW98" s="212"/>
      <c r="PDX98" s="212"/>
      <c r="PDY98" s="212"/>
      <c r="PDZ98" s="212"/>
      <c r="PEA98" s="212"/>
      <c r="PEB98" s="212"/>
      <c r="PEC98" s="212"/>
      <c r="PED98" s="212"/>
      <c r="PEE98" s="212"/>
      <c r="PEF98" s="212"/>
      <c r="PEG98" s="212"/>
      <c r="PEH98" s="212"/>
      <c r="PEI98" s="212"/>
      <c r="PEJ98" s="212"/>
      <c r="PEK98" s="212"/>
      <c r="PEL98" s="212"/>
      <c r="PEM98" s="212"/>
      <c r="PEN98" s="212"/>
      <c r="PEO98" s="212"/>
      <c r="PEP98" s="212"/>
      <c r="PEQ98" s="212"/>
      <c r="PER98" s="212"/>
      <c r="PES98" s="212"/>
      <c r="PET98" s="212"/>
      <c r="PEU98" s="212"/>
      <c r="PEV98" s="212"/>
      <c r="PEW98" s="212"/>
      <c r="PEX98" s="212"/>
      <c r="PEY98" s="212"/>
      <c r="PEZ98" s="212"/>
      <c r="PFA98" s="212"/>
      <c r="PFB98" s="212"/>
      <c r="PFC98" s="212"/>
      <c r="PFD98" s="212"/>
      <c r="PFE98" s="212"/>
      <c r="PFF98" s="212"/>
      <c r="PFG98" s="212"/>
      <c r="PFH98" s="212"/>
      <c r="PFI98" s="212"/>
      <c r="PFJ98" s="212"/>
      <c r="PFK98" s="212"/>
      <c r="PFL98" s="212"/>
      <c r="PFM98" s="212"/>
      <c r="PFN98" s="212"/>
      <c r="PFO98" s="212"/>
      <c r="PFP98" s="212"/>
      <c r="PFQ98" s="212"/>
      <c r="PFR98" s="212"/>
      <c r="PFS98" s="212"/>
      <c r="PFT98" s="212"/>
      <c r="PFU98" s="212"/>
      <c r="PFV98" s="212"/>
      <c r="PFW98" s="212"/>
      <c r="PFX98" s="212"/>
      <c r="PFY98" s="212"/>
      <c r="PFZ98" s="212"/>
      <c r="PGA98" s="212"/>
      <c r="PGB98" s="212"/>
      <c r="PGC98" s="212"/>
      <c r="PGD98" s="212"/>
      <c r="PGE98" s="212"/>
      <c r="PGF98" s="212"/>
      <c r="PGG98" s="212"/>
      <c r="PGH98" s="212"/>
      <c r="PGI98" s="212"/>
      <c r="PGJ98" s="212"/>
      <c r="PGK98" s="212"/>
      <c r="PGL98" s="212"/>
      <c r="PGM98" s="212"/>
      <c r="PGN98" s="212"/>
      <c r="PGO98" s="212"/>
      <c r="PGP98" s="212"/>
      <c r="PGQ98" s="212"/>
      <c r="PGR98" s="212"/>
      <c r="PGS98" s="212"/>
      <c r="PGT98" s="212"/>
      <c r="PGU98" s="212"/>
      <c r="PGV98" s="212"/>
      <c r="PGW98" s="212"/>
      <c r="PGX98" s="212"/>
      <c r="PGY98" s="212"/>
      <c r="PGZ98" s="212"/>
      <c r="PHA98" s="212"/>
      <c r="PHB98" s="212"/>
      <c r="PHC98" s="212"/>
      <c r="PHD98" s="212"/>
      <c r="PHE98" s="212"/>
      <c r="PHF98" s="212"/>
      <c r="PHG98" s="212"/>
      <c r="PHH98" s="212"/>
      <c r="PHI98" s="212"/>
      <c r="PHJ98" s="212"/>
      <c r="PHK98" s="212"/>
      <c r="PHL98" s="212"/>
      <c r="PHM98" s="212"/>
      <c r="PHN98" s="212"/>
      <c r="PHO98" s="212"/>
      <c r="PHP98" s="212"/>
      <c r="PHQ98" s="212"/>
      <c r="PHR98" s="212"/>
      <c r="PHS98" s="212"/>
      <c r="PHT98" s="212"/>
      <c r="PHU98" s="212"/>
      <c r="PHV98" s="212"/>
      <c r="PHW98" s="212"/>
      <c r="PHX98" s="212"/>
      <c r="PHY98" s="212"/>
      <c r="PHZ98" s="212"/>
      <c r="PIA98" s="212"/>
      <c r="PIB98" s="212"/>
      <c r="PIC98" s="212"/>
      <c r="PID98" s="212"/>
      <c r="PIE98" s="212"/>
      <c r="PIF98" s="212"/>
      <c r="PIG98" s="212"/>
      <c r="PIH98" s="212"/>
      <c r="PII98" s="212"/>
      <c r="PIJ98" s="212"/>
      <c r="PIK98" s="212"/>
      <c r="PIL98" s="212"/>
      <c r="PIM98" s="212"/>
      <c r="PIN98" s="212"/>
      <c r="PIO98" s="212"/>
      <c r="PIP98" s="212"/>
      <c r="PIQ98" s="212"/>
      <c r="PIR98" s="212"/>
      <c r="PIS98" s="212"/>
      <c r="PIT98" s="212"/>
      <c r="PIU98" s="212"/>
      <c r="PIV98" s="212"/>
      <c r="PIW98" s="212"/>
      <c r="PIX98" s="212"/>
      <c r="PIY98" s="212"/>
      <c r="PIZ98" s="212"/>
      <c r="PJA98" s="212"/>
      <c r="PJB98" s="212"/>
      <c r="PJC98" s="212"/>
      <c r="PJD98" s="212"/>
      <c r="PJE98" s="212"/>
      <c r="PJF98" s="212"/>
      <c r="PJG98" s="212"/>
      <c r="PJH98" s="212"/>
      <c r="PJI98" s="212"/>
      <c r="PJJ98" s="212"/>
      <c r="PJK98" s="212"/>
      <c r="PJL98" s="212"/>
      <c r="PJM98" s="212"/>
      <c r="PJN98" s="212"/>
      <c r="PJO98" s="212"/>
      <c r="PJP98" s="212"/>
      <c r="PJQ98" s="212"/>
      <c r="PJR98" s="212"/>
      <c r="PJS98" s="212"/>
      <c r="PJT98" s="212"/>
      <c r="PJU98" s="212"/>
      <c r="PJV98" s="212"/>
      <c r="PJW98" s="212"/>
      <c r="PJX98" s="212"/>
      <c r="PJY98" s="212"/>
      <c r="PJZ98" s="212"/>
      <c r="PKA98" s="212"/>
      <c r="PKB98" s="212"/>
      <c r="PKC98" s="212"/>
      <c r="PKD98" s="212"/>
      <c r="PKE98" s="212"/>
      <c r="PKF98" s="212"/>
      <c r="PKG98" s="212"/>
      <c r="PKH98" s="212"/>
      <c r="PKI98" s="212"/>
      <c r="PKJ98" s="212"/>
      <c r="PKK98" s="212"/>
      <c r="PKL98" s="212"/>
      <c r="PKM98" s="212"/>
      <c r="PKN98" s="212"/>
      <c r="PKO98" s="212"/>
      <c r="PKP98" s="212"/>
      <c r="PKQ98" s="212"/>
      <c r="PKR98" s="212"/>
      <c r="PKS98" s="212"/>
      <c r="PKT98" s="212"/>
      <c r="PKU98" s="212"/>
      <c r="PKV98" s="212"/>
      <c r="PKW98" s="212"/>
      <c r="PKX98" s="212"/>
      <c r="PKY98" s="212"/>
      <c r="PKZ98" s="212"/>
      <c r="PLA98" s="212"/>
      <c r="PLB98" s="212"/>
      <c r="PLC98" s="212"/>
      <c r="PLD98" s="212"/>
      <c r="PLE98" s="212"/>
      <c r="PLF98" s="212"/>
      <c r="PLG98" s="212"/>
      <c r="PLH98" s="212"/>
      <c r="PLI98" s="212"/>
      <c r="PLJ98" s="212"/>
      <c r="PLK98" s="212"/>
      <c r="PLL98" s="212"/>
      <c r="PLM98" s="212"/>
      <c r="PLN98" s="212"/>
      <c r="PLO98" s="212"/>
      <c r="PLP98" s="212"/>
      <c r="PLQ98" s="212"/>
      <c r="PLR98" s="212"/>
      <c r="PLS98" s="212"/>
      <c r="PLT98" s="212"/>
      <c r="PLU98" s="212"/>
      <c r="PLV98" s="212"/>
      <c r="PLW98" s="212"/>
      <c r="PLX98" s="212"/>
      <c r="PLY98" s="212"/>
      <c r="PLZ98" s="212"/>
      <c r="PMA98" s="212"/>
      <c r="PMB98" s="212"/>
      <c r="PMC98" s="212"/>
      <c r="PMD98" s="212"/>
      <c r="PME98" s="212"/>
      <c r="PMF98" s="212"/>
      <c r="PMG98" s="212"/>
      <c r="PMH98" s="212"/>
      <c r="PMI98" s="212"/>
      <c r="PMJ98" s="212"/>
      <c r="PMK98" s="212"/>
      <c r="PML98" s="212"/>
      <c r="PMM98" s="212"/>
      <c r="PMN98" s="212"/>
      <c r="PMO98" s="212"/>
      <c r="PMP98" s="212"/>
      <c r="PMQ98" s="212"/>
      <c r="PMR98" s="212"/>
      <c r="PMS98" s="212"/>
      <c r="PMT98" s="212"/>
      <c r="PMU98" s="212"/>
      <c r="PMV98" s="212"/>
      <c r="PMW98" s="212"/>
      <c r="PMX98" s="212"/>
      <c r="PMY98" s="212"/>
      <c r="PMZ98" s="212"/>
      <c r="PNA98" s="212"/>
      <c r="PNB98" s="212"/>
      <c r="PNC98" s="212"/>
      <c r="PND98" s="212"/>
      <c r="PNE98" s="212"/>
      <c r="PNF98" s="212"/>
      <c r="PNG98" s="212"/>
      <c r="PNH98" s="212"/>
      <c r="PNI98" s="212"/>
      <c r="PNJ98" s="212"/>
      <c r="PNK98" s="212"/>
      <c r="PNL98" s="212"/>
      <c r="PNM98" s="212"/>
      <c r="PNN98" s="212"/>
      <c r="PNO98" s="212"/>
      <c r="PNP98" s="212"/>
      <c r="PNQ98" s="212"/>
      <c r="PNR98" s="212"/>
      <c r="PNS98" s="212"/>
      <c r="PNT98" s="212"/>
      <c r="PNU98" s="212"/>
      <c r="PNV98" s="212"/>
      <c r="PNW98" s="212"/>
      <c r="PNX98" s="212"/>
      <c r="PNY98" s="212"/>
      <c r="PNZ98" s="212"/>
      <c r="POA98" s="212"/>
      <c r="POB98" s="212"/>
      <c r="POC98" s="212"/>
      <c r="POD98" s="212"/>
      <c r="POE98" s="212"/>
      <c r="POF98" s="212"/>
      <c r="POG98" s="212"/>
      <c r="POH98" s="212"/>
      <c r="POI98" s="212"/>
      <c r="POJ98" s="212"/>
      <c r="POK98" s="212"/>
      <c r="POL98" s="212"/>
      <c r="POM98" s="212"/>
      <c r="PON98" s="212"/>
      <c r="POO98" s="212"/>
      <c r="POP98" s="212"/>
      <c r="POQ98" s="212"/>
      <c r="POR98" s="212"/>
      <c r="POS98" s="212"/>
      <c r="POT98" s="212"/>
      <c r="POU98" s="212"/>
      <c r="POV98" s="212"/>
      <c r="POW98" s="212"/>
      <c r="POX98" s="212"/>
      <c r="POY98" s="212"/>
      <c r="POZ98" s="212"/>
      <c r="PPA98" s="212"/>
      <c r="PPB98" s="212"/>
      <c r="PPC98" s="212"/>
      <c r="PPD98" s="212"/>
      <c r="PPE98" s="212"/>
      <c r="PPF98" s="212"/>
      <c r="PPG98" s="212"/>
      <c r="PPH98" s="212"/>
      <c r="PPI98" s="212"/>
      <c r="PPJ98" s="212"/>
      <c r="PPK98" s="212"/>
      <c r="PPL98" s="212"/>
      <c r="PPM98" s="212"/>
      <c r="PPN98" s="212"/>
      <c r="PPO98" s="212"/>
      <c r="PPP98" s="212"/>
      <c r="PPQ98" s="212"/>
      <c r="PPR98" s="212"/>
      <c r="PPS98" s="212"/>
      <c r="PPT98" s="212"/>
      <c r="PPU98" s="212"/>
      <c r="PPV98" s="212"/>
      <c r="PPW98" s="212"/>
      <c r="PPX98" s="212"/>
      <c r="PPY98" s="212"/>
      <c r="PPZ98" s="212"/>
      <c r="PQA98" s="212"/>
      <c r="PQB98" s="212"/>
      <c r="PQC98" s="212"/>
      <c r="PQD98" s="212"/>
      <c r="PQE98" s="212"/>
      <c r="PQF98" s="212"/>
      <c r="PQG98" s="212"/>
      <c r="PQH98" s="212"/>
      <c r="PQI98" s="212"/>
      <c r="PQJ98" s="212"/>
      <c r="PQK98" s="212"/>
      <c r="PQL98" s="212"/>
      <c r="PQM98" s="212"/>
      <c r="PQN98" s="212"/>
      <c r="PQO98" s="212"/>
      <c r="PQP98" s="212"/>
      <c r="PQQ98" s="212"/>
      <c r="PQR98" s="212"/>
      <c r="PQS98" s="212"/>
      <c r="PQT98" s="212"/>
      <c r="PQU98" s="212"/>
      <c r="PQV98" s="212"/>
      <c r="PQW98" s="212"/>
      <c r="PQX98" s="212"/>
      <c r="PQY98" s="212"/>
      <c r="PQZ98" s="212"/>
      <c r="PRA98" s="212"/>
      <c r="PRB98" s="212"/>
      <c r="PRC98" s="212"/>
      <c r="PRD98" s="212"/>
      <c r="PRE98" s="212"/>
      <c r="PRF98" s="212"/>
      <c r="PRG98" s="212"/>
      <c r="PRH98" s="212"/>
      <c r="PRI98" s="212"/>
      <c r="PRJ98" s="212"/>
      <c r="PRK98" s="212"/>
      <c r="PRL98" s="212"/>
      <c r="PRM98" s="212"/>
      <c r="PRN98" s="212"/>
      <c r="PRO98" s="212"/>
      <c r="PRP98" s="212"/>
      <c r="PRQ98" s="212"/>
      <c r="PRR98" s="212"/>
      <c r="PRS98" s="212"/>
      <c r="PRT98" s="212"/>
      <c r="PRU98" s="212"/>
      <c r="PRV98" s="212"/>
      <c r="PRW98" s="212"/>
      <c r="PRX98" s="212"/>
      <c r="PRY98" s="212"/>
      <c r="PRZ98" s="212"/>
      <c r="PSA98" s="212"/>
      <c r="PSB98" s="212"/>
      <c r="PSC98" s="212"/>
      <c r="PSD98" s="212"/>
      <c r="PSE98" s="212"/>
      <c r="PSF98" s="212"/>
      <c r="PSG98" s="212"/>
      <c r="PSH98" s="212"/>
      <c r="PSI98" s="212"/>
      <c r="PSJ98" s="212"/>
      <c r="PSK98" s="212"/>
      <c r="PSL98" s="212"/>
      <c r="PSM98" s="212"/>
      <c r="PSN98" s="212"/>
      <c r="PSO98" s="212"/>
      <c r="PSP98" s="212"/>
      <c r="PSQ98" s="212"/>
      <c r="PSR98" s="212"/>
      <c r="PSS98" s="212"/>
      <c r="PST98" s="212"/>
      <c r="PSU98" s="212"/>
      <c r="PSV98" s="212"/>
      <c r="PSW98" s="212"/>
      <c r="PSX98" s="212"/>
      <c r="PSY98" s="212"/>
      <c r="PSZ98" s="212"/>
      <c r="PTA98" s="212"/>
      <c r="PTB98" s="212"/>
      <c r="PTC98" s="212"/>
      <c r="PTD98" s="212"/>
      <c r="PTE98" s="212"/>
      <c r="PTF98" s="212"/>
      <c r="PTG98" s="212"/>
      <c r="PTH98" s="212"/>
      <c r="PTI98" s="212"/>
      <c r="PTJ98" s="212"/>
      <c r="PTK98" s="212"/>
      <c r="PTL98" s="212"/>
      <c r="PTM98" s="212"/>
      <c r="PTN98" s="212"/>
      <c r="PTO98" s="212"/>
      <c r="PTP98" s="212"/>
      <c r="PTQ98" s="212"/>
      <c r="PTR98" s="212"/>
      <c r="PTS98" s="212"/>
      <c r="PTT98" s="212"/>
      <c r="PTU98" s="212"/>
      <c r="PTV98" s="212"/>
      <c r="PTW98" s="212"/>
      <c r="PTX98" s="212"/>
      <c r="PTY98" s="212"/>
      <c r="PTZ98" s="212"/>
      <c r="PUA98" s="212"/>
      <c r="PUB98" s="212"/>
      <c r="PUC98" s="212"/>
      <c r="PUD98" s="212"/>
      <c r="PUE98" s="212"/>
      <c r="PUF98" s="212"/>
      <c r="PUG98" s="212"/>
      <c r="PUH98" s="212"/>
      <c r="PUI98" s="212"/>
      <c r="PUJ98" s="212"/>
      <c r="PUK98" s="212"/>
      <c r="PUL98" s="212"/>
      <c r="PUM98" s="212"/>
      <c r="PUN98" s="212"/>
      <c r="PUO98" s="212"/>
      <c r="PUP98" s="212"/>
      <c r="PUQ98" s="212"/>
      <c r="PUR98" s="212"/>
      <c r="PUS98" s="212"/>
      <c r="PUT98" s="212"/>
      <c r="PUU98" s="212"/>
      <c r="PUV98" s="212"/>
      <c r="PUW98" s="212"/>
      <c r="PUX98" s="212"/>
      <c r="PUY98" s="212"/>
      <c r="PUZ98" s="212"/>
      <c r="PVA98" s="212"/>
      <c r="PVB98" s="212"/>
      <c r="PVC98" s="212"/>
      <c r="PVD98" s="212"/>
      <c r="PVE98" s="212"/>
      <c r="PVF98" s="212"/>
      <c r="PVG98" s="212"/>
      <c r="PVH98" s="212"/>
      <c r="PVI98" s="212"/>
      <c r="PVJ98" s="212"/>
      <c r="PVK98" s="212"/>
      <c r="PVL98" s="212"/>
      <c r="PVM98" s="212"/>
      <c r="PVN98" s="212"/>
      <c r="PVO98" s="212"/>
      <c r="PVP98" s="212"/>
      <c r="PVQ98" s="212"/>
      <c r="PVR98" s="212"/>
      <c r="PVS98" s="212"/>
      <c r="PVT98" s="212"/>
      <c r="PVU98" s="212"/>
      <c r="PVV98" s="212"/>
      <c r="PVW98" s="212"/>
      <c r="PVX98" s="212"/>
      <c r="PVY98" s="212"/>
      <c r="PVZ98" s="212"/>
      <c r="PWA98" s="212"/>
      <c r="PWB98" s="212"/>
      <c r="PWC98" s="212"/>
      <c r="PWD98" s="212"/>
      <c r="PWE98" s="212"/>
      <c r="PWF98" s="212"/>
      <c r="PWG98" s="212"/>
      <c r="PWH98" s="212"/>
      <c r="PWI98" s="212"/>
      <c r="PWJ98" s="212"/>
      <c r="PWK98" s="212"/>
      <c r="PWL98" s="212"/>
      <c r="PWM98" s="212"/>
      <c r="PWN98" s="212"/>
      <c r="PWO98" s="212"/>
      <c r="PWP98" s="212"/>
      <c r="PWQ98" s="212"/>
      <c r="PWR98" s="212"/>
      <c r="PWS98" s="212"/>
      <c r="PWT98" s="212"/>
      <c r="PWU98" s="212"/>
      <c r="PWV98" s="212"/>
      <c r="PWW98" s="212"/>
      <c r="PWX98" s="212"/>
      <c r="PWY98" s="212"/>
      <c r="PWZ98" s="212"/>
      <c r="PXA98" s="212"/>
      <c r="PXB98" s="212"/>
      <c r="PXC98" s="212"/>
      <c r="PXD98" s="212"/>
      <c r="PXE98" s="212"/>
      <c r="PXF98" s="212"/>
      <c r="PXG98" s="212"/>
      <c r="PXH98" s="212"/>
      <c r="PXI98" s="212"/>
      <c r="PXJ98" s="212"/>
      <c r="PXK98" s="212"/>
      <c r="PXL98" s="212"/>
      <c r="PXM98" s="212"/>
      <c r="PXN98" s="212"/>
      <c r="PXO98" s="212"/>
      <c r="PXP98" s="212"/>
      <c r="PXQ98" s="212"/>
      <c r="PXR98" s="212"/>
      <c r="PXS98" s="212"/>
      <c r="PXT98" s="212"/>
      <c r="PXU98" s="212"/>
      <c r="PXV98" s="212"/>
      <c r="PXW98" s="212"/>
      <c r="PXX98" s="212"/>
      <c r="PXY98" s="212"/>
      <c r="PXZ98" s="212"/>
      <c r="PYA98" s="212"/>
      <c r="PYB98" s="212"/>
      <c r="PYC98" s="212"/>
      <c r="PYD98" s="212"/>
      <c r="PYE98" s="212"/>
      <c r="PYF98" s="212"/>
      <c r="PYG98" s="212"/>
      <c r="PYH98" s="212"/>
      <c r="PYI98" s="212"/>
      <c r="PYJ98" s="212"/>
      <c r="PYK98" s="212"/>
      <c r="PYL98" s="212"/>
      <c r="PYM98" s="212"/>
      <c r="PYN98" s="212"/>
      <c r="PYO98" s="212"/>
      <c r="PYP98" s="212"/>
      <c r="PYQ98" s="212"/>
      <c r="PYR98" s="212"/>
      <c r="PYS98" s="212"/>
      <c r="PYT98" s="212"/>
      <c r="PYU98" s="212"/>
      <c r="PYV98" s="212"/>
      <c r="PYW98" s="212"/>
      <c r="PYX98" s="212"/>
      <c r="PYY98" s="212"/>
      <c r="PYZ98" s="212"/>
      <c r="PZA98" s="212"/>
      <c r="PZB98" s="212"/>
      <c r="PZC98" s="212"/>
      <c r="PZD98" s="212"/>
      <c r="PZE98" s="212"/>
      <c r="PZF98" s="212"/>
      <c r="PZG98" s="212"/>
      <c r="PZH98" s="212"/>
      <c r="PZI98" s="212"/>
      <c r="PZJ98" s="212"/>
      <c r="PZK98" s="212"/>
      <c r="PZL98" s="212"/>
      <c r="PZM98" s="212"/>
      <c r="PZN98" s="212"/>
      <c r="PZO98" s="212"/>
      <c r="PZP98" s="212"/>
      <c r="PZQ98" s="212"/>
      <c r="PZR98" s="212"/>
      <c r="PZS98" s="212"/>
      <c r="PZT98" s="212"/>
      <c r="PZU98" s="212"/>
      <c r="PZV98" s="212"/>
      <c r="PZW98" s="212"/>
      <c r="PZX98" s="212"/>
      <c r="PZY98" s="212"/>
      <c r="PZZ98" s="212"/>
      <c r="QAA98" s="212"/>
      <c r="QAB98" s="212"/>
      <c r="QAC98" s="212"/>
      <c r="QAD98" s="212"/>
      <c r="QAE98" s="212"/>
      <c r="QAF98" s="212"/>
      <c r="QAG98" s="212"/>
      <c r="QAH98" s="212"/>
      <c r="QAI98" s="212"/>
      <c r="QAJ98" s="212"/>
      <c r="QAK98" s="212"/>
      <c r="QAL98" s="212"/>
      <c r="QAM98" s="212"/>
      <c r="QAN98" s="212"/>
      <c r="QAO98" s="212"/>
      <c r="QAP98" s="212"/>
      <c r="QAQ98" s="212"/>
      <c r="QAR98" s="212"/>
      <c r="QAS98" s="212"/>
      <c r="QAT98" s="212"/>
      <c r="QAU98" s="212"/>
      <c r="QAV98" s="212"/>
      <c r="QAW98" s="212"/>
      <c r="QAX98" s="212"/>
      <c r="QAY98" s="212"/>
      <c r="QAZ98" s="212"/>
      <c r="QBA98" s="212"/>
      <c r="QBB98" s="212"/>
      <c r="QBC98" s="212"/>
      <c r="QBD98" s="212"/>
      <c r="QBE98" s="212"/>
      <c r="QBF98" s="212"/>
      <c r="QBG98" s="212"/>
      <c r="QBH98" s="212"/>
      <c r="QBI98" s="212"/>
      <c r="QBJ98" s="212"/>
      <c r="QBK98" s="212"/>
      <c r="QBL98" s="212"/>
      <c r="QBM98" s="212"/>
      <c r="QBN98" s="212"/>
      <c r="QBO98" s="212"/>
      <c r="QBP98" s="212"/>
      <c r="QBQ98" s="212"/>
      <c r="QBR98" s="212"/>
      <c r="QBS98" s="212"/>
      <c r="QBT98" s="212"/>
      <c r="QBU98" s="212"/>
      <c r="QBV98" s="212"/>
      <c r="QBW98" s="212"/>
      <c r="QBX98" s="212"/>
      <c r="QBY98" s="212"/>
      <c r="QBZ98" s="212"/>
      <c r="QCA98" s="212"/>
      <c r="QCB98" s="212"/>
      <c r="QCC98" s="212"/>
      <c r="QCD98" s="212"/>
      <c r="QCE98" s="212"/>
      <c r="QCF98" s="212"/>
      <c r="QCG98" s="212"/>
      <c r="QCH98" s="212"/>
      <c r="QCI98" s="212"/>
      <c r="QCJ98" s="212"/>
      <c r="QCK98" s="212"/>
      <c r="QCL98" s="212"/>
      <c r="QCM98" s="212"/>
      <c r="QCN98" s="212"/>
      <c r="QCO98" s="212"/>
      <c r="QCP98" s="212"/>
      <c r="QCQ98" s="212"/>
      <c r="QCR98" s="212"/>
      <c r="QCS98" s="212"/>
      <c r="QCT98" s="212"/>
      <c r="QCU98" s="212"/>
      <c r="QCV98" s="212"/>
      <c r="QCW98" s="212"/>
      <c r="QCX98" s="212"/>
      <c r="QCY98" s="212"/>
      <c r="QCZ98" s="212"/>
      <c r="QDA98" s="212"/>
      <c r="QDB98" s="212"/>
      <c r="QDC98" s="212"/>
      <c r="QDD98" s="212"/>
      <c r="QDE98" s="212"/>
      <c r="QDF98" s="212"/>
      <c r="QDG98" s="212"/>
      <c r="QDH98" s="212"/>
      <c r="QDI98" s="212"/>
      <c r="QDJ98" s="212"/>
      <c r="QDK98" s="212"/>
      <c r="QDL98" s="212"/>
      <c r="QDM98" s="212"/>
      <c r="QDN98" s="212"/>
      <c r="QDO98" s="212"/>
      <c r="QDP98" s="212"/>
      <c r="QDQ98" s="212"/>
      <c r="QDR98" s="212"/>
      <c r="QDS98" s="212"/>
      <c r="QDT98" s="212"/>
      <c r="QDU98" s="212"/>
      <c r="QDV98" s="212"/>
      <c r="QDW98" s="212"/>
      <c r="QDX98" s="212"/>
      <c r="QDY98" s="212"/>
      <c r="QDZ98" s="212"/>
      <c r="QEA98" s="212"/>
      <c r="QEB98" s="212"/>
      <c r="QEC98" s="212"/>
      <c r="QED98" s="212"/>
      <c r="QEE98" s="212"/>
      <c r="QEF98" s="212"/>
      <c r="QEG98" s="212"/>
      <c r="QEH98" s="212"/>
      <c r="QEI98" s="212"/>
      <c r="QEJ98" s="212"/>
      <c r="QEK98" s="212"/>
      <c r="QEL98" s="212"/>
      <c r="QEM98" s="212"/>
      <c r="QEN98" s="212"/>
      <c r="QEO98" s="212"/>
      <c r="QEP98" s="212"/>
      <c r="QEQ98" s="212"/>
      <c r="QER98" s="212"/>
      <c r="QES98" s="212"/>
      <c r="QET98" s="212"/>
      <c r="QEU98" s="212"/>
      <c r="QEV98" s="212"/>
      <c r="QEW98" s="212"/>
      <c r="QEX98" s="212"/>
      <c r="QEY98" s="212"/>
      <c r="QEZ98" s="212"/>
      <c r="QFA98" s="212"/>
      <c r="QFB98" s="212"/>
      <c r="QFC98" s="212"/>
      <c r="QFD98" s="212"/>
      <c r="QFE98" s="212"/>
      <c r="QFF98" s="212"/>
      <c r="QFG98" s="212"/>
      <c r="QFH98" s="212"/>
      <c r="QFI98" s="212"/>
      <c r="QFJ98" s="212"/>
      <c r="QFK98" s="212"/>
      <c r="QFL98" s="212"/>
      <c r="QFM98" s="212"/>
      <c r="QFN98" s="212"/>
      <c r="QFO98" s="212"/>
      <c r="QFP98" s="212"/>
      <c r="QFQ98" s="212"/>
      <c r="QFR98" s="212"/>
      <c r="QFS98" s="212"/>
      <c r="QFT98" s="212"/>
      <c r="QFU98" s="212"/>
      <c r="QFV98" s="212"/>
      <c r="QFW98" s="212"/>
      <c r="QFX98" s="212"/>
      <c r="QFY98" s="212"/>
      <c r="QFZ98" s="212"/>
      <c r="QGA98" s="212"/>
      <c r="QGB98" s="212"/>
      <c r="QGC98" s="212"/>
      <c r="QGD98" s="212"/>
      <c r="QGE98" s="212"/>
      <c r="QGF98" s="212"/>
      <c r="QGG98" s="212"/>
      <c r="QGH98" s="212"/>
      <c r="QGI98" s="212"/>
      <c r="QGJ98" s="212"/>
      <c r="QGK98" s="212"/>
      <c r="QGL98" s="212"/>
      <c r="QGM98" s="212"/>
      <c r="QGN98" s="212"/>
      <c r="QGO98" s="212"/>
      <c r="QGP98" s="212"/>
      <c r="QGQ98" s="212"/>
      <c r="QGR98" s="212"/>
      <c r="QGS98" s="212"/>
      <c r="QGT98" s="212"/>
      <c r="QGU98" s="212"/>
      <c r="QGV98" s="212"/>
      <c r="QGW98" s="212"/>
      <c r="QGX98" s="212"/>
      <c r="QGY98" s="212"/>
      <c r="QGZ98" s="212"/>
      <c r="QHA98" s="212"/>
      <c r="QHB98" s="212"/>
      <c r="QHC98" s="212"/>
      <c r="QHD98" s="212"/>
      <c r="QHE98" s="212"/>
      <c r="QHF98" s="212"/>
      <c r="QHG98" s="212"/>
      <c r="QHH98" s="212"/>
      <c r="QHI98" s="212"/>
      <c r="QHJ98" s="212"/>
      <c r="QHK98" s="212"/>
      <c r="QHL98" s="212"/>
      <c r="QHM98" s="212"/>
      <c r="QHN98" s="212"/>
      <c r="QHO98" s="212"/>
      <c r="QHP98" s="212"/>
      <c r="QHQ98" s="212"/>
      <c r="QHR98" s="212"/>
      <c r="QHS98" s="212"/>
      <c r="QHT98" s="212"/>
      <c r="QHU98" s="212"/>
      <c r="QHV98" s="212"/>
      <c r="QHW98" s="212"/>
      <c r="QHX98" s="212"/>
      <c r="QHY98" s="212"/>
      <c r="QHZ98" s="212"/>
      <c r="QIA98" s="212"/>
      <c r="QIB98" s="212"/>
      <c r="QIC98" s="212"/>
      <c r="QID98" s="212"/>
      <c r="QIE98" s="212"/>
      <c r="QIF98" s="212"/>
      <c r="QIG98" s="212"/>
      <c r="QIH98" s="212"/>
      <c r="QII98" s="212"/>
      <c r="QIJ98" s="212"/>
      <c r="QIK98" s="212"/>
      <c r="QIL98" s="212"/>
      <c r="QIM98" s="212"/>
      <c r="QIN98" s="212"/>
      <c r="QIO98" s="212"/>
      <c r="QIP98" s="212"/>
      <c r="QIQ98" s="212"/>
      <c r="QIR98" s="212"/>
      <c r="QIS98" s="212"/>
      <c r="QIT98" s="212"/>
      <c r="QIU98" s="212"/>
      <c r="QIV98" s="212"/>
      <c r="QIW98" s="212"/>
      <c r="QIX98" s="212"/>
      <c r="QIY98" s="212"/>
      <c r="QIZ98" s="212"/>
      <c r="QJA98" s="212"/>
      <c r="QJB98" s="212"/>
      <c r="QJC98" s="212"/>
      <c r="QJD98" s="212"/>
      <c r="QJE98" s="212"/>
      <c r="QJF98" s="212"/>
      <c r="QJG98" s="212"/>
      <c r="QJH98" s="212"/>
      <c r="QJI98" s="212"/>
      <c r="QJJ98" s="212"/>
      <c r="QJK98" s="212"/>
      <c r="QJL98" s="212"/>
      <c r="QJM98" s="212"/>
      <c r="QJN98" s="212"/>
      <c r="QJO98" s="212"/>
      <c r="QJP98" s="212"/>
      <c r="QJQ98" s="212"/>
      <c r="QJR98" s="212"/>
      <c r="QJS98" s="212"/>
      <c r="QJT98" s="212"/>
      <c r="QJU98" s="212"/>
      <c r="QJV98" s="212"/>
      <c r="QJW98" s="212"/>
      <c r="QJX98" s="212"/>
      <c r="QJY98" s="212"/>
      <c r="QJZ98" s="212"/>
      <c r="QKA98" s="212"/>
      <c r="QKB98" s="212"/>
      <c r="QKC98" s="212"/>
      <c r="QKD98" s="212"/>
      <c r="QKE98" s="212"/>
      <c r="QKF98" s="212"/>
      <c r="QKG98" s="212"/>
      <c r="QKH98" s="212"/>
      <c r="QKI98" s="212"/>
      <c r="QKJ98" s="212"/>
      <c r="QKK98" s="212"/>
      <c r="QKL98" s="212"/>
      <c r="QKM98" s="212"/>
      <c r="QKN98" s="212"/>
      <c r="QKO98" s="212"/>
      <c r="QKP98" s="212"/>
      <c r="QKQ98" s="212"/>
      <c r="QKR98" s="212"/>
      <c r="QKS98" s="212"/>
      <c r="QKT98" s="212"/>
      <c r="QKU98" s="212"/>
      <c r="QKV98" s="212"/>
      <c r="QKW98" s="212"/>
      <c r="QKX98" s="212"/>
      <c r="QKY98" s="212"/>
      <c r="QKZ98" s="212"/>
      <c r="QLA98" s="212"/>
      <c r="QLB98" s="212"/>
      <c r="QLC98" s="212"/>
      <c r="QLD98" s="212"/>
      <c r="QLE98" s="212"/>
      <c r="QLF98" s="212"/>
      <c r="QLG98" s="212"/>
      <c r="QLH98" s="212"/>
      <c r="QLI98" s="212"/>
      <c r="QLJ98" s="212"/>
      <c r="QLK98" s="212"/>
      <c r="QLL98" s="212"/>
      <c r="QLM98" s="212"/>
      <c r="QLN98" s="212"/>
      <c r="QLO98" s="212"/>
      <c r="QLP98" s="212"/>
      <c r="QLQ98" s="212"/>
      <c r="QLR98" s="212"/>
      <c r="QLS98" s="212"/>
      <c r="QLT98" s="212"/>
      <c r="QLU98" s="212"/>
      <c r="QLV98" s="212"/>
      <c r="QLW98" s="212"/>
      <c r="QLX98" s="212"/>
      <c r="QLY98" s="212"/>
      <c r="QLZ98" s="212"/>
      <c r="QMA98" s="212"/>
      <c r="QMB98" s="212"/>
      <c r="QMC98" s="212"/>
      <c r="QMD98" s="212"/>
      <c r="QME98" s="212"/>
      <c r="QMF98" s="212"/>
      <c r="QMG98" s="212"/>
      <c r="QMH98" s="212"/>
      <c r="QMI98" s="212"/>
      <c r="QMJ98" s="212"/>
      <c r="QMK98" s="212"/>
      <c r="QML98" s="212"/>
      <c r="QMM98" s="212"/>
      <c r="QMN98" s="212"/>
      <c r="QMO98" s="212"/>
      <c r="QMP98" s="212"/>
      <c r="QMQ98" s="212"/>
      <c r="QMR98" s="212"/>
      <c r="QMS98" s="212"/>
      <c r="QMT98" s="212"/>
      <c r="QMU98" s="212"/>
      <c r="QMV98" s="212"/>
      <c r="QMW98" s="212"/>
      <c r="QMX98" s="212"/>
      <c r="QMY98" s="212"/>
      <c r="QMZ98" s="212"/>
      <c r="QNA98" s="212"/>
      <c r="QNB98" s="212"/>
      <c r="QNC98" s="212"/>
      <c r="QND98" s="212"/>
      <c r="QNE98" s="212"/>
      <c r="QNF98" s="212"/>
      <c r="QNG98" s="212"/>
      <c r="QNH98" s="212"/>
      <c r="QNI98" s="212"/>
      <c r="QNJ98" s="212"/>
      <c r="QNK98" s="212"/>
      <c r="QNL98" s="212"/>
      <c r="QNM98" s="212"/>
      <c r="QNN98" s="212"/>
      <c r="QNO98" s="212"/>
      <c r="QNP98" s="212"/>
      <c r="QNQ98" s="212"/>
      <c r="QNR98" s="212"/>
      <c r="QNS98" s="212"/>
      <c r="QNT98" s="212"/>
      <c r="QNU98" s="212"/>
      <c r="QNV98" s="212"/>
      <c r="QNW98" s="212"/>
      <c r="QNX98" s="212"/>
      <c r="QNY98" s="212"/>
      <c r="QNZ98" s="212"/>
      <c r="QOA98" s="212"/>
      <c r="QOB98" s="212"/>
      <c r="QOC98" s="212"/>
      <c r="QOD98" s="212"/>
      <c r="QOE98" s="212"/>
      <c r="QOF98" s="212"/>
      <c r="QOG98" s="212"/>
      <c r="QOH98" s="212"/>
      <c r="QOI98" s="212"/>
      <c r="QOJ98" s="212"/>
      <c r="QOK98" s="212"/>
      <c r="QOL98" s="212"/>
      <c r="QOM98" s="212"/>
      <c r="QON98" s="212"/>
      <c r="QOO98" s="212"/>
      <c r="QOP98" s="212"/>
      <c r="QOQ98" s="212"/>
      <c r="QOR98" s="212"/>
      <c r="QOS98" s="212"/>
      <c r="QOT98" s="212"/>
      <c r="QOU98" s="212"/>
      <c r="QOV98" s="212"/>
      <c r="QOW98" s="212"/>
      <c r="QOX98" s="212"/>
      <c r="QOY98" s="212"/>
      <c r="QOZ98" s="212"/>
      <c r="QPA98" s="212"/>
      <c r="QPB98" s="212"/>
      <c r="QPC98" s="212"/>
      <c r="QPD98" s="212"/>
      <c r="QPE98" s="212"/>
      <c r="QPF98" s="212"/>
      <c r="QPG98" s="212"/>
      <c r="QPH98" s="212"/>
      <c r="QPI98" s="212"/>
      <c r="QPJ98" s="212"/>
      <c r="QPK98" s="212"/>
      <c r="QPL98" s="212"/>
      <c r="QPM98" s="212"/>
      <c r="QPN98" s="212"/>
      <c r="QPO98" s="212"/>
      <c r="QPP98" s="212"/>
      <c r="QPQ98" s="212"/>
      <c r="QPR98" s="212"/>
      <c r="QPS98" s="212"/>
      <c r="QPT98" s="212"/>
      <c r="QPU98" s="212"/>
      <c r="QPV98" s="212"/>
      <c r="QPW98" s="212"/>
      <c r="QPX98" s="212"/>
      <c r="QPY98" s="212"/>
      <c r="QPZ98" s="212"/>
      <c r="QQA98" s="212"/>
      <c r="QQB98" s="212"/>
      <c r="QQC98" s="212"/>
      <c r="QQD98" s="212"/>
      <c r="QQE98" s="212"/>
      <c r="QQF98" s="212"/>
      <c r="QQG98" s="212"/>
      <c r="QQH98" s="212"/>
      <c r="QQI98" s="212"/>
      <c r="QQJ98" s="212"/>
      <c r="QQK98" s="212"/>
      <c r="QQL98" s="212"/>
      <c r="QQM98" s="212"/>
      <c r="QQN98" s="212"/>
      <c r="QQO98" s="212"/>
      <c r="QQP98" s="212"/>
      <c r="QQQ98" s="212"/>
      <c r="QQR98" s="212"/>
      <c r="QQS98" s="212"/>
      <c r="QQT98" s="212"/>
      <c r="QQU98" s="212"/>
      <c r="QQV98" s="212"/>
      <c r="QQW98" s="212"/>
      <c r="QQX98" s="212"/>
      <c r="QQY98" s="212"/>
      <c r="QQZ98" s="212"/>
      <c r="QRA98" s="212"/>
      <c r="QRB98" s="212"/>
      <c r="QRC98" s="212"/>
      <c r="QRD98" s="212"/>
      <c r="QRE98" s="212"/>
      <c r="QRF98" s="212"/>
      <c r="QRG98" s="212"/>
      <c r="QRH98" s="212"/>
      <c r="QRI98" s="212"/>
      <c r="QRJ98" s="212"/>
      <c r="QRK98" s="212"/>
      <c r="QRL98" s="212"/>
      <c r="QRM98" s="212"/>
      <c r="QRN98" s="212"/>
      <c r="QRO98" s="212"/>
      <c r="QRP98" s="212"/>
      <c r="QRQ98" s="212"/>
      <c r="QRR98" s="212"/>
      <c r="QRS98" s="212"/>
      <c r="QRT98" s="212"/>
      <c r="QRU98" s="212"/>
      <c r="QRV98" s="212"/>
      <c r="QRW98" s="212"/>
      <c r="QRX98" s="212"/>
      <c r="QRY98" s="212"/>
      <c r="QRZ98" s="212"/>
      <c r="QSA98" s="212"/>
      <c r="QSB98" s="212"/>
      <c r="QSC98" s="212"/>
      <c r="QSD98" s="212"/>
      <c r="QSE98" s="212"/>
      <c r="QSF98" s="212"/>
      <c r="QSG98" s="212"/>
      <c r="QSH98" s="212"/>
      <c r="QSI98" s="212"/>
      <c r="QSJ98" s="212"/>
      <c r="QSK98" s="212"/>
      <c r="QSL98" s="212"/>
      <c r="QSM98" s="212"/>
      <c r="QSN98" s="212"/>
      <c r="QSO98" s="212"/>
      <c r="QSP98" s="212"/>
      <c r="QSQ98" s="212"/>
      <c r="QSR98" s="212"/>
      <c r="QSS98" s="212"/>
      <c r="QST98" s="212"/>
      <c r="QSU98" s="212"/>
      <c r="QSV98" s="212"/>
      <c r="QSW98" s="212"/>
      <c r="QSX98" s="212"/>
      <c r="QSY98" s="212"/>
      <c r="QSZ98" s="212"/>
      <c r="QTA98" s="212"/>
      <c r="QTB98" s="212"/>
      <c r="QTC98" s="212"/>
      <c r="QTD98" s="212"/>
      <c r="QTE98" s="212"/>
      <c r="QTF98" s="212"/>
      <c r="QTG98" s="212"/>
      <c r="QTH98" s="212"/>
      <c r="QTI98" s="212"/>
      <c r="QTJ98" s="212"/>
      <c r="QTK98" s="212"/>
      <c r="QTL98" s="212"/>
      <c r="QTM98" s="212"/>
      <c r="QTN98" s="212"/>
      <c r="QTO98" s="212"/>
      <c r="QTP98" s="212"/>
      <c r="QTQ98" s="212"/>
      <c r="QTR98" s="212"/>
      <c r="QTS98" s="212"/>
      <c r="QTT98" s="212"/>
      <c r="QTU98" s="212"/>
      <c r="QTV98" s="212"/>
      <c r="QTW98" s="212"/>
      <c r="QTX98" s="212"/>
      <c r="QTY98" s="212"/>
      <c r="QTZ98" s="212"/>
      <c r="QUA98" s="212"/>
      <c r="QUB98" s="212"/>
      <c r="QUC98" s="212"/>
      <c r="QUD98" s="212"/>
      <c r="QUE98" s="212"/>
      <c r="QUF98" s="212"/>
      <c r="QUG98" s="212"/>
      <c r="QUH98" s="212"/>
      <c r="QUI98" s="212"/>
      <c r="QUJ98" s="212"/>
      <c r="QUK98" s="212"/>
      <c r="QUL98" s="212"/>
      <c r="QUM98" s="212"/>
      <c r="QUN98" s="212"/>
      <c r="QUO98" s="212"/>
      <c r="QUP98" s="212"/>
      <c r="QUQ98" s="212"/>
      <c r="QUR98" s="212"/>
      <c r="QUS98" s="212"/>
      <c r="QUT98" s="212"/>
      <c r="QUU98" s="212"/>
      <c r="QUV98" s="212"/>
      <c r="QUW98" s="212"/>
      <c r="QUX98" s="212"/>
      <c r="QUY98" s="212"/>
      <c r="QUZ98" s="212"/>
      <c r="QVA98" s="212"/>
      <c r="QVB98" s="212"/>
      <c r="QVC98" s="212"/>
      <c r="QVD98" s="212"/>
      <c r="QVE98" s="212"/>
      <c r="QVF98" s="212"/>
      <c r="QVG98" s="212"/>
      <c r="QVH98" s="212"/>
      <c r="QVI98" s="212"/>
      <c r="QVJ98" s="212"/>
      <c r="QVK98" s="212"/>
      <c r="QVL98" s="212"/>
      <c r="QVM98" s="212"/>
      <c r="QVN98" s="212"/>
      <c r="QVO98" s="212"/>
      <c r="QVP98" s="212"/>
      <c r="QVQ98" s="212"/>
      <c r="QVR98" s="212"/>
      <c r="QVS98" s="212"/>
      <c r="QVT98" s="212"/>
      <c r="QVU98" s="212"/>
      <c r="QVV98" s="212"/>
      <c r="QVW98" s="212"/>
      <c r="QVX98" s="212"/>
      <c r="QVY98" s="212"/>
      <c r="QVZ98" s="212"/>
      <c r="QWA98" s="212"/>
      <c r="QWB98" s="212"/>
      <c r="QWC98" s="212"/>
      <c r="QWD98" s="212"/>
      <c r="QWE98" s="212"/>
      <c r="QWF98" s="212"/>
      <c r="QWG98" s="212"/>
      <c r="QWH98" s="212"/>
      <c r="QWI98" s="212"/>
      <c r="QWJ98" s="212"/>
      <c r="QWK98" s="212"/>
      <c r="QWL98" s="212"/>
      <c r="QWM98" s="212"/>
      <c r="QWN98" s="212"/>
      <c r="QWO98" s="212"/>
      <c r="QWP98" s="212"/>
      <c r="QWQ98" s="212"/>
      <c r="QWR98" s="212"/>
      <c r="QWS98" s="212"/>
      <c r="QWT98" s="212"/>
      <c r="QWU98" s="212"/>
      <c r="QWV98" s="212"/>
      <c r="QWW98" s="212"/>
      <c r="QWX98" s="212"/>
      <c r="QWY98" s="212"/>
      <c r="QWZ98" s="212"/>
      <c r="QXA98" s="212"/>
      <c r="QXB98" s="212"/>
      <c r="QXC98" s="212"/>
      <c r="QXD98" s="212"/>
      <c r="QXE98" s="212"/>
      <c r="QXF98" s="212"/>
      <c r="QXG98" s="212"/>
      <c r="QXH98" s="212"/>
      <c r="QXI98" s="212"/>
      <c r="QXJ98" s="212"/>
      <c r="QXK98" s="212"/>
      <c r="QXL98" s="212"/>
      <c r="QXM98" s="212"/>
      <c r="QXN98" s="212"/>
      <c r="QXO98" s="212"/>
      <c r="QXP98" s="212"/>
      <c r="QXQ98" s="212"/>
      <c r="QXR98" s="212"/>
      <c r="QXS98" s="212"/>
      <c r="QXT98" s="212"/>
      <c r="QXU98" s="212"/>
      <c r="QXV98" s="212"/>
      <c r="QXW98" s="212"/>
      <c r="QXX98" s="212"/>
      <c r="QXY98" s="212"/>
      <c r="QXZ98" s="212"/>
      <c r="QYA98" s="212"/>
      <c r="QYB98" s="212"/>
      <c r="QYC98" s="212"/>
      <c r="QYD98" s="212"/>
      <c r="QYE98" s="212"/>
      <c r="QYF98" s="212"/>
      <c r="QYG98" s="212"/>
      <c r="QYH98" s="212"/>
      <c r="QYI98" s="212"/>
      <c r="QYJ98" s="212"/>
      <c r="QYK98" s="212"/>
      <c r="QYL98" s="212"/>
      <c r="QYM98" s="212"/>
      <c r="QYN98" s="212"/>
      <c r="QYO98" s="212"/>
      <c r="QYP98" s="212"/>
      <c r="QYQ98" s="212"/>
      <c r="QYR98" s="212"/>
      <c r="QYS98" s="212"/>
      <c r="QYT98" s="212"/>
      <c r="QYU98" s="212"/>
      <c r="QYV98" s="212"/>
      <c r="QYW98" s="212"/>
      <c r="QYX98" s="212"/>
      <c r="QYY98" s="212"/>
      <c r="QYZ98" s="212"/>
      <c r="QZA98" s="212"/>
      <c r="QZB98" s="212"/>
      <c r="QZC98" s="212"/>
      <c r="QZD98" s="212"/>
      <c r="QZE98" s="212"/>
      <c r="QZF98" s="212"/>
      <c r="QZG98" s="212"/>
      <c r="QZH98" s="212"/>
      <c r="QZI98" s="212"/>
      <c r="QZJ98" s="212"/>
      <c r="QZK98" s="212"/>
      <c r="QZL98" s="212"/>
      <c r="QZM98" s="212"/>
      <c r="QZN98" s="212"/>
      <c r="QZO98" s="212"/>
      <c r="QZP98" s="212"/>
      <c r="QZQ98" s="212"/>
      <c r="QZR98" s="212"/>
      <c r="QZS98" s="212"/>
      <c r="QZT98" s="212"/>
      <c r="QZU98" s="212"/>
      <c r="QZV98" s="212"/>
      <c r="QZW98" s="212"/>
      <c r="QZX98" s="212"/>
      <c r="QZY98" s="212"/>
      <c r="QZZ98" s="212"/>
      <c r="RAA98" s="212"/>
      <c r="RAB98" s="212"/>
      <c r="RAC98" s="212"/>
      <c r="RAD98" s="212"/>
      <c r="RAE98" s="212"/>
      <c r="RAF98" s="212"/>
      <c r="RAG98" s="212"/>
      <c r="RAH98" s="212"/>
      <c r="RAI98" s="212"/>
      <c r="RAJ98" s="212"/>
      <c r="RAK98" s="212"/>
      <c r="RAL98" s="212"/>
      <c r="RAM98" s="212"/>
      <c r="RAN98" s="212"/>
      <c r="RAO98" s="212"/>
      <c r="RAP98" s="212"/>
      <c r="RAQ98" s="212"/>
      <c r="RAR98" s="212"/>
      <c r="RAS98" s="212"/>
      <c r="RAT98" s="212"/>
      <c r="RAU98" s="212"/>
      <c r="RAV98" s="212"/>
      <c r="RAW98" s="212"/>
      <c r="RAX98" s="212"/>
      <c r="RAY98" s="212"/>
      <c r="RAZ98" s="212"/>
      <c r="RBA98" s="212"/>
      <c r="RBB98" s="212"/>
      <c r="RBC98" s="212"/>
      <c r="RBD98" s="212"/>
      <c r="RBE98" s="212"/>
      <c r="RBF98" s="212"/>
      <c r="RBG98" s="212"/>
      <c r="RBH98" s="212"/>
      <c r="RBI98" s="212"/>
      <c r="RBJ98" s="212"/>
      <c r="RBK98" s="212"/>
      <c r="RBL98" s="212"/>
      <c r="RBM98" s="212"/>
      <c r="RBN98" s="212"/>
      <c r="RBO98" s="212"/>
      <c r="RBP98" s="212"/>
      <c r="RBQ98" s="212"/>
      <c r="RBR98" s="212"/>
      <c r="RBS98" s="212"/>
      <c r="RBT98" s="212"/>
      <c r="RBU98" s="212"/>
      <c r="RBV98" s="212"/>
      <c r="RBW98" s="212"/>
      <c r="RBX98" s="212"/>
      <c r="RBY98" s="212"/>
      <c r="RBZ98" s="212"/>
      <c r="RCA98" s="212"/>
      <c r="RCB98" s="212"/>
      <c r="RCC98" s="212"/>
      <c r="RCD98" s="212"/>
      <c r="RCE98" s="212"/>
      <c r="RCF98" s="212"/>
      <c r="RCG98" s="212"/>
      <c r="RCH98" s="212"/>
      <c r="RCI98" s="212"/>
      <c r="RCJ98" s="212"/>
      <c r="RCK98" s="212"/>
      <c r="RCL98" s="212"/>
      <c r="RCM98" s="212"/>
      <c r="RCN98" s="212"/>
      <c r="RCO98" s="212"/>
      <c r="RCP98" s="212"/>
      <c r="RCQ98" s="212"/>
      <c r="RCR98" s="212"/>
      <c r="RCS98" s="212"/>
      <c r="RCT98" s="212"/>
      <c r="RCU98" s="212"/>
      <c r="RCV98" s="212"/>
      <c r="RCW98" s="212"/>
      <c r="RCX98" s="212"/>
      <c r="RCY98" s="212"/>
      <c r="RCZ98" s="212"/>
      <c r="RDA98" s="212"/>
      <c r="RDB98" s="212"/>
      <c r="RDC98" s="212"/>
      <c r="RDD98" s="212"/>
      <c r="RDE98" s="212"/>
      <c r="RDF98" s="212"/>
      <c r="RDG98" s="212"/>
      <c r="RDH98" s="212"/>
      <c r="RDI98" s="212"/>
      <c r="RDJ98" s="212"/>
      <c r="RDK98" s="212"/>
      <c r="RDL98" s="212"/>
      <c r="RDM98" s="212"/>
      <c r="RDN98" s="212"/>
      <c r="RDO98" s="212"/>
      <c r="RDP98" s="212"/>
      <c r="RDQ98" s="212"/>
      <c r="RDR98" s="212"/>
      <c r="RDS98" s="212"/>
      <c r="RDT98" s="212"/>
      <c r="RDU98" s="212"/>
      <c r="RDV98" s="212"/>
      <c r="RDW98" s="212"/>
      <c r="RDX98" s="212"/>
      <c r="RDY98" s="212"/>
      <c r="RDZ98" s="212"/>
      <c r="REA98" s="212"/>
      <c r="REB98" s="212"/>
      <c r="REC98" s="212"/>
      <c r="RED98" s="212"/>
      <c r="REE98" s="212"/>
      <c r="REF98" s="212"/>
      <c r="REG98" s="212"/>
      <c r="REH98" s="212"/>
      <c r="REI98" s="212"/>
      <c r="REJ98" s="212"/>
      <c r="REK98" s="212"/>
      <c r="REL98" s="212"/>
      <c r="REM98" s="212"/>
      <c r="REN98" s="212"/>
      <c r="REO98" s="212"/>
      <c r="REP98" s="212"/>
      <c r="REQ98" s="212"/>
      <c r="RER98" s="212"/>
      <c r="RES98" s="212"/>
      <c r="RET98" s="212"/>
      <c r="REU98" s="212"/>
      <c r="REV98" s="212"/>
      <c r="REW98" s="212"/>
      <c r="REX98" s="212"/>
      <c r="REY98" s="212"/>
      <c r="REZ98" s="212"/>
      <c r="RFA98" s="212"/>
      <c r="RFB98" s="212"/>
      <c r="RFC98" s="212"/>
      <c r="RFD98" s="212"/>
      <c r="RFE98" s="212"/>
      <c r="RFF98" s="212"/>
      <c r="RFG98" s="212"/>
      <c r="RFH98" s="212"/>
      <c r="RFI98" s="212"/>
      <c r="RFJ98" s="212"/>
      <c r="RFK98" s="212"/>
      <c r="RFL98" s="212"/>
      <c r="RFM98" s="212"/>
      <c r="RFN98" s="212"/>
      <c r="RFO98" s="212"/>
      <c r="RFP98" s="212"/>
      <c r="RFQ98" s="212"/>
      <c r="RFR98" s="212"/>
      <c r="RFS98" s="212"/>
      <c r="RFT98" s="212"/>
      <c r="RFU98" s="212"/>
      <c r="RFV98" s="212"/>
      <c r="RFW98" s="212"/>
      <c r="RFX98" s="212"/>
      <c r="RFY98" s="212"/>
      <c r="RFZ98" s="212"/>
      <c r="RGA98" s="212"/>
      <c r="RGB98" s="212"/>
      <c r="RGC98" s="212"/>
      <c r="RGD98" s="212"/>
      <c r="RGE98" s="212"/>
      <c r="RGF98" s="212"/>
      <c r="RGG98" s="212"/>
      <c r="RGH98" s="212"/>
      <c r="RGI98" s="212"/>
      <c r="RGJ98" s="212"/>
      <c r="RGK98" s="212"/>
      <c r="RGL98" s="212"/>
      <c r="RGM98" s="212"/>
      <c r="RGN98" s="212"/>
      <c r="RGO98" s="212"/>
      <c r="RGP98" s="212"/>
      <c r="RGQ98" s="212"/>
      <c r="RGR98" s="212"/>
      <c r="RGS98" s="212"/>
      <c r="RGT98" s="212"/>
      <c r="RGU98" s="212"/>
      <c r="RGV98" s="212"/>
      <c r="RGW98" s="212"/>
      <c r="RGX98" s="212"/>
      <c r="RGY98" s="212"/>
      <c r="RGZ98" s="212"/>
      <c r="RHA98" s="212"/>
      <c r="RHB98" s="212"/>
      <c r="RHC98" s="212"/>
      <c r="RHD98" s="212"/>
      <c r="RHE98" s="212"/>
      <c r="RHF98" s="212"/>
      <c r="RHG98" s="212"/>
      <c r="RHH98" s="212"/>
      <c r="RHI98" s="212"/>
      <c r="RHJ98" s="212"/>
      <c r="RHK98" s="212"/>
      <c r="RHL98" s="212"/>
      <c r="RHM98" s="212"/>
      <c r="RHN98" s="212"/>
      <c r="RHO98" s="212"/>
      <c r="RHP98" s="212"/>
      <c r="RHQ98" s="212"/>
      <c r="RHR98" s="212"/>
      <c r="RHS98" s="212"/>
      <c r="RHT98" s="212"/>
      <c r="RHU98" s="212"/>
      <c r="RHV98" s="212"/>
      <c r="RHW98" s="212"/>
      <c r="RHX98" s="212"/>
      <c r="RHY98" s="212"/>
      <c r="RHZ98" s="212"/>
      <c r="RIA98" s="212"/>
      <c r="RIB98" s="212"/>
      <c r="RIC98" s="212"/>
      <c r="RID98" s="212"/>
      <c r="RIE98" s="212"/>
      <c r="RIF98" s="212"/>
      <c r="RIG98" s="212"/>
      <c r="RIH98" s="212"/>
      <c r="RII98" s="212"/>
      <c r="RIJ98" s="212"/>
      <c r="RIK98" s="212"/>
      <c r="RIL98" s="212"/>
      <c r="RIM98" s="212"/>
      <c r="RIN98" s="212"/>
      <c r="RIO98" s="212"/>
      <c r="RIP98" s="212"/>
      <c r="RIQ98" s="212"/>
      <c r="RIR98" s="212"/>
      <c r="RIS98" s="212"/>
      <c r="RIT98" s="212"/>
      <c r="RIU98" s="212"/>
      <c r="RIV98" s="212"/>
      <c r="RIW98" s="212"/>
      <c r="RIX98" s="212"/>
      <c r="RIY98" s="212"/>
      <c r="RIZ98" s="212"/>
      <c r="RJA98" s="212"/>
      <c r="RJB98" s="212"/>
      <c r="RJC98" s="212"/>
      <c r="RJD98" s="212"/>
      <c r="RJE98" s="212"/>
      <c r="RJF98" s="212"/>
      <c r="RJG98" s="212"/>
      <c r="RJH98" s="212"/>
      <c r="RJI98" s="212"/>
      <c r="RJJ98" s="212"/>
      <c r="RJK98" s="212"/>
      <c r="RJL98" s="212"/>
      <c r="RJM98" s="212"/>
      <c r="RJN98" s="212"/>
      <c r="RJO98" s="212"/>
      <c r="RJP98" s="212"/>
      <c r="RJQ98" s="212"/>
      <c r="RJR98" s="212"/>
      <c r="RJS98" s="212"/>
      <c r="RJT98" s="212"/>
      <c r="RJU98" s="212"/>
      <c r="RJV98" s="212"/>
      <c r="RJW98" s="212"/>
      <c r="RJX98" s="212"/>
      <c r="RJY98" s="212"/>
      <c r="RJZ98" s="212"/>
      <c r="RKA98" s="212"/>
      <c r="RKB98" s="212"/>
      <c r="RKC98" s="212"/>
      <c r="RKD98" s="212"/>
      <c r="RKE98" s="212"/>
      <c r="RKF98" s="212"/>
      <c r="RKG98" s="212"/>
      <c r="RKH98" s="212"/>
      <c r="RKI98" s="212"/>
      <c r="RKJ98" s="212"/>
      <c r="RKK98" s="212"/>
      <c r="RKL98" s="212"/>
      <c r="RKM98" s="212"/>
      <c r="RKN98" s="212"/>
      <c r="RKO98" s="212"/>
      <c r="RKP98" s="212"/>
      <c r="RKQ98" s="212"/>
      <c r="RKR98" s="212"/>
      <c r="RKS98" s="212"/>
      <c r="RKT98" s="212"/>
      <c r="RKU98" s="212"/>
      <c r="RKV98" s="212"/>
      <c r="RKW98" s="212"/>
      <c r="RKX98" s="212"/>
      <c r="RKY98" s="212"/>
      <c r="RKZ98" s="212"/>
      <c r="RLA98" s="212"/>
      <c r="RLB98" s="212"/>
      <c r="RLC98" s="212"/>
      <c r="RLD98" s="212"/>
      <c r="RLE98" s="212"/>
      <c r="RLF98" s="212"/>
      <c r="RLG98" s="212"/>
      <c r="RLH98" s="212"/>
      <c r="RLI98" s="212"/>
      <c r="RLJ98" s="212"/>
      <c r="RLK98" s="212"/>
      <c r="RLL98" s="212"/>
      <c r="RLM98" s="212"/>
      <c r="RLN98" s="212"/>
      <c r="RLO98" s="212"/>
      <c r="RLP98" s="212"/>
      <c r="RLQ98" s="212"/>
      <c r="RLR98" s="212"/>
      <c r="RLS98" s="212"/>
      <c r="RLT98" s="212"/>
      <c r="RLU98" s="212"/>
      <c r="RLV98" s="212"/>
      <c r="RLW98" s="212"/>
      <c r="RLX98" s="212"/>
      <c r="RLY98" s="212"/>
      <c r="RLZ98" s="212"/>
      <c r="RMA98" s="212"/>
      <c r="RMB98" s="212"/>
      <c r="RMC98" s="212"/>
      <c r="RMD98" s="212"/>
      <c r="RME98" s="212"/>
      <c r="RMF98" s="212"/>
      <c r="RMG98" s="212"/>
      <c r="RMH98" s="212"/>
      <c r="RMI98" s="212"/>
      <c r="RMJ98" s="212"/>
      <c r="RMK98" s="212"/>
      <c r="RML98" s="212"/>
      <c r="RMM98" s="212"/>
      <c r="RMN98" s="212"/>
      <c r="RMO98" s="212"/>
      <c r="RMP98" s="212"/>
      <c r="RMQ98" s="212"/>
      <c r="RMR98" s="212"/>
      <c r="RMS98" s="212"/>
      <c r="RMT98" s="212"/>
      <c r="RMU98" s="212"/>
      <c r="RMV98" s="212"/>
      <c r="RMW98" s="212"/>
      <c r="RMX98" s="212"/>
      <c r="RMY98" s="212"/>
      <c r="RMZ98" s="212"/>
      <c r="RNA98" s="212"/>
      <c r="RNB98" s="212"/>
      <c r="RNC98" s="212"/>
      <c r="RND98" s="212"/>
      <c r="RNE98" s="212"/>
      <c r="RNF98" s="212"/>
      <c r="RNG98" s="212"/>
      <c r="RNH98" s="212"/>
      <c r="RNI98" s="212"/>
      <c r="RNJ98" s="212"/>
      <c r="RNK98" s="212"/>
      <c r="RNL98" s="212"/>
      <c r="RNM98" s="212"/>
      <c r="RNN98" s="212"/>
      <c r="RNO98" s="212"/>
      <c r="RNP98" s="212"/>
      <c r="RNQ98" s="212"/>
      <c r="RNR98" s="212"/>
      <c r="RNS98" s="212"/>
      <c r="RNT98" s="212"/>
      <c r="RNU98" s="212"/>
      <c r="RNV98" s="212"/>
      <c r="RNW98" s="212"/>
      <c r="RNX98" s="212"/>
      <c r="RNY98" s="212"/>
      <c r="RNZ98" s="212"/>
      <c r="ROA98" s="212"/>
      <c r="ROB98" s="212"/>
      <c r="ROC98" s="212"/>
      <c r="ROD98" s="212"/>
      <c r="ROE98" s="212"/>
      <c r="ROF98" s="212"/>
      <c r="ROG98" s="212"/>
      <c r="ROH98" s="212"/>
      <c r="ROI98" s="212"/>
      <c r="ROJ98" s="212"/>
      <c r="ROK98" s="212"/>
      <c r="ROL98" s="212"/>
      <c r="ROM98" s="212"/>
      <c r="RON98" s="212"/>
      <c r="ROO98" s="212"/>
      <c r="ROP98" s="212"/>
      <c r="ROQ98" s="212"/>
      <c r="ROR98" s="212"/>
      <c r="ROS98" s="212"/>
      <c r="ROT98" s="212"/>
      <c r="ROU98" s="212"/>
      <c r="ROV98" s="212"/>
      <c r="ROW98" s="212"/>
      <c r="ROX98" s="212"/>
      <c r="ROY98" s="212"/>
      <c r="ROZ98" s="212"/>
      <c r="RPA98" s="212"/>
      <c r="RPB98" s="212"/>
      <c r="RPC98" s="212"/>
      <c r="RPD98" s="212"/>
      <c r="RPE98" s="212"/>
      <c r="RPF98" s="212"/>
      <c r="RPG98" s="212"/>
      <c r="RPH98" s="212"/>
      <c r="RPI98" s="212"/>
      <c r="RPJ98" s="212"/>
      <c r="RPK98" s="212"/>
      <c r="RPL98" s="212"/>
      <c r="RPM98" s="212"/>
      <c r="RPN98" s="212"/>
      <c r="RPO98" s="212"/>
      <c r="RPP98" s="212"/>
      <c r="RPQ98" s="212"/>
      <c r="RPR98" s="212"/>
      <c r="RPS98" s="212"/>
      <c r="RPT98" s="212"/>
      <c r="RPU98" s="212"/>
      <c r="RPV98" s="212"/>
      <c r="RPW98" s="212"/>
      <c r="RPX98" s="212"/>
      <c r="RPY98" s="212"/>
      <c r="RPZ98" s="212"/>
      <c r="RQA98" s="212"/>
      <c r="RQB98" s="212"/>
      <c r="RQC98" s="212"/>
      <c r="RQD98" s="212"/>
      <c r="RQE98" s="212"/>
      <c r="RQF98" s="212"/>
      <c r="RQG98" s="212"/>
      <c r="RQH98" s="212"/>
      <c r="RQI98" s="212"/>
      <c r="RQJ98" s="212"/>
      <c r="RQK98" s="212"/>
      <c r="RQL98" s="212"/>
      <c r="RQM98" s="212"/>
      <c r="RQN98" s="212"/>
      <c r="RQO98" s="212"/>
      <c r="RQP98" s="212"/>
      <c r="RQQ98" s="212"/>
      <c r="RQR98" s="212"/>
      <c r="RQS98" s="212"/>
      <c r="RQT98" s="212"/>
      <c r="RQU98" s="212"/>
      <c r="RQV98" s="212"/>
      <c r="RQW98" s="212"/>
      <c r="RQX98" s="212"/>
      <c r="RQY98" s="212"/>
      <c r="RQZ98" s="212"/>
      <c r="RRA98" s="212"/>
      <c r="RRB98" s="212"/>
      <c r="RRC98" s="212"/>
      <c r="RRD98" s="212"/>
      <c r="RRE98" s="212"/>
      <c r="RRF98" s="212"/>
      <c r="RRG98" s="212"/>
      <c r="RRH98" s="212"/>
      <c r="RRI98" s="212"/>
      <c r="RRJ98" s="212"/>
      <c r="RRK98" s="212"/>
      <c r="RRL98" s="212"/>
      <c r="RRM98" s="212"/>
      <c r="RRN98" s="212"/>
      <c r="RRO98" s="212"/>
      <c r="RRP98" s="212"/>
      <c r="RRQ98" s="212"/>
      <c r="RRR98" s="212"/>
      <c r="RRS98" s="212"/>
      <c r="RRT98" s="212"/>
      <c r="RRU98" s="212"/>
      <c r="RRV98" s="212"/>
      <c r="RRW98" s="212"/>
      <c r="RRX98" s="212"/>
      <c r="RRY98" s="212"/>
      <c r="RRZ98" s="212"/>
      <c r="RSA98" s="212"/>
      <c r="RSB98" s="212"/>
      <c r="RSC98" s="212"/>
      <c r="RSD98" s="212"/>
      <c r="RSE98" s="212"/>
      <c r="RSF98" s="212"/>
      <c r="RSG98" s="212"/>
      <c r="RSH98" s="212"/>
      <c r="RSI98" s="212"/>
      <c r="RSJ98" s="212"/>
      <c r="RSK98" s="212"/>
      <c r="RSL98" s="212"/>
      <c r="RSM98" s="212"/>
      <c r="RSN98" s="212"/>
      <c r="RSO98" s="212"/>
      <c r="RSP98" s="212"/>
      <c r="RSQ98" s="212"/>
      <c r="RSR98" s="212"/>
      <c r="RSS98" s="212"/>
      <c r="RST98" s="212"/>
      <c r="RSU98" s="212"/>
      <c r="RSV98" s="212"/>
      <c r="RSW98" s="212"/>
      <c r="RSX98" s="212"/>
      <c r="RSY98" s="212"/>
      <c r="RSZ98" s="212"/>
      <c r="RTA98" s="212"/>
      <c r="RTB98" s="212"/>
      <c r="RTC98" s="212"/>
      <c r="RTD98" s="212"/>
      <c r="RTE98" s="212"/>
      <c r="RTF98" s="212"/>
      <c r="RTG98" s="212"/>
      <c r="RTH98" s="212"/>
      <c r="RTI98" s="212"/>
      <c r="RTJ98" s="212"/>
      <c r="RTK98" s="212"/>
      <c r="RTL98" s="212"/>
      <c r="RTM98" s="212"/>
      <c r="RTN98" s="212"/>
      <c r="RTO98" s="212"/>
      <c r="RTP98" s="212"/>
      <c r="RTQ98" s="212"/>
      <c r="RTR98" s="212"/>
      <c r="RTS98" s="212"/>
      <c r="RTT98" s="212"/>
      <c r="RTU98" s="212"/>
      <c r="RTV98" s="212"/>
      <c r="RTW98" s="212"/>
      <c r="RTX98" s="212"/>
      <c r="RTY98" s="212"/>
      <c r="RTZ98" s="212"/>
      <c r="RUA98" s="212"/>
      <c r="RUB98" s="212"/>
      <c r="RUC98" s="212"/>
      <c r="RUD98" s="212"/>
      <c r="RUE98" s="212"/>
      <c r="RUF98" s="212"/>
      <c r="RUG98" s="212"/>
      <c r="RUH98" s="212"/>
      <c r="RUI98" s="212"/>
      <c r="RUJ98" s="212"/>
      <c r="RUK98" s="212"/>
      <c r="RUL98" s="212"/>
      <c r="RUM98" s="212"/>
      <c r="RUN98" s="212"/>
      <c r="RUO98" s="212"/>
      <c r="RUP98" s="212"/>
      <c r="RUQ98" s="212"/>
      <c r="RUR98" s="212"/>
      <c r="RUS98" s="212"/>
      <c r="RUT98" s="212"/>
      <c r="RUU98" s="212"/>
      <c r="RUV98" s="212"/>
      <c r="RUW98" s="212"/>
      <c r="RUX98" s="212"/>
      <c r="RUY98" s="212"/>
      <c r="RUZ98" s="212"/>
      <c r="RVA98" s="212"/>
      <c r="RVB98" s="212"/>
      <c r="RVC98" s="212"/>
      <c r="RVD98" s="212"/>
      <c r="RVE98" s="212"/>
      <c r="RVF98" s="212"/>
      <c r="RVG98" s="212"/>
      <c r="RVH98" s="212"/>
      <c r="RVI98" s="212"/>
      <c r="RVJ98" s="212"/>
      <c r="RVK98" s="212"/>
      <c r="RVL98" s="212"/>
      <c r="RVM98" s="212"/>
      <c r="RVN98" s="212"/>
      <c r="RVO98" s="212"/>
      <c r="RVP98" s="212"/>
      <c r="RVQ98" s="212"/>
      <c r="RVR98" s="212"/>
      <c r="RVS98" s="212"/>
      <c r="RVT98" s="212"/>
      <c r="RVU98" s="212"/>
      <c r="RVV98" s="212"/>
      <c r="RVW98" s="212"/>
      <c r="RVX98" s="212"/>
      <c r="RVY98" s="212"/>
      <c r="RVZ98" s="212"/>
      <c r="RWA98" s="212"/>
      <c r="RWB98" s="212"/>
      <c r="RWC98" s="212"/>
      <c r="RWD98" s="212"/>
      <c r="RWE98" s="212"/>
      <c r="RWF98" s="212"/>
      <c r="RWG98" s="212"/>
      <c r="RWH98" s="212"/>
      <c r="RWI98" s="212"/>
      <c r="RWJ98" s="212"/>
      <c r="RWK98" s="212"/>
      <c r="RWL98" s="212"/>
      <c r="RWM98" s="212"/>
      <c r="RWN98" s="212"/>
      <c r="RWO98" s="212"/>
      <c r="RWP98" s="212"/>
      <c r="RWQ98" s="212"/>
      <c r="RWR98" s="212"/>
      <c r="RWS98" s="212"/>
      <c r="RWT98" s="212"/>
      <c r="RWU98" s="212"/>
      <c r="RWV98" s="212"/>
      <c r="RWW98" s="212"/>
      <c r="RWX98" s="212"/>
      <c r="RWY98" s="212"/>
      <c r="RWZ98" s="212"/>
      <c r="RXA98" s="212"/>
      <c r="RXB98" s="212"/>
      <c r="RXC98" s="212"/>
      <c r="RXD98" s="212"/>
      <c r="RXE98" s="212"/>
      <c r="RXF98" s="212"/>
      <c r="RXG98" s="212"/>
      <c r="RXH98" s="212"/>
      <c r="RXI98" s="212"/>
      <c r="RXJ98" s="212"/>
      <c r="RXK98" s="212"/>
      <c r="RXL98" s="212"/>
      <c r="RXM98" s="212"/>
      <c r="RXN98" s="212"/>
      <c r="RXO98" s="212"/>
      <c r="RXP98" s="212"/>
      <c r="RXQ98" s="212"/>
      <c r="RXR98" s="212"/>
      <c r="RXS98" s="212"/>
      <c r="RXT98" s="212"/>
      <c r="RXU98" s="212"/>
      <c r="RXV98" s="212"/>
      <c r="RXW98" s="212"/>
      <c r="RXX98" s="212"/>
      <c r="RXY98" s="212"/>
      <c r="RXZ98" s="212"/>
      <c r="RYA98" s="212"/>
      <c r="RYB98" s="212"/>
      <c r="RYC98" s="212"/>
      <c r="RYD98" s="212"/>
      <c r="RYE98" s="212"/>
      <c r="RYF98" s="212"/>
      <c r="RYG98" s="212"/>
      <c r="RYH98" s="212"/>
      <c r="RYI98" s="212"/>
      <c r="RYJ98" s="212"/>
      <c r="RYK98" s="212"/>
      <c r="RYL98" s="212"/>
      <c r="RYM98" s="212"/>
      <c r="RYN98" s="212"/>
      <c r="RYO98" s="212"/>
      <c r="RYP98" s="212"/>
      <c r="RYQ98" s="212"/>
      <c r="RYR98" s="212"/>
      <c r="RYS98" s="212"/>
      <c r="RYT98" s="212"/>
      <c r="RYU98" s="212"/>
      <c r="RYV98" s="212"/>
      <c r="RYW98" s="212"/>
      <c r="RYX98" s="212"/>
      <c r="RYY98" s="212"/>
      <c r="RYZ98" s="212"/>
      <c r="RZA98" s="212"/>
      <c r="RZB98" s="212"/>
      <c r="RZC98" s="212"/>
      <c r="RZD98" s="212"/>
      <c r="RZE98" s="212"/>
      <c r="RZF98" s="212"/>
      <c r="RZG98" s="212"/>
      <c r="RZH98" s="212"/>
      <c r="RZI98" s="212"/>
      <c r="RZJ98" s="212"/>
      <c r="RZK98" s="212"/>
      <c r="RZL98" s="212"/>
      <c r="RZM98" s="212"/>
      <c r="RZN98" s="212"/>
      <c r="RZO98" s="212"/>
      <c r="RZP98" s="212"/>
      <c r="RZQ98" s="212"/>
      <c r="RZR98" s="212"/>
      <c r="RZS98" s="212"/>
      <c r="RZT98" s="212"/>
      <c r="RZU98" s="212"/>
      <c r="RZV98" s="212"/>
      <c r="RZW98" s="212"/>
      <c r="RZX98" s="212"/>
      <c r="RZY98" s="212"/>
      <c r="RZZ98" s="212"/>
      <c r="SAA98" s="212"/>
      <c r="SAB98" s="212"/>
      <c r="SAC98" s="212"/>
      <c r="SAD98" s="212"/>
      <c r="SAE98" s="212"/>
      <c r="SAF98" s="212"/>
      <c r="SAG98" s="212"/>
      <c r="SAH98" s="212"/>
      <c r="SAI98" s="212"/>
      <c r="SAJ98" s="212"/>
      <c r="SAK98" s="212"/>
      <c r="SAL98" s="212"/>
      <c r="SAM98" s="212"/>
      <c r="SAN98" s="212"/>
      <c r="SAO98" s="212"/>
      <c r="SAP98" s="212"/>
      <c r="SAQ98" s="212"/>
      <c r="SAR98" s="212"/>
      <c r="SAS98" s="212"/>
      <c r="SAT98" s="212"/>
      <c r="SAU98" s="212"/>
      <c r="SAV98" s="212"/>
      <c r="SAW98" s="212"/>
      <c r="SAX98" s="212"/>
      <c r="SAY98" s="212"/>
      <c r="SAZ98" s="212"/>
      <c r="SBA98" s="212"/>
      <c r="SBB98" s="212"/>
      <c r="SBC98" s="212"/>
      <c r="SBD98" s="212"/>
      <c r="SBE98" s="212"/>
      <c r="SBF98" s="212"/>
      <c r="SBG98" s="212"/>
      <c r="SBH98" s="212"/>
      <c r="SBI98" s="212"/>
      <c r="SBJ98" s="212"/>
      <c r="SBK98" s="212"/>
      <c r="SBL98" s="212"/>
      <c r="SBM98" s="212"/>
      <c r="SBN98" s="212"/>
      <c r="SBO98" s="212"/>
      <c r="SBP98" s="212"/>
      <c r="SBQ98" s="212"/>
      <c r="SBR98" s="212"/>
      <c r="SBS98" s="212"/>
      <c r="SBT98" s="212"/>
      <c r="SBU98" s="212"/>
      <c r="SBV98" s="212"/>
      <c r="SBW98" s="212"/>
      <c r="SBX98" s="212"/>
      <c r="SBY98" s="212"/>
      <c r="SBZ98" s="212"/>
      <c r="SCA98" s="212"/>
      <c r="SCB98" s="212"/>
      <c r="SCC98" s="212"/>
      <c r="SCD98" s="212"/>
      <c r="SCE98" s="212"/>
      <c r="SCF98" s="212"/>
      <c r="SCG98" s="212"/>
      <c r="SCH98" s="212"/>
      <c r="SCI98" s="212"/>
      <c r="SCJ98" s="212"/>
      <c r="SCK98" s="212"/>
      <c r="SCL98" s="212"/>
      <c r="SCM98" s="212"/>
      <c r="SCN98" s="212"/>
      <c r="SCO98" s="212"/>
      <c r="SCP98" s="212"/>
      <c r="SCQ98" s="212"/>
      <c r="SCR98" s="212"/>
      <c r="SCS98" s="212"/>
      <c r="SCT98" s="212"/>
      <c r="SCU98" s="212"/>
      <c r="SCV98" s="212"/>
      <c r="SCW98" s="212"/>
      <c r="SCX98" s="212"/>
      <c r="SCY98" s="212"/>
      <c r="SCZ98" s="212"/>
      <c r="SDA98" s="212"/>
      <c r="SDB98" s="212"/>
      <c r="SDC98" s="212"/>
      <c r="SDD98" s="212"/>
      <c r="SDE98" s="212"/>
      <c r="SDF98" s="212"/>
      <c r="SDG98" s="212"/>
      <c r="SDH98" s="212"/>
      <c r="SDI98" s="212"/>
      <c r="SDJ98" s="212"/>
      <c r="SDK98" s="212"/>
      <c r="SDL98" s="212"/>
      <c r="SDM98" s="212"/>
      <c r="SDN98" s="212"/>
      <c r="SDO98" s="212"/>
      <c r="SDP98" s="212"/>
      <c r="SDQ98" s="212"/>
      <c r="SDR98" s="212"/>
      <c r="SDS98" s="212"/>
      <c r="SDT98" s="212"/>
      <c r="SDU98" s="212"/>
      <c r="SDV98" s="212"/>
      <c r="SDW98" s="212"/>
      <c r="SDX98" s="212"/>
      <c r="SDY98" s="212"/>
      <c r="SDZ98" s="212"/>
      <c r="SEA98" s="212"/>
      <c r="SEB98" s="212"/>
      <c r="SEC98" s="212"/>
      <c r="SED98" s="212"/>
      <c r="SEE98" s="212"/>
      <c r="SEF98" s="212"/>
      <c r="SEG98" s="212"/>
      <c r="SEH98" s="212"/>
      <c r="SEI98" s="212"/>
      <c r="SEJ98" s="212"/>
      <c r="SEK98" s="212"/>
      <c r="SEL98" s="212"/>
      <c r="SEM98" s="212"/>
      <c r="SEN98" s="212"/>
      <c r="SEO98" s="212"/>
      <c r="SEP98" s="212"/>
      <c r="SEQ98" s="212"/>
      <c r="SER98" s="212"/>
      <c r="SES98" s="212"/>
      <c r="SET98" s="212"/>
      <c r="SEU98" s="212"/>
      <c r="SEV98" s="212"/>
      <c r="SEW98" s="212"/>
      <c r="SEX98" s="212"/>
      <c r="SEY98" s="212"/>
      <c r="SEZ98" s="212"/>
      <c r="SFA98" s="212"/>
      <c r="SFB98" s="212"/>
      <c r="SFC98" s="212"/>
      <c r="SFD98" s="212"/>
      <c r="SFE98" s="212"/>
      <c r="SFF98" s="212"/>
      <c r="SFG98" s="212"/>
      <c r="SFH98" s="212"/>
      <c r="SFI98" s="212"/>
      <c r="SFJ98" s="212"/>
      <c r="SFK98" s="212"/>
      <c r="SFL98" s="212"/>
      <c r="SFM98" s="212"/>
      <c r="SFN98" s="212"/>
      <c r="SFO98" s="212"/>
      <c r="SFP98" s="212"/>
      <c r="SFQ98" s="212"/>
      <c r="SFR98" s="212"/>
      <c r="SFS98" s="212"/>
      <c r="SFT98" s="212"/>
      <c r="SFU98" s="212"/>
      <c r="SFV98" s="212"/>
      <c r="SFW98" s="212"/>
      <c r="SFX98" s="212"/>
      <c r="SFY98" s="212"/>
      <c r="SFZ98" s="212"/>
      <c r="SGA98" s="212"/>
      <c r="SGB98" s="212"/>
      <c r="SGC98" s="212"/>
      <c r="SGD98" s="212"/>
      <c r="SGE98" s="212"/>
      <c r="SGF98" s="212"/>
      <c r="SGG98" s="212"/>
      <c r="SGH98" s="212"/>
      <c r="SGI98" s="212"/>
      <c r="SGJ98" s="212"/>
      <c r="SGK98" s="212"/>
      <c r="SGL98" s="212"/>
      <c r="SGM98" s="212"/>
      <c r="SGN98" s="212"/>
      <c r="SGO98" s="212"/>
      <c r="SGP98" s="212"/>
      <c r="SGQ98" s="212"/>
      <c r="SGR98" s="212"/>
      <c r="SGS98" s="212"/>
      <c r="SGT98" s="212"/>
      <c r="SGU98" s="212"/>
      <c r="SGV98" s="212"/>
      <c r="SGW98" s="212"/>
      <c r="SGX98" s="212"/>
      <c r="SGY98" s="212"/>
      <c r="SGZ98" s="212"/>
      <c r="SHA98" s="212"/>
      <c r="SHB98" s="212"/>
      <c r="SHC98" s="212"/>
      <c r="SHD98" s="212"/>
      <c r="SHE98" s="212"/>
      <c r="SHF98" s="212"/>
      <c r="SHG98" s="212"/>
      <c r="SHH98" s="212"/>
      <c r="SHI98" s="212"/>
      <c r="SHJ98" s="212"/>
      <c r="SHK98" s="212"/>
      <c r="SHL98" s="212"/>
      <c r="SHM98" s="212"/>
      <c r="SHN98" s="212"/>
      <c r="SHO98" s="212"/>
      <c r="SHP98" s="212"/>
      <c r="SHQ98" s="212"/>
      <c r="SHR98" s="212"/>
      <c r="SHS98" s="212"/>
      <c r="SHT98" s="212"/>
      <c r="SHU98" s="212"/>
      <c r="SHV98" s="212"/>
      <c r="SHW98" s="212"/>
      <c r="SHX98" s="212"/>
      <c r="SHY98" s="212"/>
      <c r="SHZ98" s="212"/>
      <c r="SIA98" s="212"/>
      <c r="SIB98" s="212"/>
      <c r="SIC98" s="212"/>
      <c r="SID98" s="212"/>
      <c r="SIE98" s="212"/>
      <c r="SIF98" s="212"/>
      <c r="SIG98" s="212"/>
      <c r="SIH98" s="212"/>
      <c r="SII98" s="212"/>
      <c r="SIJ98" s="212"/>
      <c r="SIK98" s="212"/>
      <c r="SIL98" s="212"/>
      <c r="SIM98" s="212"/>
      <c r="SIN98" s="212"/>
      <c r="SIO98" s="212"/>
      <c r="SIP98" s="212"/>
      <c r="SIQ98" s="212"/>
      <c r="SIR98" s="212"/>
      <c r="SIS98" s="212"/>
      <c r="SIT98" s="212"/>
      <c r="SIU98" s="212"/>
      <c r="SIV98" s="212"/>
      <c r="SIW98" s="212"/>
      <c r="SIX98" s="212"/>
      <c r="SIY98" s="212"/>
      <c r="SIZ98" s="212"/>
      <c r="SJA98" s="212"/>
      <c r="SJB98" s="212"/>
      <c r="SJC98" s="212"/>
      <c r="SJD98" s="212"/>
      <c r="SJE98" s="212"/>
      <c r="SJF98" s="212"/>
      <c r="SJG98" s="212"/>
      <c r="SJH98" s="212"/>
      <c r="SJI98" s="212"/>
      <c r="SJJ98" s="212"/>
      <c r="SJK98" s="212"/>
      <c r="SJL98" s="212"/>
      <c r="SJM98" s="212"/>
      <c r="SJN98" s="212"/>
      <c r="SJO98" s="212"/>
      <c r="SJP98" s="212"/>
      <c r="SJQ98" s="212"/>
      <c r="SJR98" s="212"/>
      <c r="SJS98" s="212"/>
      <c r="SJT98" s="212"/>
      <c r="SJU98" s="212"/>
      <c r="SJV98" s="212"/>
      <c r="SJW98" s="212"/>
      <c r="SJX98" s="212"/>
      <c r="SJY98" s="212"/>
      <c r="SJZ98" s="212"/>
      <c r="SKA98" s="212"/>
      <c r="SKB98" s="212"/>
      <c r="SKC98" s="212"/>
      <c r="SKD98" s="212"/>
      <c r="SKE98" s="212"/>
      <c r="SKF98" s="212"/>
      <c r="SKG98" s="212"/>
      <c r="SKH98" s="212"/>
      <c r="SKI98" s="212"/>
      <c r="SKJ98" s="212"/>
      <c r="SKK98" s="212"/>
      <c r="SKL98" s="212"/>
      <c r="SKM98" s="212"/>
      <c r="SKN98" s="212"/>
      <c r="SKO98" s="212"/>
      <c r="SKP98" s="212"/>
      <c r="SKQ98" s="212"/>
      <c r="SKR98" s="212"/>
      <c r="SKS98" s="212"/>
      <c r="SKT98" s="212"/>
      <c r="SKU98" s="212"/>
      <c r="SKV98" s="212"/>
      <c r="SKW98" s="212"/>
      <c r="SKX98" s="212"/>
      <c r="SKY98" s="212"/>
      <c r="SKZ98" s="212"/>
      <c r="SLA98" s="212"/>
      <c r="SLB98" s="212"/>
      <c r="SLC98" s="212"/>
      <c r="SLD98" s="212"/>
      <c r="SLE98" s="212"/>
      <c r="SLF98" s="212"/>
      <c r="SLG98" s="212"/>
      <c r="SLH98" s="212"/>
      <c r="SLI98" s="212"/>
      <c r="SLJ98" s="212"/>
      <c r="SLK98" s="212"/>
      <c r="SLL98" s="212"/>
      <c r="SLM98" s="212"/>
      <c r="SLN98" s="212"/>
      <c r="SLO98" s="212"/>
      <c r="SLP98" s="212"/>
      <c r="SLQ98" s="212"/>
      <c r="SLR98" s="212"/>
      <c r="SLS98" s="212"/>
      <c r="SLT98" s="212"/>
      <c r="SLU98" s="212"/>
      <c r="SLV98" s="212"/>
      <c r="SLW98" s="212"/>
      <c r="SLX98" s="212"/>
      <c r="SLY98" s="212"/>
      <c r="SLZ98" s="212"/>
      <c r="SMA98" s="212"/>
      <c r="SMB98" s="212"/>
      <c r="SMC98" s="212"/>
      <c r="SMD98" s="212"/>
      <c r="SME98" s="212"/>
      <c r="SMF98" s="212"/>
      <c r="SMG98" s="212"/>
      <c r="SMH98" s="212"/>
      <c r="SMI98" s="212"/>
      <c r="SMJ98" s="212"/>
      <c r="SMK98" s="212"/>
      <c r="SML98" s="212"/>
      <c r="SMM98" s="212"/>
      <c r="SMN98" s="212"/>
      <c r="SMO98" s="212"/>
      <c r="SMP98" s="212"/>
      <c r="SMQ98" s="212"/>
      <c r="SMR98" s="212"/>
      <c r="SMS98" s="212"/>
      <c r="SMT98" s="212"/>
      <c r="SMU98" s="212"/>
      <c r="SMV98" s="212"/>
      <c r="SMW98" s="212"/>
      <c r="SMX98" s="212"/>
      <c r="SMY98" s="212"/>
      <c r="SMZ98" s="212"/>
      <c r="SNA98" s="212"/>
      <c r="SNB98" s="212"/>
      <c r="SNC98" s="212"/>
      <c r="SND98" s="212"/>
      <c r="SNE98" s="212"/>
      <c r="SNF98" s="212"/>
      <c r="SNG98" s="212"/>
      <c r="SNH98" s="212"/>
      <c r="SNI98" s="212"/>
      <c r="SNJ98" s="212"/>
      <c r="SNK98" s="212"/>
      <c r="SNL98" s="212"/>
      <c r="SNM98" s="212"/>
      <c r="SNN98" s="212"/>
      <c r="SNO98" s="212"/>
      <c r="SNP98" s="212"/>
      <c r="SNQ98" s="212"/>
      <c r="SNR98" s="212"/>
      <c r="SNS98" s="212"/>
      <c r="SNT98" s="212"/>
      <c r="SNU98" s="212"/>
      <c r="SNV98" s="212"/>
      <c r="SNW98" s="212"/>
      <c r="SNX98" s="212"/>
      <c r="SNY98" s="212"/>
      <c r="SNZ98" s="212"/>
      <c r="SOA98" s="212"/>
      <c r="SOB98" s="212"/>
      <c r="SOC98" s="212"/>
      <c r="SOD98" s="212"/>
      <c r="SOE98" s="212"/>
      <c r="SOF98" s="212"/>
      <c r="SOG98" s="212"/>
      <c r="SOH98" s="212"/>
      <c r="SOI98" s="212"/>
      <c r="SOJ98" s="212"/>
      <c r="SOK98" s="212"/>
      <c r="SOL98" s="212"/>
      <c r="SOM98" s="212"/>
      <c r="SON98" s="212"/>
      <c r="SOO98" s="212"/>
      <c r="SOP98" s="212"/>
      <c r="SOQ98" s="212"/>
      <c r="SOR98" s="212"/>
      <c r="SOS98" s="212"/>
      <c r="SOT98" s="212"/>
      <c r="SOU98" s="212"/>
      <c r="SOV98" s="212"/>
      <c r="SOW98" s="212"/>
      <c r="SOX98" s="212"/>
      <c r="SOY98" s="212"/>
      <c r="SOZ98" s="212"/>
      <c r="SPA98" s="212"/>
      <c r="SPB98" s="212"/>
      <c r="SPC98" s="212"/>
      <c r="SPD98" s="212"/>
      <c r="SPE98" s="212"/>
      <c r="SPF98" s="212"/>
      <c r="SPG98" s="212"/>
      <c r="SPH98" s="212"/>
      <c r="SPI98" s="212"/>
      <c r="SPJ98" s="212"/>
      <c r="SPK98" s="212"/>
      <c r="SPL98" s="212"/>
      <c r="SPM98" s="212"/>
      <c r="SPN98" s="212"/>
      <c r="SPO98" s="212"/>
      <c r="SPP98" s="212"/>
      <c r="SPQ98" s="212"/>
      <c r="SPR98" s="212"/>
      <c r="SPS98" s="212"/>
      <c r="SPT98" s="212"/>
      <c r="SPU98" s="212"/>
      <c r="SPV98" s="212"/>
      <c r="SPW98" s="212"/>
      <c r="SPX98" s="212"/>
      <c r="SPY98" s="212"/>
      <c r="SPZ98" s="212"/>
      <c r="SQA98" s="212"/>
      <c r="SQB98" s="212"/>
      <c r="SQC98" s="212"/>
      <c r="SQD98" s="212"/>
      <c r="SQE98" s="212"/>
      <c r="SQF98" s="212"/>
      <c r="SQG98" s="212"/>
      <c r="SQH98" s="212"/>
      <c r="SQI98" s="212"/>
      <c r="SQJ98" s="212"/>
      <c r="SQK98" s="212"/>
      <c r="SQL98" s="212"/>
      <c r="SQM98" s="212"/>
      <c r="SQN98" s="212"/>
      <c r="SQO98" s="212"/>
      <c r="SQP98" s="212"/>
      <c r="SQQ98" s="212"/>
      <c r="SQR98" s="212"/>
      <c r="SQS98" s="212"/>
      <c r="SQT98" s="212"/>
      <c r="SQU98" s="212"/>
      <c r="SQV98" s="212"/>
      <c r="SQW98" s="212"/>
      <c r="SQX98" s="212"/>
      <c r="SQY98" s="212"/>
      <c r="SQZ98" s="212"/>
      <c r="SRA98" s="212"/>
      <c r="SRB98" s="212"/>
      <c r="SRC98" s="212"/>
      <c r="SRD98" s="212"/>
      <c r="SRE98" s="212"/>
      <c r="SRF98" s="212"/>
      <c r="SRG98" s="212"/>
      <c r="SRH98" s="212"/>
      <c r="SRI98" s="212"/>
      <c r="SRJ98" s="212"/>
      <c r="SRK98" s="212"/>
      <c r="SRL98" s="212"/>
      <c r="SRM98" s="212"/>
      <c r="SRN98" s="212"/>
      <c r="SRO98" s="212"/>
      <c r="SRP98" s="212"/>
      <c r="SRQ98" s="212"/>
      <c r="SRR98" s="212"/>
      <c r="SRS98" s="212"/>
      <c r="SRT98" s="212"/>
      <c r="SRU98" s="212"/>
      <c r="SRV98" s="212"/>
      <c r="SRW98" s="212"/>
      <c r="SRX98" s="212"/>
      <c r="SRY98" s="212"/>
      <c r="SRZ98" s="212"/>
      <c r="SSA98" s="212"/>
      <c r="SSB98" s="212"/>
      <c r="SSC98" s="212"/>
      <c r="SSD98" s="212"/>
      <c r="SSE98" s="212"/>
      <c r="SSF98" s="212"/>
      <c r="SSG98" s="212"/>
      <c r="SSH98" s="212"/>
      <c r="SSI98" s="212"/>
      <c r="SSJ98" s="212"/>
      <c r="SSK98" s="212"/>
      <c r="SSL98" s="212"/>
      <c r="SSM98" s="212"/>
      <c r="SSN98" s="212"/>
      <c r="SSO98" s="212"/>
      <c r="SSP98" s="212"/>
      <c r="SSQ98" s="212"/>
      <c r="SSR98" s="212"/>
      <c r="SSS98" s="212"/>
      <c r="SST98" s="212"/>
      <c r="SSU98" s="212"/>
      <c r="SSV98" s="212"/>
      <c r="SSW98" s="212"/>
      <c r="SSX98" s="212"/>
      <c r="SSY98" s="212"/>
      <c r="SSZ98" s="212"/>
      <c r="STA98" s="212"/>
      <c r="STB98" s="212"/>
      <c r="STC98" s="212"/>
      <c r="STD98" s="212"/>
      <c r="STE98" s="212"/>
      <c r="STF98" s="212"/>
      <c r="STG98" s="212"/>
      <c r="STH98" s="212"/>
      <c r="STI98" s="212"/>
      <c r="STJ98" s="212"/>
      <c r="STK98" s="212"/>
      <c r="STL98" s="212"/>
      <c r="STM98" s="212"/>
      <c r="STN98" s="212"/>
      <c r="STO98" s="212"/>
      <c r="STP98" s="212"/>
      <c r="STQ98" s="212"/>
      <c r="STR98" s="212"/>
      <c r="STS98" s="212"/>
      <c r="STT98" s="212"/>
      <c r="STU98" s="212"/>
      <c r="STV98" s="212"/>
      <c r="STW98" s="212"/>
      <c r="STX98" s="212"/>
      <c r="STY98" s="212"/>
      <c r="STZ98" s="212"/>
      <c r="SUA98" s="212"/>
      <c r="SUB98" s="212"/>
      <c r="SUC98" s="212"/>
      <c r="SUD98" s="212"/>
      <c r="SUE98" s="212"/>
      <c r="SUF98" s="212"/>
      <c r="SUG98" s="212"/>
      <c r="SUH98" s="212"/>
      <c r="SUI98" s="212"/>
      <c r="SUJ98" s="212"/>
      <c r="SUK98" s="212"/>
      <c r="SUL98" s="212"/>
      <c r="SUM98" s="212"/>
      <c r="SUN98" s="212"/>
      <c r="SUO98" s="212"/>
      <c r="SUP98" s="212"/>
      <c r="SUQ98" s="212"/>
      <c r="SUR98" s="212"/>
      <c r="SUS98" s="212"/>
      <c r="SUT98" s="212"/>
      <c r="SUU98" s="212"/>
      <c r="SUV98" s="212"/>
      <c r="SUW98" s="212"/>
      <c r="SUX98" s="212"/>
      <c r="SUY98" s="212"/>
      <c r="SUZ98" s="212"/>
      <c r="SVA98" s="212"/>
      <c r="SVB98" s="212"/>
      <c r="SVC98" s="212"/>
      <c r="SVD98" s="212"/>
      <c r="SVE98" s="212"/>
      <c r="SVF98" s="212"/>
      <c r="SVG98" s="212"/>
      <c r="SVH98" s="212"/>
      <c r="SVI98" s="212"/>
      <c r="SVJ98" s="212"/>
      <c r="SVK98" s="212"/>
      <c r="SVL98" s="212"/>
      <c r="SVM98" s="212"/>
      <c r="SVN98" s="212"/>
      <c r="SVO98" s="212"/>
      <c r="SVP98" s="212"/>
      <c r="SVQ98" s="212"/>
      <c r="SVR98" s="212"/>
      <c r="SVS98" s="212"/>
      <c r="SVT98" s="212"/>
      <c r="SVU98" s="212"/>
      <c r="SVV98" s="212"/>
      <c r="SVW98" s="212"/>
      <c r="SVX98" s="212"/>
      <c r="SVY98" s="212"/>
      <c r="SVZ98" s="212"/>
      <c r="SWA98" s="212"/>
      <c r="SWB98" s="212"/>
      <c r="SWC98" s="212"/>
      <c r="SWD98" s="212"/>
      <c r="SWE98" s="212"/>
      <c r="SWF98" s="212"/>
      <c r="SWG98" s="212"/>
      <c r="SWH98" s="212"/>
      <c r="SWI98" s="212"/>
      <c r="SWJ98" s="212"/>
      <c r="SWK98" s="212"/>
      <c r="SWL98" s="212"/>
      <c r="SWM98" s="212"/>
      <c r="SWN98" s="212"/>
      <c r="SWO98" s="212"/>
      <c r="SWP98" s="212"/>
      <c r="SWQ98" s="212"/>
      <c r="SWR98" s="212"/>
      <c r="SWS98" s="212"/>
      <c r="SWT98" s="212"/>
      <c r="SWU98" s="212"/>
      <c r="SWV98" s="212"/>
      <c r="SWW98" s="212"/>
      <c r="SWX98" s="212"/>
      <c r="SWY98" s="212"/>
      <c r="SWZ98" s="212"/>
      <c r="SXA98" s="212"/>
      <c r="SXB98" s="212"/>
      <c r="SXC98" s="212"/>
      <c r="SXD98" s="212"/>
      <c r="SXE98" s="212"/>
      <c r="SXF98" s="212"/>
      <c r="SXG98" s="212"/>
      <c r="SXH98" s="212"/>
      <c r="SXI98" s="212"/>
      <c r="SXJ98" s="212"/>
      <c r="SXK98" s="212"/>
      <c r="SXL98" s="212"/>
      <c r="SXM98" s="212"/>
      <c r="SXN98" s="212"/>
      <c r="SXO98" s="212"/>
      <c r="SXP98" s="212"/>
      <c r="SXQ98" s="212"/>
      <c r="SXR98" s="212"/>
      <c r="SXS98" s="212"/>
      <c r="SXT98" s="212"/>
      <c r="SXU98" s="212"/>
      <c r="SXV98" s="212"/>
      <c r="SXW98" s="212"/>
      <c r="SXX98" s="212"/>
      <c r="SXY98" s="212"/>
      <c r="SXZ98" s="212"/>
      <c r="SYA98" s="212"/>
      <c r="SYB98" s="212"/>
      <c r="SYC98" s="212"/>
      <c r="SYD98" s="212"/>
      <c r="SYE98" s="212"/>
      <c r="SYF98" s="212"/>
      <c r="SYG98" s="212"/>
      <c r="SYH98" s="212"/>
      <c r="SYI98" s="212"/>
      <c r="SYJ98" s="212"/>
      <c r="SYK98" s="212"/>
      <c r="SYL98" s="212"/>
      <c r="SYM98" s="212"/>
      <c r="SYN98" s="212"/>
      <c r="SYO98" s="212"/>
      <c r="SYP98" s="212"/>
      <c r="SYQ98" s="212"/>
      <c r="SYR98" s="212"/>
      <c r="SYS98" s="212"/>
      <c r="SYT98" s="212"/>
      <c r="SYU98" s="212"/>
      <c r="SYV98" s="212"/>
      <c r="SYW98" s="212"/>
      <c r="SYX98" s="212"/>
      <c r="SYY98" s="212"/>
      <c r="SYZ98" s="212"/>
      <c r="SZA98" s="212"/>
      <c r="SZB98" s="212"/>
      <c r="SZC98" s="212"/>
      <c r="SZD98" s="212"/>
      <c r="SZE98" s="212"/>
      <c r="SZF98" s="212"/>
      <c r="SZG98" s="212"/>
      <c r="SZH98" s="212"/>
      <c r="SZI98" s="212"/>
      <c r="SZJ98" s="212"/>
      <c r="SZK98" s="212"/>
      <c r="SZL98" s="212"/>
      <c r="SZM98" s="212"/>
      <c r="SZN98" s="212"/>
      <c r="SZO98" s="212"/>
      <c r="SZP98" s="212"/>
      <c r="SZQ98" s="212"/>
      <c r="SZR98" s="212"/>
      <c r="SZS98" s="212"/>
      <c r="SZT98" s="212"/>
      <c r="SZU98" s="212"/>
      <c r="SZV98" s="212"/>
      <c r="SZW98" s="212"/>
      <c r="SZX98" s="212"/>
      <c r="SZY98" s="212"/>
      <c r="SZZ98" s="212"/>
      <c r="TAA98" s="212"/>
      <c r="TAB98" s="212"/>
      <c r="TAC98" s="212"/>
      <c r="TAD98" s="212"/>
      <c r="TAE98" s="212"/>
      <c r="TAF98" s="212"/>
      <c r="TAG98" s="212"/>
      <c r="TAH98" s="212"/>
      <c r="TAI98" s="212"/>
      <c r="TAJ98" s="212"/>
      <c r="TAK98" s="212"/>
      <c r="TAL98" s="212"/>
      <c r="TAM98" s="212"/>
      <c r="TAN98" s="212"/>
      <c r="TAO98" s="212"/>
      <c r="TAP98" s="212"/>
      <c r="TAQ98" s="212"/>
      <c r="TAR98" s="212"/>
      <c r="TAS98" s="212"/>
      <c r="TAT98" s="212"/>
      <c r="TAU98" s="212"/>
      <c r="TAV98" s="212"/>
      <c r="TAW98" s="212"/>
      <c r="TAX98" s="212"/>
      <c r="TAY98" s="212"/>
      <c r="TAZ98" s="212"/>
      <c r="TBA98" s="212"/>
      <c r="TBB98" s="212"/>
      <c r="TBC98" s="212"/>
      <c r="TBD98" s="212"/>
      <c r="TBE98" s="212"/>
      <c r="TBF98" s="212"/>
      <c r="TBG98" s="212"/>
      <c r="TBH98" s="212"/>
      <c r="TBI98" s="212"/>
      <c r="TBJ98" s="212"/>
      <c r="TBK98" s="212"/>
      <c r="TBL98" s="212"/>
      <c r="TBM98" s="212"/>
      <c r="TBN98" s="212"/>
      <c r="TBO98" s="212"/>
      <c r="TBP98" s="212"/>
      <c r="TBQ98" s="212"/>
      <c r="TBR98" s="212"/>
      <c r="TBS98" s="212"/>
      <c r="TBT98" s="212"/>
      <c r="TBU98" s="212"/>
      <c r="TBV98" s="212"/>
      <c r="TBW98" s="212"/>
      <c r="TBX98" s="212"/>
      <c r="TBY98" s="212"/>
      <c r="TBZ98" s="212"/>
      <c r="TCA98" s="212"/>
      <c r="TCB98" s="212"/>
      <c r="TCC98" s="212"/>
      <c r="TCD98" s="212"/>
      <c r="TCE98" s="212"/>
      <c r="TCF98" s="212"/>
      <c r="TCG98" s="212"/>
      <c r="TCH98" s="212"/>
      <c r="TCI98" s="212"/>
      <c r="TCJ98" s="212"/>
      <c r="TCK98" s="212"/>
      <c r="TCL98" s="212"/>
      <c r="TCM98" s="212"/>
      <c r="TCN98" s="212"/>
      <c r="TCO98" s="212"/>
      <c r="TCP98" s="212"/>
      <c r="TCQ98" s="212"/>
      <c r="TCR98" s="212"/>
      <c r="TCS98" s="212"/>
      <c r="TCT98" s="212"/>
      <c r="TCU98" s="212"/>
      <c r="TCV98" s="212"/>
      <c r="TCW98" s="212"/>
      <c r="TCX98" s="212"/>
      <c r="TCY98" s="212"/>
      <c r="TCZ98" s="212"/>
      <c r="TDA98" s="212"/>
      <c r="TDB98" s="212"/>
      <c r="TDC98" s="212"/>
      <c r="TDD98" s="212"/>
      <c r="TDE98" s="212"/>
      <c r="TDF98" s="212"/>
      <c r="TDG98" s="212"/>
      <c r="TDH98" s="212"/>
      <c r="TDI98" s="212"/>
      <c r="TDJ98" s="212"/>
      <c r="TDK98" s="212"/>
      <c r="TDL98" s="212"/>
      <c r="TDM98" s="212"/>
      <c r="TDN98" s="212"/>
      <c r="TDO98" s="212"/>
      <c r="TDP98" s="212"/>
      <c r="TDQ98" s="212"/>
      <c r="TDR98" s="212"/>
      <c r="TDS98" s="212"/>
      <c r="TDT98" s="212"/>
      <c r="TDU98" s="212"/>
      <c r="TDV98" s="212"/>
      <c r="TDW98" s="212"/>
      <c r="TDX98" s="212"/>
      <c r="TDY98" s="212"/>
      <c r="TDZ98" s="212"/>
      <c r="TEA98" s="212"/>
      <c r="TEB98" s="212"/>
      <c r="TEC98" s="212"/>
      <c r="TED98" s="212"/>
      <c r="TEE98" s="212"/>
      <c r="TEF98" s="212"/>
      <c r="TEG98" s="212"/>
      <c r="TEH98" s="212"/>
      <c r="TEI98" s="212"/>
      <c r="TEJ98" s="212"/>
      <c r="TEK98" s="212"/>
      <c r="TEL98" s="212"/>
      <c r="TEM98" s="212"/>
      <c r="TEN98" s="212"/>
      <c r="TEO98" s="212"/>
      <c r="TEP98" s="212"/>
      <c r="TEQ98" s="212"/>
      <c r="TER98" s="212"/>
      <c r="TES98" s="212"/>
      <c r="TET98" s="212"/>
      <c r="TEU98" s="212"/>
      <c r="TEV98" s="212"/>
      <c r="TEW98" s="212"/>
      <c r="TEX98" s="212"/>
      <c r="TEY98" s="212"/>
      <c r="TEZ98" s="212"/>
      <c r="TFA98" s="212"/>
      <c r="TFB98" s="212"/>
      <c r="TFC98" s="212"/>
      <c r="TFD98" s="212"/>
      <c r="TFE98" s="212"/>
      <c r="TFF98" s="212"/>
      <c r="TFG98" s="212"/>
      <c r="TFH98" s="212"/>
      <c r="TFI98" s="212"/>
      <c r="TFJ98" s="212"/>
      <c r="TFK98" s="212"/>
      <c r="TFL98" s="212"/>
      <c r="TFM98" s="212"/>
      <c r="TFN98" s="212"/>
      <c r="TFO98" s="212"/>
      <c r="TFP98" s="212"/>
      <c r="TFQ98" s="212"/>
      <c r="TFR98" s="212"/>
      <c r="TFS98" s="212"/>
      <c r="TFT98" s="212"/>
      <c r="TFU98" s="212"/>
      <c r="TFV98" s="212"/>
      <c r="TFW98" s="212"/>
      <c r="TFX98" s="212"/>
      <c r="TFY98" s="212"/>
      <c r="TFZ98" s="212"/>
      <c r="TGA98" s="212"/>
      <c r="TGB98" s="212"/>
      <c r="TGC98" s="212"/>
      <c r="TGD98" s="212"/>
      <c r="TGE98" s="212"/>
      <c r="TGF98" s="212"/>
      <c r="TGG98" s="212"/>
      <c r="TGH98" s="212"/>
      <c r="TGI98" s="212"/>
      <c r="TGJ98" s="212"/>
      <c r="TGK98" s="212"/>
      <c r="TGL98" s="212"/>
      <c r="TGM98" s="212"/>
      <c r="TGN98" s="212"/>
      <c r="TGO98" s="212"/>
      <c r="TGP98" s="212"/>
      <c r="TGQ98" s="212"/>
      <c r="TGR98" s="212"/>
      <c r="TGS98" s="212"/>
      <c r="TGT98" s="212"/>
      <c r="TGU98" s="212"/>
      <c r="TGV98" s="212"/>
      <c r="TGW98" s="212"/>
      <c r="TGX98" s="212"/>
      <c r="TGY98" s="212"/>
      <c r="TGZ98" s="212"/>
      <c r="THA98" s="212"/>
      <c r="THB98" s="212"/>
      <c r="THC98" s="212"/>
      <c r="THD98" s="212"/>
      <c r="THE98" s="212"/>
      <c r="THF98" s="212"/>
      <c r="THG98" s="212"/>
      <c r="THH98" s="212"/>
      <c r="THI98" s="212"/>
      <c r="THJ98" s="212"/>
      <c r="THK98" s="212"/>
      <c r="THL98" s="212"/>
      <c r="THM98" s="212"/>
      <c r="THN98" s="212"/>
      <c r="THO98" s="212"/>
      <c r="THP98" s="212"/>
      <c r="THQ98" s="212"/>
      <c r="THR98" s="212"/>
      <c r="THS98" s="212"/>
      <c r="THT98" s="212"/>
      <c r="THU98" s="212"/>
      <c r="THV98" s="212"/>
      <c r="THW98" s="212"/>
      <c r="THX98" s="212"/>
      <c r="THY98" s="212"/>
      <c r="THZ98" s="212"/>
      <c r="TIA98" s="212"/>
      <c r="TIB98" s="212"/>
      <c r="TIC98" s="212"/>
      <c r="TID98" s="212"/>
      <c r="TIE98" s="212"/>
      <c r="TIF98" s="212"/>
      <c r="TIG98" s="212"/>
      <c r="TIH98" s="212"/>
      <c r="TII98" s="212"/>
      <c r="TIJ98" s="212"/>
      <c r="TIK98" s="212"/>
      <c r="TIL98" s="212"/>
      <c r="TIM98" s="212"/>
      <c r="TIN98" s="212"/>
      <c r="TIO98" s="212"/>
      <c r="TIP98" s="212"/>
      <c r="TIQ98" s="212"/>
      <c r="TIR98" s="212"/>
      <c r="TIS98" s="212"/>
      <c r="TIT98" s="212"/>
      <c r="TIU98" s="212"/>
      <c r="TIV98" s="212"/>
      <c r="TIW98" s="212"/>
      <c r="TIX98" s="212"/>
      <c r="TIY98" s="212"/>
      <c r="TIZ98" s="212"/>
      <c r="TJA98" s="212"/>
      <c r="TJB98" s="212"/>
      <c r="TJC98" s="212"/>
      <c r="TJD98" s="212"/>
      <c r="TJE98" s="212"/>
      <c r="TJF98" s="212"/>
      <c r="TJG98" s="212"/>
      <c r="TJH98" s="212"/>
      <c r="TJI98" s="212"/>
      <c r="TJJ98" s="212"/>
      <c r="TJK98" s="212"/>
      <c r="TJL98" s="212"/>
      <c r="TJM98" s="212"/>
      <c r="TJN98" s="212"/>
      <c r="TJO98" s="212"/>
      <c r="TJP98" s="212"/>
      <c r="TJQ98" s="212"/>
      <c r="TJR98" s="212"/>
      <c r="TJS98" s="212"/>
      <c r="TJT98" s="212"/>
      <c r="TJU98" s="212"/>
      <c r="TJV98" s="212"/>
      <c r="TJW98" s="212"/>
      <c r="TJX98" s="212"/>
      <c r="TJY98" s="212"/>
      <c r="TJZ98" s="212"/>
      <c r="TKA98" s="212"/>
      <c r="TKB98" s="212"/>
      <c r="TKC98" s="212"/>
      <c r="TKD98" s="212"/>
      <c r="TKE98" s="212"/>
      <c r="TKF98" s="212"/>
      <c r="TKG98" s="212"/>
      <c r="TKH98" s="212"/>
      <c r="TKI98" s="212"/>
      <c r="TKJ98" s="212"/>
      <c r="TKK98" s="212"/>
      <c r="TKL98" s="212"/>
      <c r="TKM98" s="212"/>
      <c r="TKN98" s="212"/>
      <c r="TKO98" s="212"/>
      <c r="TKP98" s="212"/>
      <c r="TKQ98" s="212"/>
      <c r="TKR98" s="212"/>
      <c r="TKS98" s="212"/>
      <c r="TKT98" s="212"/>
      <c r="TKU98" s="212"/>
      <c r="TKV98" s="212"/>
      <c r="TKW98" s="212"/>
      <c r="TKX98" s="212"/>
      <c r="TKY98" s="212"/>
      <c r="TKZ98" s="212"/>
      <c r="TLA98" s="212"/>
      <c r="TLB98" s="212"/>
      <c r="TLC98" s="212"/>
      <c r="TLD98" s="212"/>
      <c r="TLE98" s="212"/>
      <c r="TLF98" s="212"/>
      <c r="TLG98" s="212"/>
      <c r="TLH98" s="212"/>
      <c r="TLI98" s="212"/>
      <c r="TLJ98" s="212"/>
      <c r="TLK98" s="212"/>
      <c r="TLL98" s="212"/>
      <c r="TLM98" s="212"/>
      <c r="TLN98" s="212"/>
      <c r="TLO98" s="212"/>
      <c r="TLP98" s="212"/>
      <c r="TLQ98" s="212"/>
      <c r="TLR98" s="212"/>
      <c r="TLS98" s="212"/>
      <c r="TLT98" s="212"/>
      <c r="TLU98" s="212"/>
      <c r="TLV98" s="212"/>
      <c r="TLW98" s="212"/>
      <c r="TLX98" s="212"/>
      <c r="TLY98" s="212"/>
      <c r="TLZ98" s="212"/>
      <c r="TMA98" s="212"/>
      <c r="TMB98" s="212"/>
      <c r="TMC98" s="212"/>
      <c r="TMD98" s="212"/>
      <c r="TME98" s="212"/>
      <c r="TMF98" s="212"/>
      <c r="TMG98" s="212"/>
      <c r="TMH98" s="212"/>
      <c r="TMI98" s="212"/>
      <c r="TMJ98" s="212"/>
      <c r="TMK98" s="212"/>
      <c r="TML98" s="212"/>
      <c r="TMM98" s="212"/>
      <c r="TMN98" s="212"/>
      <c r="TMO98" s="212"/>
      <c r="TMP98" s="212"/>
      <c r="TMQ98" s="212"/>
      <c r="TMR98" s="212"/>
      <c r="TMS98" s="212"/>
      <c r="TMT98" s="212"/>
      <c r="TMU98" s="212"/>
      <c r="TMV98" s="212"/>
      <c r="TMW98" s="212"/>
      <c r="TMX98" s="212"/>
      <c r="TMY98" s="212"/>
      <c r="TMZ98" s="212"/>
      <c r="TNA98" s="212"/>
      <c r="TNB98" s="212"/>
      <c r="TNC98" s="212"/>
      <c r="TND98" s="212"/>
      <c r="TNE98" s="212"/>
      <c r="TNF98" s="212"/>
      <c r="TNG98" s="212"/>
      <c r="TNH98" s="212"/>
      <c r="TNI98" s="212"/>
      <c r="TNJ98" s="212"/>
      <c r="TNK98" s="212"/>
      <c r="TNL98" s="212"/>
      <c r="TNM98" s="212"/>
      <c r="TNN98" s="212"/>
      <c r="TNO98" s="212"/>
      <c r="TNP98" s="212"/>
      <c r="TNQ98" s="212"/>
      <c r="TNR98" s="212"/>
      <c r="TNS98" s="212"/>
      <c r="TNT98" s="212"/>
      <c r="TNU98" s="212"/>
      <c r="TNV98" s="212"/>
      <c r="TNW98" s="212"/>
      <c r="TNX98" s="212"/>
      <c r="TNY98" s="212"/>
      <c r="TNZ98" s="212"/>
      <c r="TOA98" s="212"/>
      <c r="TOB98" s="212"/>
      <c r="TOC98" s="212"/>
      <c r="TOD98" s="212"/>
      <c r="TOE98" s="212"/>
      <c r="TOF98" s="212"/>
      <c r="TOG98" s="212"/>
      <c r="TOH98" s="212"/>
      <c r="TOI98" s="212"/>
      <c r="TOJ98" s="212"/>
      <c r="TOK98" s="212"/>
      <c r="TOL98" s="212"/>
      <c r="TOM98" s="212"/>
      <c r="TON98" s="212"/>
      <c r="TOO98" s="212"/>
      <c r="TOP98" s="212"/>
      <c r="TOQ98" s="212"/>
      <c r="TOR98" s="212"/>
      <c r="TOS98" s="212"/>
      <c r="TOT98" s="212"/>
      <c r="TOU98" s="212"/>
      <c r="TOV98" s="212"/>
      <c r="TOW98" s="212"/>
      <c r="TOX98" s="212"/>
      <c r="TOY98" s="212"/>
      <c r="TOZ98" s="212"/>
      <c r="TPA98" s="212"/>
      <c r="TPB98" s="212"/>
      <c r="TPC98" s="212"/>
      <c r="TPD98" s="212"/>
      <c r="TPE98" s="212"/>
      <c r="TPF98" s="212"/>
      <c r="TPG98" s="212"/>
      <c r="TPH98" s="212"/>
      <c r="TPI98" s="212"/>
      <c r="TPJ98" s="212"/>
      <c r="TPK98" s="212"/>
      <c r="TPL98" s="212"/>
      <c r="TPM98" s="212"/>
      <c r="TPN98" s="212"/>
      <c r="TPO98" s="212"/>
      <c r="TPP98" s="212"/>
      <c r="TPQ98" s="212"/>
      <c r="TPR98" s="212"/>
      <c r="TPS98" s="212"/>
      <c r="TPT98" s="212"/>
      <c r="TPU98" s="212"/>
      <c r="TPV98" s="212"/>
      <c r="TPW98" s="212"/>
      <c r="TPX98" s="212"/>
      <c r="TPY98" s="212"/>
      <c r="TPZ98" s="212"/>
      <c r="TQA98" s="212"/>
      <c r="TQB98" s="212"/>
      <c r="TQC98" s="212"/>
      <c r="TQD98" s="212"/>
      <c r="TQE98" s="212"/>
      <c r="TQF98" s="212"/>
      <c r="TQG98" s="212"/>
      <c r="TQH98" s="212"/>
      <c r="TQI98" s="212"/>
      <c r="TQJ98" s="212"/>
      <c r="TQK98" s="212"/>
      <c r="TQL98" s="212"/>
      <c r="TQM98" s="212"/>
      <c r="TQN98" s="212"/>
      <c r="TQO98" s="212"/>
      <c r="TQP98" s="212"/>
      <c r="TQQ98" s="212"/>
      <c r="TQR98" s="212"/>
      <c r="TQS98" s="212"/>
      <c r="TQT98" s="212"/>
      <c r="TQU98" s="212"/>
      <c r="TQV98" s="212"/>
      <c r="TQW98" s="212"/>
      <c r="TQX98" s="212"/>
      <c r="TQY98" s="212"/>
      <c r="TQZ98" s="212"/>
      <c r="TRA98" s="212"/>
      <c r="TRB98" s="212"/>
      <c r="TRC98" s="212"/>
      <c r="TRD98" s="212"/>
      <c r="TRE98" s="212"/>
      <c r="TRF98" s="212"/>
      <c r="TRG98" s="212"/>
      <c r="TRH98" s="212"/>
      <c r="TRI98" s="212"/>
      <c r="TRJ98" s="212"/>
      <c r="TRK98" s="212"/>
      <c r="TRL98" s="212"/>
      <c r="TRM98" s="212"/>
      <c r="TRN98" s="212"/>
      <c r="TRO98" s="212"/>
      <c r="TRP98" s="212"/>
      <c r="TRQ98" s="212"/>
      <c r="TRR98" s="212"/>
      <c r="TRS98" s="212"/>
      <c r="TRT98" s="212"/>
      <c r="TRU98" s="212"/>
      <c r="TRV98" s="212"/>
      <c r="TRW98" s="212"/>
      <c r="TRX98" s="212"/>
      <c r="TRY98" s="212"/>
      <c r="TRZ98" s="212"/>
      <c r="TSA98" s="212"/>
      <c r="TSB98" s="212"/>
      <c r="TSC98" s="212"/>
      <c r="TSD98" s="212"/>
      <c r="TSE98" s="212"/>
      <c r="TSF98" s="212"/>
      <c r="TSG98" s="212"/>
      <c r="TSH98" s="212"/>
      <c r="TSI98" s="212"/>
      <c r="TSJ98" s="212"/>
      <c r="TSK98" s="212"/>
      <c r="TSL98" s="212"/>
      <c r="TSM98" s="212"/>
      <c r="TSN98" s="212"/>
      <c r="TSO98" s="212"/>
      <c r="TSP98" s="212"/>
      <c r="TSQ98" s="212"/>
      <c r="TSR98" s="212"/>
      <c r="TSS98" s="212"/>
      <c r="TST98" s="212"/>
      <c r="TSU98" s="212"/>
      <c r="TSV98" s="212"/>
      <c r="TSW98" s="212"/>
      <c r="TSX98" s="212"/>
      <c r="TSY98" s="212"/>
      <c r="TSZ98" s="212"/>
      <c r="TTA98" s="212"/>
      <c r="TTB98" s="212"/>
      <c r="TTC98" s="212"/>
      <c r="TTD98" s="212"/>
      <c r="TTE98" s="212"/>
      <c r="TTF98" s="212"/>
      <c r="TTG98" s="212"/>
      <c r="TTH98" s="212"/>
      <c r="TTI98" s="212"/>
      <c r="TTJ98" s="212"/>
      <c r="TTK98" s="212"/>
      <c r="TTL98" s="212"/>
      <c r="TTM98" s="212"/>
      <c r="TTN98" s="212"/>
      <c r="TTO98" s="212"/>
      <c r="TTP98" s="212"/>
      <c r="TTQ98" s="212"/>
      <c r="TTR98" s="212"/>
      <c r="TTS98" s="212"/>
      <c r="TTT98" s="212"/>
      <c r="TTU98" s="212"/>
      <c r="TTV98" s="212"/>
      <c r="TTW98" s="212"/>
      <c r="TTX98" s="212"/>
      <c r="TTY98" s="212"/>
      <c r="TTZ98" s="212"/>
      <c r="TUA98" s="212"/>
      <c r="TUB98" s="212"/>
      <c r="TUC98" s="212"/>
      <c r="TUD98" s="212"/>
      <c r="TUE98" s="212"/>
      <c r="TUF98" s="212"/>
      <c r="TUG98" s="212"/>
      <c r="TUH98" s="212"/>
      <c r="TUI98" s="212"/>
      <c r="TUJ98" s="212"/>
      <c r="TUK98" s="212"/>
      <c r="TUL98" s="212"/>
      <c r="TUM98" s="212"/>
      <c r="TUN98" s="212"/>
      <c r="TUO98" s="212"/>
      <c r="TUP98" s="212"/>
      <c r="TUQ98" s="212"/>
      <c r="TUR98" s="212"/>
      <c r="TUS98" s="212"/>
      <c r="TUT98" s="212"/>
      <c r="TUU98" s="212"/>
      <c r="TUV98" s="212"/>
      <c r="TUW98" s="212"/>
      <c r="TUX98" s="212"/>
      <c r="TUY98" s="212"/>
      <c r="TUZ98" s="212"/>
      <c r="TVA98" s="212"/>
      <c r="TVB98" s="212"/>
      <c r="TVC98" s="212"/>
      <c r="TVD98" s="212"/>
      <c r="TVE98" s="212"/>
      <c r="TVF98" s="212"/>
      <c r="TVG98" s="212"/>
      <c r="TVH98" s="212"/>
      <c r="TVI98" s="212"/>
      <c r="TVJ98" s="212"/>
      <c r="TVK98" s="212"/>
      <c r="TVL98" s="212"/>
      <c r="TVM98" s="212"/>
      <c r="TVN98" s="212"/>
      <c r="TVO98" s="212"/>
      <c r="TVP98" s="212"/>
      <c r="TVQ98" s="212"/>
      <c r="TVR98" s="212"/>
      <c r="TVS98" s="212"/>
      <c r="TVT98" s="212"/>
      <c r="TVU98" s="212"/>
      <c r="TVV98" s="212"/>
      <c r="TVW98" s="212"/>
      <c r="TVX98" s="212"/>
      <c r="TVY98" s="212"/>
      <c r="TVZ98" s="212"/>
      <c r="TWA98" s="212"/>
      <c r="TWB98" s="212"/>
      <c r="TWC98" s="212"/>
      <c r="TWD98" s="212"/>
      <c r="TWE98" s="212"/>
      <c r="TWF98" s="212"/>
      <c r="TWG98" s="212"/>
      <c r="TWH98" s="212"/>
      <c r="TWI98" s="212"/>
      <c r="TWJ98" s="212"/>
      <c r="TWK98" s="212"/>
      <c r="TWL98" s="212"/>
      <c r="TWM98" s="212"/>
      <c r="TWN98" s="212"/>
      <c r="TWO98" s="212"/>
      <c r="TWP98" s="212"/>
      <c r="TWQ98" s="212"/>
      <c r="TWR98" s="212"/>
      <c r="TWS98" s="212"/>
      <c r="TWT98" s="212"/>
      <c r="TWU98" s="212"/>
      <c r="TWV98" s="212"/>
      <c r="TWW98" s="212"/>
      <c r="TWX98" s="212"/>
      <c r="TWY98" s="212"/>
      <c r="TWZ98" s="212"/>
      <c r="TXA98" s="212"/>
      <c r="TXB98" s="212"/>
      <c r="TXC98" s="212"/>
      <c r="TXD98" s="212"/>
      <c r="TXE98" s="212"/>
      <c r="TXF98" s="212"/>
      <c r="TXG98" s="212"/>
      <c r="TXH98" s="212"/>
      <c r="TXI98" s="212"/>
      <c r="TXJ98" s="212"/>
      <c r="TXK98" s="212"/>
      <c r="TXL98" s="212"/>
      <c r="TXM98" s="212"/>
      <c r="TXN98" s="212"/>
      <c r="TXO98" s="212"/>
      <c r="TXP98" s="212"/>
      <c r="TXQ98" s="212"/>
      <c r="TXR98" s="212"/>
      <c r="TXS98" s="212"/>
      <c r="TXT98" s="212"/>
      <c r="TXU98" s="212"/>
      <c r="TXV98" s="212"/>
      <c r="TXW98" s="212"/>
      <c r="TXX98" s="212"/>
      <c r="TXY98" s="212"/>
      <c r="TXZ98" s="212"/>
      <c r="TYA98" s="212"/>
      <c r="TYB98" s="212"/>
      <c r="TYC98" s="212"/>
      <c r="TYD98" s="212"/>
      <c r="TYE98" s="212"/>
      <c r="TYF98" s="212"/>
      <c r="TYG98" s="212"/>
      <c r="TYH98" s="212"/>
      <c r="TYI98" s="212"/>
      <c r="TYJ98" s="212"/>
      <c r="TYK98" s="212"/>
      <c r="TYL98" s="212"/>
      <c r="TYM98" s="212"/>
      <c r="TYN98" s="212"/>
      <c r="TYO98" s="212"/>
      <c r="TYP98" s="212"/>
      <c r="TYQ98" s="212"/>
      <c r="TYR98" s="212"/>
      <c r="TYS98" s="212"/>
      <c r="TYT98" s="212"/>
      <c r="TYU98" s="212"/>
      <c r="TYV98" s="212"/>
      <c r="TYW98" s="212"/>
      <c r="TYX98" s="212"/>
      <c r="TYY98" s="212"/>
      <c r="TYZ98" s="212"/>
      <c r="TZA98" s="212"/>
      <c r="TZB98" s="212"/>
      <c r="TZC98" s="212"/>
      <c r="TZD98" s="212"/>
      <c r="TZE98" s="212"/>
      <c r="TZF98" s="212"/>
      <c r="TZG98" s="212"/>
      <c r="TZH98" s="212"/>
      <c r="TZI98" s="212"/>
      <c r="TZJ98" s="212"/>
      <c r="TZK98" s="212"/>
      <c r="TZL98" s="212"/>
      <c r="TZM98" s="212"/>
      <c r="TZN98" s="212"/>
      <c r="TZO98" s="212"/>
      <c r="TZP98" s="212"/>
      <c r="TZQ98" s="212"/>
      <c r="TZR98" s="212"/>
      <c r="TZS98" s="212"/>
      <c r="TZT98" s="212"/>
      <c r="TZU98" s="212"/>
      <c r="TZV98" s="212"/>
      <c r="TZW98" s="212"/>
      <c r="TZX98" s="212"/>
      <c r="TZY98" s="212"/>
      <c r="TZZ98" s="212"/>
      <c r="UAA98" s="212"/>
      <c r="UAB98" s="212"/>
      <c r="UAC98" s="212"/>
      <c r="UAD98" s="212"/>
      <c r="UAE98" s="212"/>
      <c r="UAF98" s="212"/>
      <c r="UAG98" s="212"/>
      <c r="UAH98" s="212"/>
      <c r="UAI98" s="212"/>
      <c r="UAJ98" s="212"/>
      <c r="UAK98" s="212"/>
      <c r="UAL98" s="212"/>
      <c r="UAM98" s="212"/>
      <c r="UAN98" s="212"/>
      <c r="UAO98" s="212"/>
      <c r="UAP98" s="212"/>
      <c r="UAQ98" s="212"/>
      <c r="UAR98" s="212"/>
      <c r="UAS98" s="212"/>
      <c r="UAT98" s="212"/>
      <c r="UAU98" s="212"/>
      <c r="UAV98" s="212"/>
      <c r="UAW98" s="212"/>
      <c r="UAX98" s="212"/>
      <c r="UAY98" s="212"/>
      <c r="UAZ98" s="212"/>
      <c r="UBA98" s="212"/>
      <c r="UBB98" s="212"/>
      <c r="UBC98" s="212"/>
      <c r="UBD98" s="212"/>
      <c r="UBE98" s="212"/>
      <c r="UBF98" s="212"/>
      <c r="UBG98" s="212"/>
      <c r="UBH98" s="212"/>
      <c r="UBI98" s="212"/>
      <c r="UBJ98" s="212"/>
      <c r="UBK98" s="212"/>
      <c r="UBL98" s="212"/>
      <c r="UBM98" s="212"/>
      <c r="UBN98" s="212"/>
      <c r="UBO98" s="212"/>
      <c r="UBP98" s="212"/>
      <c r="UBQ98" s="212"/>
      <c r="UBR98" s="212"/>
      <c r="UBS98" s="212"/>
      <c r="UBT98" s="212"/>
      <c r="UBU98" s="212"/>
      <c r="UBV98" s="212"/>
      <c r="UBW98" s="212"/>
      <c r="UBX98" s="212"/>
      <c r="UBY98" s="212"/>
      <c r="UBZ98" s="212"/>
      <c r="UCA98" s="212"/>
      <c r="UCB98" s="212"/>
      <c r="UCC98" s="212"/>
      <c r="UCD98" s="212"/>
      <c r="UCE98" s="212"/>
      <c r="UCF98" s="212"/>
      <c r="UCG98" s="212"/>
      <c r="UCH98" s="212"/>
      <c r="UCI98" s="212"/>
      <c r="UCJ98" s="212"/>
      <c r="UCK98" s="212"/>
      <c r="UCL98" s="212"/>
      <c r="UCM98" s="212"/>
      <c r="UCN98" s="212"/>
      <c r="UCO98" s="212"/>
      <c r="UCP98" s="212"/>
      <c r="UCQ98" s="212"/>
      <c r="UCR98" s="212"/>
      <c r="UCS98" s="212"/>
      <c r="UCT98" s="212"/>
      <c r="UCU98" s="212"/>
      <c r="UCV98" s="212"/>
      <c r="UCW98" s="212"/>
      <c r="UCX98" s="212"/>
      <c r="UCY98" s="212"/>
      <c r="UCZ98" s="212"/>
      <c r="UDA98" s="212"/>
      <c r="UDB98" s="212"/>
      <c r="UDC98" s="212"/>
      <c r="UDD98" s="212"/>
      <c r="UDE98" s="212"/>
      <c r="UDF98" s="212"/>
      <c r="UDG98" s="212"/>
      <c r="UDH98" s="212"/>
      <c r="UDI98" s="212"/>
      <c r="UDJ98" s="212"/>
      <c r="UDK98" s="212"/>
      <c r="UDL98" s="212"/>
      <c r="UDM98" s="212"/>
      <c r="UDN98" s="212"/>
      <c r="UDO98" s="212"/>
      <c r="UDP98" s="212"/>
      <c r="UDQ98" s="212"/>
      <c r="UDR98" s="212"/>
      <c r="UDS98" s="212"/>
      <c r="UDT98" s="212"/>
      <c r="UDU98" s="212"/>
      <c r="UDV98" s="212"/>
      <c r="UDW98" s="212"/>
      <c r="UDX98" s="212"/>
      <c r="UDY98" s="212"/>
      <c r="UDZ98" s="212"/>
      <c r="UEA98" s="212"/>
      <c r="UEB98" s="212"/>
      <c r="UEC98" s="212"/>
      <c r="UED98" s="212"/>
      <c r="UEE98" s="212"/>
      <c r="UEF98" s="212"/>
      <c r="UEG98" s="212"/>
      <c r="UEH98" s="212"/>
      <c r="UEI98" s="212"/>
      <c r="UEJ98" s="212"/>
      <c r="UEK98" s="212"/>
      <c r="UEL98" s="212"/>
      <c r="UEM98" s="212"/>
      <c r="UEN98" s="212"/>
      <c r="UEO98" s="212"/>
      <c r="UEP98" s="212"/>
      <c r="UEQ98" s="212"/>
      <c r="UER98" s="212"/>
      <c r="UES98" s="212"/>
      <c r="UET98" s="212"/>
      <c r="UEU98" s="212"/>
      <c r="UEV98" s="212"/>
      <c r="UEW98" s="212"/>
      <c r="UEX98" s="212"/>
      <c r="UEY98" s="212"/>
      <c r="UEZ98" s="212"/>
      <c r="UFA98" s="212"/>
      <c r="UFB98" s="212"/>
      <c r="UFC98" s="212"/>
      <c r="UFD98" s="212"/>
      <c r="UFE98" s="212"/>
      <c r="UFF98" s="212"/>
      <c r="UFG98" s="212"/>
      <c r="UFH98" s="212"/>
      <c r="UFI98" s="212"/>
      <c r="UFJ98" s="212"/>
      <c r="UFK98" s="212"/>
      <c r="UFL98" s="212"/>
      <c r="UFM98" s="212"/>
      <c r="UFN98" s="212"/>
      <c r="UFO98" s="212"/>
      <c r="UFP98" s="212"/>
      <c r="UFQ98" s="212"/>
      <c r="UFR98" s="212"/>
      <c r="UFS98" s="212"/>
      <c r="UFT98" s="212"/>
      <c r="UFU98" s="212"/>
      <c r="UFV98" s="212"/>
      <c r="UFW98" s="212"/>
      <c r="UFX98" s="212"/>
      <c r="UFY98" s="212"/>
      <c r="UFZ98" s="212"/>
      <c r="UGA98" s="212"/>
      <c r="UGB98" s="212"/>
      <c r="UGC98" s="212"/>
      <c r="UGD98" s="212"/>
      <c r="UGE98" s="212"/>
      <c r="UGF98" s="212"/>
      <c r="UGG98" s="212"/>
      <c r="UGH98" s="212"/>
      <c r="UGI98" s="212"/>
      <c r="UGJ98" s="212"/>
      <c r="UGK98" s="212"/>
      <c r="UGL98" s="212"/>
      <c r="UGM98" s="212"/>
      <c r="UGN98" s="212"/>
      <c r="UGO98" s="212"/>
      <c r="UGP98" s="212"/>
      <c r="UGQ98" s="212"/>
      <c r="UGR98" s="212"/>
      <c r="UGS98" s="212"/>
      <c r="UGT98" s="212"/>
      <c r="UGU98" s="212"/>
      <c r="UGV98" s="212"/>
      <c r="UGW98" s="212"/>
      <c r="UGX98" s="212"/>
      <c r="UGY98" s="212"/>
      <c r="UGZ98" s="212"/>
      <c r="UHA98" s="212"/>
      <c r="UHB98" s="212"/>
      <c r="UHC98" s="212"/>
      <c r="UHD98" s="212"/>
      <c r="UHE98" s="212"/>
      <c r="UHF98" s="212"/>
      <c r="UHG98" s="212"/>
      <c r="UHH98" s="212"/>
      <c r="UHI98" s="212"/>
      <c r="UHJ98" s="212"/>
      <c r="UHK98" s="212"/>
      <c r="UHL98" s="212"/>
      <c r="UHM98" s="212"/>
      <c r="UHN98" s="212"/>
      <c r="UHO98" s="212"/>
      <c r="UHP98" s="212"/>
      <c r="UHQ98" s="212"/>
      <c r="UHR98" s="212"/>
      <c r="UHS98" s="212"/>
      <c r="UHT98" s="212"/>
      <c r="UHU98" s="212"/>
      <c r="UHV98" s="212"/>
      <c r="UHW98" s="212"/>
      <c r="UHX98" s="212"/>
      <c r="UHY98" s="212"/>
      <c r="UHZ98" s="212"/>
      <c r="UIA98" s="212"/>
      <c r="UIB98" s="212"/>
      <c r="UIC98" s="212"/>
      <c r="UID98" s="212"/>
      <c r="UIE98" s="212"/>
      <c r="UIF98" s="212"/>
      <c r="UIG98" s="212"/>
      <c r="UIH98" s="212"/>
      <c r="UII98" s="212"/>
      <c r="UIJ98" s="212"/>
      <c r="UIK98" s="212"/>
      <c r="UIL98" s="212"/>
      <c r="UIM98" s="212"/>
      <c r="UIN98" s="212"/>
      <c r="UIO98" s="212"/>
      <c r="UIP98" s="212"/>
      <c r="UIQ98" s="212"/>
      <c r="UIR98" s="212"/>
      <c r="UIS98" s="212"/>
      <c r="UIT98" s="212"/>
      <c r="UIU98" s="212"/>
      <c r="UIV98" s="212"/>
      <c r="UIW98" s="212"/>
      <c r="UIX98" s="212"/>
      <c r="UIY98" s="212"/>
      <c r="UIZ98" s="212"/>
      <c r="UJA98" s="212"/>
      <c r="UJB98" s="212"/>
      <c r="UJC98" s="212"/>
      <c r="UJD98" s="212"/>
      <c r="UJE98" s="212"/>
      <c r="UJF98" s="212"/>
      <c r="UJG98" s="212"/>
      <c r="UJH98" s="212"/>
      <c r="UJI98" s="212"/>
      <c r="UJJ98" s="212"/>
      <c r="UJK98" s="212"/>
      <c r="UJL98" s="212"/>
      <c r="UJM98" s="212"/>
      <c r="UJN98" s="212"/>
      <c r="UJO98" s="212"/>
      <c r="UJP98" s="212"/>
      <c r="UJQ98" s="212"/>
      <c r="UJR98" s="212"/>
      <c r="UJS98" s="212"/>
      <c r="UJT98" s="212"/>
      <c r="UJU98" s="212"/>
      <c r="UJV98" s="212"/>
      <c r="UJW98" s="212"/>
      <c r="UJX98" s="212"/>
      <c r="UJY98" s="212"/>
      <c r="UJZ98" s="212"/>
      <c r="UKA98" s="212"/>
      <c r="UKB98" s="212"/>
      <c r="UKC98" s="212"/>
      <c r="UKD98" s="212"/>
      <c r="UKE98" s="212"/>
      <c r="UKF98" s="212"/>
      <c r="UKG98" s="212"/>
      <c r="UKH98" s="212"/>
      <c r="UKI98" s="212"/>
      <c r="UKJ98" s="212"/>
      <c r="UKK98" s="212"/>
      <c r="UKL98" s="212"/>
      <c r="UKM98" s="212"/>
      <c r="UKN98" s="212"/>
      <c r="UKO98" s="212"/>
      <c r="UKP98" s="212"/>
      <c r="UKQ98" s="212"/>
      <c r="UKR98" s="212"/>
      <c r="UKS98" s="212"/>
      <c r="UKT98" s="212"/>
      <c r="UKU98" s="212"/>
      <c r="UKV98" s="212"/>
      <c r="UKW98" s="212"/>
      <c r="UKX98" s="212"/>
      <c r="UKY98" s="212"/>
      <c r="UKZ98" s="212"/>
      <c r="ULA98" s="212"/>
      <c r="ULB98" s="212"/>
      <c r="ULC98" s="212"/>
      <c r="ULD98" s="212"/>
      <c r="ULE98" s="212"/>
      <c r="ULF98" s="212"/>
      <c r="ULG98" s="212"/>
      <c r="ULH98" s="212"/>
      <c r="ULI98" s="212"/>
      <c r="ULJ98" s="212"/>
      <c r="ULK98" s="212"/>
      <c r="ULL98" s="212"/>
      <c r="ULM98" s="212"/>
      <c r="ULN98" s="212"/>
      <c r="ULO98" s="212"/>
      <c r="ULP98" s="212"/>
      <c r="ULQ98" s="212"/>
      <c r="ULR98" s="212"/>
      <c r="ULS98" s="212"/>
      <c r="ULT98" s="212"/>
      <c r="ULU98" s="212"/>
      <c r="ULV98" s="212"/>
      <c r="ULW98" s="212"/>
      <c r="ULX98" s="212"/>
      <c r="ULY98" s="212"/>
      <c r="ULZ98" s="212"/>
      <c r="UMA98" s="212"/>
      <c r="UMB98" s="212"/>
      <c r="UMC98" s="212"/>
      <c r="UMD98" s="212"/>
      <c r="UME98" s="212"/>
      <c r="UMF98" s="212"/>
      <c r="UMG98" s="212"/>
      <c r="UMH98" s="212"/>
      <c r="UMI98" s="212"/>
      <c r="UMJ98" s="212"/>
      <c r="UMK98" s="212"/>
      <c r="UML98" s="212"/>
      <c r="UMM98" s="212"/>
      <c r="UMN98" s="212"/>
      <c r="UMO98" s="212"/>
      <c r="UMP98" s="212"/>
      <c r="UMQ98" s="212"/>
      <c r="UMR98" s="212"/>
      <c r="UMS98" s="212"/>
      <c r="UMT98" s="212"/>
      <c r="UMU98" s="212"/>
      <c r="UMV98" s="212"/>
      <c r="UMW98" s="212"/>
      <c r="UMX98" s="212"/>
      <c r="UMY98" s="212"/>
      <c r="UMZ98" s="212"/>
      <c r="UNA98" s="212"/>
      <c r="UNB98" s="212"/>
      <c r="UNC98" s="212"/>
      <c r="UND98" s="212"/>
      <c r="UNE98" s="212"/>
      <c r="UNF98" s="212"/>
      <c r="UNG98" s="212"/>
      <c r="UNH98" s="212"/>
      <c r="UNI98" s="212"/>
      <c r="UNJ98" s="212"/>
      <c r="UNK98" s="212"/>
      <c r="UNL98" s="212"/>
      <c r="UNM98" s="212"/>
      <c r="UNN98" s="212"/>
      <c r="UNO98" s="212"/>
      <c r="UNP98" s="212"/>
      <c r="UNQ98" s="212"/>
      <c r="UNR98" s="212"/>
      <c r="UNS98" s="212"/>
      <c r="UNT98" s="212"/>
      <c r="UNU98" s="212"/>
      <c r="UNV98" s="212"/>
      <c r="UNW98" s="212"/>
      <c r="UNX98" s="212"/>
      <c r="UNY98" s="212"/>
      <c r="UNZ98" s="212"/>
      <c r="UOA98" s="212"/>
      <c r="UOB98" s="212"/>
      <c r="UOC98" s="212"/>
      <c r="UOD98" s="212"/>
      <c r="UOE98" s="212"/>
      <c r="UOF98" s="212"/>
      <c r="UOG98" s="212"/>
      <c r="UOH98" s="212"/>
      <c r="UOI98" s="212"/>
      <c r="UOJ98" s="212"/>
      <c r="UOK98" s="212"/>
      <c r="UOL98" s="212"/>
      <c r="UOM98" s="212"/>
      <c r="UON98" s="212"/>
      <c r="UOO98" s="212"/>
      <c r="UOP98" s="212"/>
      <c r="UOQ98" s="212"/>
      <c r="UOR98" s="212"/>
      <c r="UOS98" s="212"/>
      <c r="UOT98" s="212"/>
      <c r="UOU98" s="212"/>
      <c r="UOV98" s="212"/>
      <c r="UOW98" s="212"/>
      <c r="UOX98" s="212"/>
      <c r="UOY98" s="212"/>
      <c r="UOZ98" s="212"/>
      <c r="UPA98" s="212"/>
      <c r="UPB98" s="212"/>
      <c r="UPC98" s="212"/>
      <c r="UPD98" s="212"/>
      <c r="UPE98" s="212"/>
      <c r="UPF98" s="212"/>
      <c r="UPG98" s="212"/>
      <c r="UPH98" s="212"/>
      <c r="UPI98" s="212"/>
      <c r="UPJ98" s="212"/>
      <c r="UPK98" s="212"/>
      <c r="UPL98" s="212"/>
      <c r="UPM98" s="212"/>
      <c r="UPN98" s="212"/>
      <c r="UPO98" s="212"/>
      <c r="UPP98" s="212"/>
      <c r="UPQ98" s="212"/>
      <c r="UPR98" s="212"/>
      <c r="UPS98" s="212"/>
      <c r="UPT98" s="212"/>
      <c r="UPU98" s="212"/>
      <c r="UPV98" s="212"/>
      <c r="UPW98" s="212"/>
      <c r="UPX98" s="212"/>
      <c r="UPY98" s="212"/>
      <c r="UPZ98" s="212"/>
      <c r="UQA98" s="212"/>
      <c r="UQB98" s="212"/>
      <c r="UQC98" s="212"/>
      <c r="UQD98" s="212"/>
      <c r="UQE98" s="212"/>
      <c r="UQF98" s="212"/>
      <c r="UQG98" s="212"/>
      <c r="UQH98" s="212"/>
      <c r="UQI98" s="212"/>
      <c r="UQJ98" s="212"/>
      <c r="UQK98" s="212"/>
      <c r="UQL98" s="212"/>
      <c r="UQM98" s="212"/>
      <c r="UQN98" s="212"/>
      <c r="UQO98" s="212"/>
      <c r="UQP98" s="212"/>
      <c r="UQQ98" s="212"/>
      <c r="UQR98" s="212"/>
      <c r="UQS98" s="212"/>
      <c r="UQT98" s="212"/>
      <c r="UQU98" s="212"/>
      <c r="UQV98" s="212"/>
      <c r="UQW98" s="212"/>
      <c r="UQX98" s="212"/>
      <c r="UQY98" s="212"/>
      <c r="UQZ98" s="212"/>
      <c r="URA98" s="212"/>
      <c r="URB98" s="212"/>
      <c r="URC98" s="212"/>
      <c r="URD98" s="212"/>
      <c r="URE98" s="212"/>
      <c r="URF98" s="212"/>
      <c r="URG98" s="212"/>
      <c r="URH98" s="212"/>
      <c r="URI98" s="212"/>
      <c r="URJ98" s="212"/>
      <c r="URK98" s="212"/>
      <c r="URL98" s="212"/>
      <c r="URM98" s="212"/>
      <c r="URN98" s="212"/>
      <c r="URO98" s="212"/>
      <c r="URP98" s="212"/>
      <c r="URQ98" s="212"/>
      <c r="URR98" s="212"/>
      <c r="URS98" s="212"/>
      <c r="URT98" s="212"/>
      <c r="URU98" s="212"/>
      <c r="URV98" s="212"/>
      <c r="URW98" s="212"/>
      <c r="URX98" s="212"/>
      <c r="URY98" s="212"/>
      <c r="URZ98" s="212"/>
      <c r="USA98" s="212"/>
      <c r="USB98" s="212"/>
      <c r="USC98" s="212"/>
      <c r="USD98" s="212"/>
      <c r="USE98" s="212"/>
      <c r="USF98" s="212"/>
      <c r="USG98" s="212"/>
      <c r="USH98" s="212"/>
      <c r="USI98" s="212"/>
      <c r="USJ98" s="212"/>
      <c r="USK98" s="212"/>
      <c r="USL98" s="212"/>
      <c r="USM98" s="212"/>
      <c r="USN98" s="212"/>
      <c r="USO98" s="212"/>
      <c r="USP98" s="212"/>
      <c r="USQ98" s="212"/>
      <c r="USR98" s="212"/>
      <c r="USS98" s="212"/>
      <c r="UST98" s="212"/>
      <c r="USU98" s="212"/>
      <c r="USV98" s="212"/>
      <c r="USW98" s="212"/>
      <c r="USX98" s="212"/>
      <c r="USY98" s="212"/>
      <c r="USZ98" s="212"/>
      <c r="UTA98" s="212"/>
      <c r="UTB98" s="212"/>
      <c r="UTC98" s="212"/>
      <c r="UTD98" s="212"/>
      <c r="UTE98" s="212"/>
      <c r="UTF98" s="212"/>
      <c r="UTG98" s="212"/>
      <c r="UTH98" s="212"/>
      <c r="UTI98" s="212"/>
      <c r="UTJ98" s="212"/>
      <c r="UTK98" s="212"/>
      <c r="UTL98" s="212"/>
      <c r="UTM98" s="212"/>
      <c r="UTN98" s="212"/>
      <c r="UTO98" s="212"/>
      <c r="UTP98" s="212"/>
      <c r="UTQ98" s="212"/>
      <c r="UTR98" s="212"/>
      <c r="UTS98" s="212"/>
      <c r="UTT98" s="212"/>
      <c r="UTU98" s="212"/>
      <c r="UTV98" s="212"/>
      <c r="UTW98" s="212"/>
      <c r="UTX98" s="212"/>
      <c r="UTY98" s="212"/>
      <c r="UTZ98" s="212"/>
      <c r="UUA98" s="212"/>
      <c r="UUB98" s="212"/>
      <c r="UUC98" s="212"/>
      <c r="UUD98" s="212"/>
      <c r="UUE98" s="212"/>
      <c r="UUF98" s="212"/>
      <c r="UUG98" s="212"/>
      <c r="UUH98" s="212"/>
      <c r="UUI98" s="212"/>
      <c r="UUJ98" s="212"/>
      <c r="UUK98" s="212"/>
      <c r="UUL98" s="212"/>
      <c r="UUM98" s="212"/>
      <c r="UUN98" s="212"/>
      <c r="UUO98" s="212"/>
      <c r="UUP98" s="212"/>
      <c r="UUQ98" s="212"/>
      <c r="UUR98" s="212"/>
      <c r="UUS98" s="212"/>
      <c r="UUT98" s="212"/>
      <c r="UUU98" s="212"/>
      <c r="UUV98" s="212"/>
      <c r="UUW98" s="212"/>
      <c r="UUX98" s="212"/>
      <c r="UUY98" s="212"/>
      <c r="UUZ98" s="212"/>
      <c r="UVA98" s="212"/>
      <c r="UVB98" s="212"/>
      <c r="UVC98" s="212"/>
      <c r="UVD98" s="212"/>
      <c r="UVE98" s="212"/>
      <c r="UVF98" s="212"/>
      <c r="UVG98" s="212"/>
      <c r="UVH98" s="212"/>
      <c r="UVI98" s="212"/>
      <c r="UVJ98" s="212"/>
      <c r="UVK98" s="212"/>
      <c r="UVL98" s="212"/>
      <c r="UVM98" s="212"/>
      <c r="UVN98" s="212"/>
      <c r="UVO98" s="212"/>
      <c r="UVP98" s="212"/>
      <c r="UVQ98" s="212"/>
      <c r="UVR98" s="212"/>
      <c r="UVS98" s="212"/>
      <c r="UVT98" s="212"/>
      <c r="UVU98" s="212"/>
      <c r="UVV98" s="212"/>
      <c r="UVW98" s="212"/>
      <c r="UVX98" s="212"/>
      <c r="UVY98" s="212"/>
      <c r="UVZ98" s="212"/>
      <c r="UWA98" s="212"/>
      <c r="UWB98" s="212"/>
      <c r="UWC98" s="212"/>
      <c r="UWD98" s="212"/>
      <c r="UWE98" s="212"/>
      <c r="UWF98" s="212"/>
      <c r="UWG98" s="212"/>
      <c r="UWH98" s="212"/>
      <c r="UWI98" s="212"/>
      <c r="UWJ98" s="212"/>
      <c r="UWK98" s="212"/>
      <c r="UWL98" s="212"/>
      <c r="UWM98" s="212"/>
      <c r="UWN98" s="212"/>
      <c r="UWO98" s="212"/>
      <c r="UWP98" s="212"/>
      <c r="UWQ98" s="212"/>
      <c r="UWR98" s="212"/>
      <c r="UWS98" s="212"/>
      <c r="UWT98" s="212"/>
      <c r="UWU98" s="212"/>
      <c r="UWV98" s="212"/>
      <c r="UWW98" s="212"/>
      <c r="UWX98" s="212"/>
      <c r="UWY98" s="212"/>
      <c r="UWZ98" s="212"/>
      <c r="UXA98" s="212"/>
      <c r="UXB98" s="212"/>
      <c r="UXC98" s="212"/>
      <c r="UXD98" s="212"/>
      <c r="UXE98" s="212"/>
      <c r="UXF98" s="212"/>
      <c r="UXG98" s="212"/>
      <c r="UXH98" s="212"/>
      <c r="UXI98" s="212"/>
      <c r="UXJ98" s="212"/>
      <c r="UXK98" s="212"/>
      <c r="UXL98" s="212"/>
      <c r="UXM98" s="212"/>
      <c r="UXN98" s="212"/>
      <c r="UXO98" s="212"/>
      <c r="UXP98" s="212"/>
      <c r="UXQ98" s="212"/>
      <c r="UXR98" s="212"/>
      <c r="UXS98" s="212"/>
      <c r="UXT98" s="212"/>
      <c r="UXU98" s="212"/>
      <c r="UXV98" s="212"/>
      <c r="UXW98" s="212"/>
      <c r="UXX98" s="212"/>
      <c r="UXY98" s="212"/>
      <c r="UXZ98" s="212"/>
      <c r="UYA98" s="212"/>
      <c r="UYB98" s="212"/>
      <c r="UYC98" s="212"/>
      <c r="UYD98" s="212"/>
      <c r="UYE98" s="212"/>
      <c r="UYF98" s="212"/>
      <c r="UYG98" s="212"/>
      <c r="UYH98" s="212"/>
      <c r="UYI98" s="212"/>
      <c r="UYJ98" s="212"/>
      <c r="UYK98" s="212"/>
      <c r="UYL98" s="212"/>
      <c r="UYM98" s="212"/>
      <c r="UYN98" s="212"/>
      <c r="UYO98" s="212"/>
      <c r="UYP98" s="212"/>
      <c r="UYQ98" s="212"/>
      <c r="UYR98" s="212"/>
      <c r="UYS98" s="212"/>
      <c r="UYT98" s="212"/>
      <c r="UYU98" s="212"/>
      <c r="UYV98" s="212"/>
      <c r="UYW98" s="212"/>
      <c r="UYX98" s="212"/>
      <c r="UYY98" s="212"/>
      <c r="UYZ98" s="212"/>
      <c r="UZA98" s="212"/>
      <c r="UZB98" s="212"/>
      <c r="UZC98" s="212"/>
      <c r="UZD98" s="212"/>
      <c r="UZE98" s="212"/>
      <c r="UZF98" s="212"/>
      <c r="UZG98" s="212"/>
      <c r="UZH98" s="212"/>
      <c r="UZI98" s="212"/>
      <c r="UZJ98" s="212"/>
      <c r="UZK98" s="212"/>
      <c r="UZL98" s="212"/>
      <c r="UZM98" s="212"/>
      <c r="UZN98" s="212"/>
      <c r="UZO98" s="212"/>
      <c r="UZP98" s="212"/>
      <c r="UZQ98" s="212"/>
      <c r="UZR98" s="212"/>
      <c r="UZS98" s="212"/>
      <c r="UZT98" s="212"/>
      <c r="UZU98" s="212"/>
      <c r="UZV98" s="212"/>
      <c r="UZW98" s="212"/>
      <c r="UZX98" s="212"/>
      <c r="UZY98" s="212"/>
      <c r="UZZ98" s="212"/>
      <c r="VAA98" s="212"/>
      <c r="VAB98" s="212"/>
      <c r="VAC98" s="212"/>
      <c r="VAD98" s="212"/>
      <c r="VAE98" s="212"/>
      <c r="VAF98" s="212"/>
      <c r="VAG98" s="212"/>
      <c r="VAH98" s="212"/>
      <c r="VAI98" s="212"/>
      <c r="VAJ98" s="212"/>
      <c r="VAK98" s="212"/>
      <c r="VAL98" s="212"/>
      <c r="VAM98" s="212"/>
      <c r="VAN98" s="212"/>
      <c r="VAO98" s="212"/>
      <c r="VAP98" s="212"/>
      <c r="VAQ98" s="212"/>
      <c r="VAR98" s="212"/>
      <c r="VAS98" s="212"/>
      <c r="VAT98" s="212"/>
      <c r="VAU98" s="212"/>
      <c r="VAV98" s="212"/>
      <c r="VAW98" s="212"/>
      <c r="VAX98" s="212"/>
      <c r="VAY98" s="212"/>
      <c r="VAZ98" s="212"/>
      <c r="VBA98" s="212"/>
      <c r="VBB98" s="212"/>
      <c r="VBC98" s="212"/>
      <c r="VBD98" s="212"/>
      <c r="VBE98" s="212"/>
      <c r="VBF98" s="212"/>
      <c r="VBG98" s="212"/>
      <c r="VBH98" s="212"/>
      <c r="VBI98" s="212"/>
      <c r="VBJ98" s="212"/>
      <c r="VBK98" s="212"/>
      <c r="VBL98" s="212"/>
      <c r="VBM98" s="212"/>
      <c r="VBN98" s="212"/>
      <c r="VBO98" s="212"/>
      <c r="VBP98" s="212"/>
      <c r="VBQ98" s="212"/>
      <c r="VBR98" s="212"/>
      <c r="VBS98" s="212"/>
      <c r="VBT98" s="212"/>
      <c r="VBU98" s="212"/>
      <c r="VBV98" s="212"/>
      <c r="VBW98" s="212"/>
      <c r="VBX98" s="212"/>
      <c r="VBY98" s="212"/>
      <c r="VBZ98" s="212"/>
      <c r="VCA98" s="212"/>
      <c r="VCB98" s="212"/>
      <c r="VCC98" s="212"/>
      <c r="VCD98" s="212"/>
      <c r="VCE98" s="212"/>
      <c r="VCF98" s="212"/>
      <c r="VCG98" s="212"/>
      <c r="VCH98" s="212"/>
      <c r="VCI98" s="212"/>
      <c r="VCJ98" s="212"/>
      <c r="VCK98" s="212"/>
      <c r="VCL98" s="212"/>
      <c r="VCM98" s="212"/>
      <c r="VCN98" s="212"/>
      <c r="VCO98" s="212"/>
      <c r="VCP98" s="212"/>
      <c r="VCQ98" s="212"/>
      <c r="VCR98" s="212"/>
      <c r="VCS98" s="212"/>
      <c r="VCT98" s="212"/>
      <c r="VCU98" s="212"/>
      <c r="VCV98" s="212"/>
      <c r="VCW98" s="212"/>
      <c r="VCX98" s="212"/>
      <c r="VCY98" s="212"/>
      <c r="VCZ98" s="212"/>
      <c r="VDA98" s="212"/>
      <c r="VDB98" s="212"/>
      <c r="VDC98" s="212"/>
      <c r="VDD98" s="212"/>
      <c r="VDE98" s="212"/>
      <c r="VDF98" s="212"/>
      <c r="VDG98" s="212"/>
      <c r="VDH98" s="212"/>
      <c r="VDI98" s="212"/>
      <c r="VDJ98" s="212"/>
      <c r="VDK98" s="212"/>
      <c r="VDL98" s="212"/>
      <c r="VDM98" s="212"/>
      <c r="VDN98" s="212"/>
      <c r="VDO98" s="212"/>
      <c r="VDP98" s="212"/>
      <c r="VDQ98" s="212"/>
      <c r="VDR98" s="212"/>
      <c r="VDS98" s="212"/>
      <c r="VDT98" s="212"/>
      <c r="VDU98" s="212"/>
      <c r="VDV98" s="212"/>
      <c r="VDW98" s="212"/>
      <c r="VDX98" s="212"/>
      <c r="VDY98" s="212"/>
      <c r="VDZ98" s="212"/>
      <c r="VEA98" s="212"/>
      <c r="VEB98" s="212"/>
      <c r="VEC98" s="212"/>
      <c r="VED98" s="212"/>
      <c r="VEE98" s="212"/>
      <c r="VEF98" s="212"/>
      <c r="VEG98" s="212"/>
      <c r="VEH98" s="212"/>
      <c r="VEI98" s="212"/>
      <c r="VEJ98" s="212"/>
      <c r="VEK98" s="212"/>
      <c r="VEL98" s="212"/>
      <c r="VEM98" s="212"/>
      <c r="VEN98" s="212"/>
      <c r="VEO98" s="212"/>
      <c r="VEP98" s="212"/>
      <c r="VEQ98" s="212"/>
      <c r="VER98" s="212"/>
      <c r="VES98" s="212"/>
      <c r="VET98" s="212"/>
      <c r="VEU98" s="212"/>
      <c r="VEV98" s="212"/>
      <c r="VEW98" s="212"/>
      <c r="VEX98" s="212"/>
      <c r="VEY98" s="212"/>
      <c r="VEZ98" s="212"/>
      <c r="VFA98" s="212"/>
      <c r="VFB98" s="212"/>
      <c r="VFC98" s="212"/>
      <c r="VFD98" s="212"/>
      <c r="VFE98" s="212"/>
      <c r="VFF98" s="212"/>
      <c r="VFG98" s="212"/>
      <c r="VFH98" s="212"/>
      <c r="VFI98" s="212"/>
      <c r="VFJ98" s="212"/>
      <c r="VFK98" s="212"/>
      <c r="VFL98" s="212"/>
      <c r="VFM98" s="212"/>
      <c r="VFN98" s="212"/>
      <c r="VFO98" s="212"/>
      <c r="VFP98" s="212"/>
      <c r="VFQ98" s="212"/>
      <c r="VFR98" s="212"/>
      <c r="VFS98" s="212"/>
      <c r="VFT98" s="212"/>
      <c r="VFU98" s="212"/>
      <c r="VFV98" s="212"/>
      <c r="VFW98" s="212"/>
      <c r="VFX98" s="212"/>
      <c r="VFY98" s="212"/>
      <c r="VFZ98" s="212"/>
      <c r="VGA98" s="212"/>
      <c r="VGB98" s="212"/>
      <c r="VGC98" s="212"/>
      <c r="VGD98" s="212"/>
      <c r="VGE98" s="212"/>
      <c r="VGF98" s="212"/>
      <c r="VGG98" s="212"/>
      <c r="VGH98" s="212"/>
      <c r="VGI98" s="212"/>
      <c r="VGJ98" s="212"/>
      <c r="VGK98" s="212"/>
      <c r="VGL98" s="212"/>
      <c r="VGM98" s="212"/>
      <c r="VGN98" s="212"/>
      <c r="VGO98" s="212"/>
      <c r="VGP98" s="212"/>
      <c r="VGQ98" s="212"/>
      <c r="VGR98" s="212"/>
      <c r="VGS98" s="212"/>
      <c r="VGT98" s="212"/>
      <c r="VGU98" s="212"/>
      <c r="VGV98" s="212"/>
      <c r="VGW98" s="212"/>
      <c r="VGX98" s="212"/>
      <c r="VGY98" s="212"/>
      <c r="VGZ98" s="212"/>
      <c r="VHA98" s="212"/>
      <c r="VHB98" s="212"/>
      <c r="VHC98" s="212"/>
      <c r="VHD98" s="212"/>
      <c r="VHE98" s="212"/>
      <c r="VHF98" s="212"/>
      <c r="VHG98" s="212"/>
      <c r="VHH98" s="212"/>
      <c r="VHI98" s="212"/>
      <c r="VHJ98" s="212"/>
      <c r="VHK98" s="212"/>
      <c r="VHL98" s="212"/>
      <c r="VHM98" s="212"/>
      <c r="VHN98" s="212"/>
      <c r="VHO98" s="212"/>
      <c r="VHP98" s="212"/>
      <c r="VHQ98" s="212"/>
      <c r="VHR98" s="212"/>
      <c r="VHS98" s="212"/>
      <c r="VHT98" s="212"/>
      <c r="VHU98" s="212"/>
      <c r="VHV98" s="212"/>
      <c r="VHW98" s="212"/>
      <c r="VHX98" s="212"/>
      <c r="VHY98" s="212"/>
      <c r="VHZ98" s="212"/>
      <c r="VIA98" s="212"/>
      <c r="VIB98" s="212"/>
      <c r="VIC98" s="212"/>
      <c r="VID98" s="212"/>
      <c r="VIE98" s="212"/>
      <c r="VIF98" s="212"/>
      <c r="VIG98" s="212"/>
      <c r="VIH98" s="212"/>
      <c r="VII98" s="212"/>
      <c r="VIJ98" s="212"/>
      <c r="VIK98" s="212"/>
      <c r="VIL98" s="212"/>
      <c r="VIM98" s="212"/>
      <c r="VIN98" s="212"/>
      <c r="VIO98" s="212"/>
      <c r="VIP98" s="212"/>
      <c r="VIQ98" s="212"/>
      <c r="VIR98" s="212"/>
      <c r="VIS98" s="212"/>
      <c r="VIT98" s="212"/>
      <c r="VIU98" s="212"/>
      <c r="VIV98" s="212"/>
      <c r="VIW98" s="212"/>
      <c r="VIX98" s="212"/>
      <c r="VIY98" s="212"/>
      <c r="VIZ98" s="212"/>
      <c r="VJA98" s="212"/>
      <c r="VJB98" s="212"/>
      <c r="VJC98" s="212"/>
      <c r="VJD98" s="212"/>
      <c r="VJE98" s="212"/>
      <c r="VJF98" s="212"/>
      <c r="VJG98" s="212"/>
      <c r="VJH98" s="212"/>
      <c r="VJI98" s="212"/>
      <c r="VJJ98" s="212"/>
      <c r="VJK98" s="212"/>
      <c r="VJL98" s="212"/>
      <c r="VJM98" s="212"/>
      <c r="VJN98" s="212"/>
      <c r="VJO98" s="212"/>
      <c r="VJP98" s="212"/>
      <c r="VJQ98" s="212"/>
      <c r="VJR98" s="212"/>
      <c r="VJS98" s="212"/>
      <c r="VJT98" s="212"/>
      <c r="VJU98" s="212"/>
      <c r="VJV98" s="212"/>
      <c r="VJW98" s="212"/>
      <c r="VJX98" s="212"/>
      <c r="VJY98" s="212"/>
      <c r="VJZ98" s="212"/>
      <c r="VKA98" s="212"/>
      <c r="VKB98" s="212"/>
      <c r="VKC98" s="212"/>
      <c r="VKD98" s="212"/>
      <c r="VKE98" s="212"/>
      <c r="VKF98" s="212"/>
      <c r="VKG98" s="212"/>
      <c r="VKH98" s="212"/>
      <c r="VKI98" s="212"/>
      <c r="VKJ98" s="212"/>
      <c r="VKK98" s="212"/>
      <c r="VKL98" s="212"/>
      <c r="VKM98" s="212"/>
      <c r="VKN98" s="212"/>
      <c r="VKO98" s="212"/>
      <c r="VKP98" s="212"/>
      <c r="VKQ98" s="212"/>
      <c r="VKR98" s="212"/>
      <c r="VKS98" s="212"/>
      <c r="VKT98" s="212"/>
      <c r="VKU98" s="212"/>
      <c r="VKV98" s="212"/>
      <c r="VKW98" s="212"/>
      <c r="VKX98" s="212"/>
      <c r="VKY98" s="212"/>
      <c r="VKZ98" s="212"/>
      <c r="VLA98" s="212"/>
      <c r="VLB98" s="212"/>
      <c r="VLC98" s="212"/>
      <c r="VLD98" s="212"/>
      <c r="VLE98" s="212"/>
      <c r="VLF98" s="212"/>
      <c r="VLG98" s="212"/>
      <c r="VLH98" s="212"/>
      <c r="VLI98" s="212"/>
      <c r="VLJ98" s="212"/>
      <c r="VLK98" s="212"/>
      <c r="VLL98" s="212"/>
      <c r="VLM98" s="212"/>
      <c r="VLN98" s="212"/>
      <c r="VLO98" s="212"/>
      <c r="VLP98" s="212"/>
      <c r="VLQ98" s="212"/>
      <c r="VLR98" s="212"/>
      <c r="VLS98" s="212"/>
      <c r="VLT98" s="212"/>
      <c r="VLU98" s="212"/>
      <c r="VLV98" s="212"/>
      <c r="VLW98" s="212"/>
      <c r="VLX98" s="212"/>
      <c r="VLY98" s="212"/>
      <c r="VLZ98" s="212"/>
      <c r="VMA98" s="212"/>
      <c r="VMB98" s="212"/>
      <c r="VMC98" s="212"/>
      <c r="VMD98" s="212"/>
      <c r="VME98" s="212"/>
      <c r="VMF98" s="212"/>
      <c r="VMG98" s="212"/>
      <c r="VMH98" s="212"/>
      <c r="VMI98" s="212"/>
      <c r="VMJ98" s="212"/>
      <c r="VMK98" s="212"/>
      <c r="VML98" s="212"/>
      <c r="VMM98" s="212"/>
      <c r="VMN98" s="212"/>
      <c r="VMO98" s="212"/>
      <c r="VMP98" s="212"/>
      <c r="VMQ98" s="212"/>
      <c r="VMR98" s="212"/>
      <c r="VMS98" s="212"/>
      <c r="VMT98" s="212"/>
      <c r="VMU98" s="212"/>
      <c r="VMV98" s="212"/>
      <c r="VMW98" s="212"/>
      <c r="VMX98" s="212"/>
      <c r="VMY98" s="212"/>
      <c r="VMZ98" s="212"/>
      <c r="VNA98" s="212"/>
      <c r="VNB98" s="212"/>
      <c r="VNC98" s="212"/>
      <c r="VND98" s="212"/>
      <c r="VNE98" s="212"/>
      <c r="VNF98" s="212"/>
      <c r="VNG98" s="212"/>
      <c r="VNH98" s="212"/>
      <c r="VNI98" s="212"/>
      <c r="VNJ98" s="212"/>
      <c r="VNK98" s="212"/>
      <c r="VNL98" s="212"/>
      <c r="VNM98" s="212"/>
      <c r="VNN98" s="212"/>
      <c r="VNO98" s="212"/>
      <c r="VNP98" s="212"/>
      <c r="VNQ98" s="212"/>
      <c r="VNR98" s="212"/>
      <c r="VNS98" s="212"/>
      <c r="VNT98" s="212"/>
      <c r="VNU98" s="212"/>
      <c r="VNV98" s="212"/>
      <c r="VNW98" s="212"/>
      <c r="VNX98" s="212"/>
      <c r="VNY98" s="212"/>
      <c r="VNZ98" s="212"/>
      <c r="VOA98" s="212"/>
      <c r="VOB98" s="212"/>
      <c r="VOC98" s="212"/>
      <c r="VOD98" s="212"/>
      <c r="VOE98" s="212"/>
      <c r="VOF98" s="212"/>
      <c r="VOG98" s="212"/>
      <c r="VOH98" s="212"/>
      <c r="VOI98" s="212"/>
      <c r="VOJ98" s="212"/>
      <c r="VOK98" s="212"/>
      <c r="VOL98" s="212"/>
      <c r="VOM98" s="212"/>
      <c r="VON98" s="212"/>
      <c r="VOO98" s="212"/>
      <c r="VOP98" s="212"/>
      <c r="VOQ98" s="212"/>
      <c r="VOR98" s="212"/>
      <c r="VOS98" s="212"/>
      <c r="VOT98" s="212"/>
      <c r="VOU98" s="212"/>
      <c r="VOV98" s="212"/>
      <c r="VOW98" s="212"/>
      <c r="VOX98" s="212"/>
      <c r="VOY98" s="212"/>
      <c r="VOZ98" s="212"/>
      <c r="VPA98" s="212"/>
      <c r="VPB98" s="212"/>
      <c r="VPC98" s="212"/>
      <c r="VPD98" s="212"/>
      <c r="VPE98" s="212"/>
      <c r="VPF98" s="212"/>
      <c r="VPG98" s="212"/>
      <c r="VPH98" s="212"/>
      <c r="VPI98" s="212"/>
      <c r="VPJ98" s="212"/>
      <c r="VPK98" s="212"/>
      <c r="VPL98" s="212"/>
      <c r="VPM98" s="212"/>
      <c r="VPN98" s="212"/>
      <c r="VPO98" s="212"/>
      <c r="VPP98" s="212"/>
      <c r="VPQ98" s="212"/>
      <c r="VPR98" s="212"/>
      <c r="VPS98" s="212"/>
      <c r="VPT98" s="212"/>
      <c r="VPU98" s="212"/>
      <c r="VPV98" s="212"/>
      <c r="VPW98" s="212"/>
      <c r="VPX98" s="212"/>
      <c r="VPY98" s="212"/>
      <c r="VPZ98" s="212"/>
      <c r="VQA98" s="212"/>
      <c r="VQB98" s="212"/>
      <c r="VQC98" s="212"/>
      <c r="VQD98" s="212"/>
      <c r="VQE98" s="212"/>
      <c r="VQF98" s="212"/>
      <c r="VQG98" s="212"/>
      <c r="VQH98" s="212"/>
      <c r="VQI98" s="212"/>
      <c r="VQJ98" s="212"/>
      <c r="VQK98" s="212"/>
      <c r="VQL98" s="212"/>
      <c r="VQM98" s="212"/>
      <c r="VQN98" s="212"/>
      <c r="VQO98" s="212"/>
      <c r="VQP98" s="212"/>
      <c r="VQQ98" s="212"/>
      <c r="VQR98" s="212"/>
      <c r="VQS98" s="212"/>
      <c r="VQT98" s="212"/>
      <c r="VQU98" s="212"/>
      <c r="VQV98" s="212"/>
      <c r="VQW98" s="212"/>
      <c r="VQX98" s="212"/>
      <c r="VQY98" s="212"/>
      <c r="VQZ98" s="212"/>
      <c r="VRA98" s="212"/>
      <c r="VRB98" s="212"/>
      <c r="VRC98" s="212"/>
      <c r="VRD98" s="212"/>
      <c r="VRE98" s="212"/>
      <c r="VRF98" s="212"/>
      <c r="VRG98" s="212"/>
      <c r="VRH98" s="212"/>
      <c r="VRI98" s="212"/>
      <c r="VRJ98" s="212"/>
      <c r="VRK98" s="212"/>
      <c r="VRL98" s="212"/>
      <c r="VRM98" s="212"/>
      <c r="VRN98" s="212"/>
      <c r="VRO98" s="212"/>
      <c r="VRP98" s="212"/>
      <c r="VRQ98" s="212"/>
      <c r="VRR98" s="212"/>
      <c r="VRS98" s="212"/>
      <c r="VRT98" s="212"/>
      <c r="VRU98" s="212"/>
      <c r="VRV98" s="212"/>
      <c r="VRW98" s="212"/>
      <c r="VRX98" s="212"/>
      <c r="VRY98" s="212"/>
      <c r="VRZ98" s="212"/>
      <c r="VSA98" s="212"/>
      <c r="VSB98" s="212"/>
      <c r="VSC98" s="212"/>
      <c r="VSD98" s="212"/>
      <c r="VSE98" s="212"/>
      <c r="VSF98" s="212"/>
      <c r="VSG98" s="212"/>
      <c r="VSH98" s="212"/>
      <c r="VSI98" s="212"/>
      <c r="VSJ98" s="212"/>
      <c r="VSK98" s="212"/>
      <c r="VSL98" s="212"/>
      <c r="VSM98" s="212"/>
      <c r="VSN98" s="212"/>
      <c r="VSO98" s="212"/>
      <c r="VSP98" s="212"/>
      <c r="VSQ98" s="212"/>
      <c r="VSR98" s="212"/>
      <c r="VSS98" s="212"/>
      <c r="VST98" s="212"/>
      <c r="VSU98" s="212"/>
      <c r="VSV98" s="212"/>
      <c r="VSW98" s="212"/>
      <c r="VSX98" s="212"/>
      <c r="VSY98" s="212"/>
      <c r="VSZ98" s="212"/>
      <c r="VTA98" s="212"/>
      <c r="VTB98" s="212"/>
      <c r="VTC98" s="212"/>
      <c r="VTD98" s="212"/>
      <c r="VTE98" s="212"/>
      <c r="VTF98" s="212"/>
      <c r="VTG98" s="212"/>
      <c r="VTH98" s="212"/>
      <c r="VTI98" s="212"/>
      <c r="VTJ98" s="212"/>
      <c r="VTK98" s="212"/>
      <c r="VTL98" s="212"/>
      <c r="VTM98" s="212"/>
      <c r="VTN98" s="212"/>
      <c r="VTO98" s="212"/>
      <c r="VTP98" s="212"/>
      <c r="VTQ98" s="212"/>
      <c r="VTR98" s="212"/>
      <c r="VTS98" s="212"/>
      <c r="VTT98" s="212"/>
      <c r="VTU98" s="212"/>
      <c r="VTV98" s="212"/>
      <c r="VTW98" s="212"/>
      <c r="VTX98" s="212"/>
      <c r="VTY98" s="212"/>
      <c r="VTZ98" s="212"/>
      <c r="VUA98" s="212"/>
      <c r="VUB98" s="212"/>
      <c r="VUC98" s="212"/>
      <c r="VUD98" s="212"/>
      <c r="VUE98" s="212"/>
      <c r="VUF98" s="212"/>
      <c r="VUG98" s="212"/>
      <c r="VUH98" s="212"/>
      <c r="VUI98" s="212"/>
      <c r="VUJ98" s="212"/>
      <c r="VUK98" s="212"/>
      <c r="VUL98" s="212"/>
      <c r="VUM98" s="212"/>
      <c r="VUN98" s="212"/>
      <c r="VUO98" s="212"/>
      <c r="VUP98" s="212"/>
      <c r="VUQ98" s="212"/>
      <c r="VUR98" s="212"/>
      <c r="VUS98" s="212"/>
      <c r="VUT98" s="212"/>
      <c r="VUU98" s="212"/>
      <c r="VUV98" s="212"/>
      <c r="VUW98" s="212"/>
      <c r="VUX98" s="212"/>
      <c r="VUY98" s="212"/>
      <c r="VUZ98" s="212"/>
      <c r="VVA98" s="212"/>
      <c r="VVB98" s="212"/>
      <c r="VVC98" s="212"/>
      <c r="VVD98" s="212"/>
      <c r="VVE98" s="212"/>
      <c r="VVF98" s="212"/>
      <c r="VVG98" s="212"/>
      <c r="VVH98" s="212"/>
      <c r="VVI98" s="212"/>
      <c r="VVJ98" s="212"/>
      <c r="VVK98" s="212"/>
      <c r="VVL98" s="212"/>
      <c r="VVM98" s="212"/>
      <c r="VVN98" s="212"/>
      <c r="VVO98" s="212"/>
      <c r="VVP98" s="212"/>
      <c r="VVQ98" s="212"/>
      <c r="VVR98" s="212"/>
      <c r="VVS98" s="212"/>
      <c r="VVT98" s="212"/>
      <c r="VVU98" s="212"/>
      <c r="VVV98" s="212"/>
      <c r="VVW98" s="212"/>
      <c r="VVX98" s="212"/>
      <c r="VVY98" s="212"/>
      <c r="VVZ98" s="212"/>
      <c r="VWA98" s="212"/>
      <c r="VWB98" s="212"/>
      <c r="VWC98" s="212"/>
      <c r="VWD98" s="212"/>
      <c r="VWE98" s="212"/>
      <c r="VWF98" s="212"/>
      <c r="VWG98" s="212"/>
      <c r="VWH98" s="212"/>
      <c r="VWI98" s="212"/>
      <c r="VWJ98" s="212"/>
      <c r="VWK98" s="212"/>
      <c r="VWL98" s="212"/>
      <c r="VWM98" s="212"/>
      <c r="VWN98" s="212"/>
      <c r="VWO98" s="212"/>
      <c r="VWP98" s="212"/>
      <c r="VWQ98" s="212"/>
      <c r="VWR98" s="212"/>
      <c r="VWS98" s="212"/>
      <c r="VWT98" s="212"/>
      <c r="VWU98" s="212"/>
      <c r="VWV98" s="212"/>
      <c r="VWW98" s="212"/>
      <c r="VWX98" s="212"/>
      <c r="VWY98" s="212"/>
      <c r="VWZ98" s="212"/>
      <c r="VXA98" s="212"/>
      <c r="VXB98" s="212"/>
      <c r="VXC98" s="212"/>
      <c r="VXD98" s="212"/>
      <c r="VXE98" s="212"/>
      <c r="VXF98" s="212"/>
      <c r="VXG98" s="212"/>
      <c r="VXH98" s="212"/>
      <c r="VXI98" s="212"/>
      <c r="VXJ98" s="212"/>
      <c r="VXK98" s="212"/>
      <c r="VXL98" s="212"/>
      <c r="VXM98" s="212"/>
      <c r="VXN98" s="212"/>
      <c r="VXO98" s="212"/>
      <c r="VXP98" s="212"/>
      <c r="VXQ98" s="212"/>
      <c r="VXR98" s="212"/>
      <c r="VXS98" s="212"/>
      <c r="VXT98" s="212"/>
      <c r="VXU98" s="212"/>
      <c r="VXV98" s="212"/>
      <c r="VXW98" s="212"/>
      <c r="VXX98" s="212"/>
      <c r="VXY98" s="212"/>
      <c r="VXZ98" s="212"/>
      <c r="VYA98" s="212"/>
      <c r="VYB98" s="212"/>
      <c r="VYC98" s="212"/>
      <c r="VYD98" s="212"/>
      <c r="VYE98" s="212"/>
      <c r="VYF98" s="212"/>
      <c r="VYG98" s="212"/>
      <c r="VYH98" s="212"/>
      <c r="VYI98" s="212"/>
      <c r="VYJ98" s="212"/>
      <c r="VYK98" s="212"/>
      <c r="VYL98" s="212"/>
      <c r="VYM98" s="212"/>
      <c r="VYN98" s="212"/>
      <c r="VYO98" s="212"/>
      <c r="VYP98" s="212"/>
      <c r="VYQ98" s="212"/>
      <c r="VYR98" s="212"/>
      <c r="VYS98" s="212"/>
      <c r="VYT98" s="212"/>
      <c r="VYU98" s="212"/>
      <c r="VYV98" s="212"/>
      <c r="VYW98" s="212"/>
      <c r="VYX98" s="212"/>
      <c r="VYY98" s="212"/>
      <c r="VYZ98" s="212"/>
      <c r="VZA98" s="212"/>
      <c r="VZB98" s="212"/>
      <c r="VZC98" s="212"/>
      <c r="VZD98" s="212"/>
      <c r="VZE98" s="212"/>
      <c r="VZF98" s="212"/>
      <c r="VZG98" s="212"/>
      <c r="VZH98" s="212"/>
      <c r="VZI98" s="212"/>
      <c r="VZJ98" s="212"/>
      <c r="VZK98" s="212"/>
      <c r="VZL98" s="212"/>
      <c r="VZM98" s="212"/>
      <c r="VZN98" s="212"/>
      <c r="VZO98" s="212"/>
      <c r="VZP98" s="212"/>
      <c r="VZQ98" s="212"/>
      <c r="VZR98" s="212"/>
      <c r="VZS98" s="212"/>
      <c r="VZT98" s="212"/>
      <c r="VZU98" s="212"/>
      <c r="VZV98" s="212"/>
      <c r="VZW98" s="212"/>
      <c r="VZX98" s="212"/>
      <c r="VZY98" s="212"/>
      <c r="VZZ98" s="212"/>
      <c r="WAA98" s="212"/>
      <c r="WAB98" s="212"/>
      <c r="WAC98" s="212"/>
      <c r="WAD98" s="212"/>
      <c r="WAE98" s="212"/>
      <c r="WAF98" s="212"/>
      <c r="WAG98" s="212"/>
      <c r="WAH98" s="212"/>
      <c r="WAI98" s="212"/>
      <c r="WAJ98" s="212"/>
      <c r="WAK98" s="212"/>
      <c r="WAL98" s="212"/>
      <c r="WAM98" s="212"/>
      <c r="WAN98" s="212"/>
      <c r="WAO98" s="212"/>
      <c r="WAP98" s="212"/>
      <c r="WAQ98" s="212"/>
      <c r="WAR98" s="212"/>
      <c r="WAS98" s="212"/>
      <c r="WAT98" s="212"/>
      <c r="WAU98" s="212"/>
      <c r="WAV98" s="212"/>
      <c r="WAW98" s="212"/>
      <c r="WAX98" s="212"/>
      <c r="WAY98" s="212"/>
      <c r="WAZ98" s="212"/>
      <c r="WBA98" s="212"/>
      <c r="WBB98" s="212"/>
      <c r="WBC98" s="212"/>
      <c r="WBD98" s="212"/>
      <c r="WBE98" s="212"/>
      <c r="WBF98" s="212"/>
      <c r="WBG98" s="212"/>
      <c r="WBH98" s="212"/>
      <c r="WBI98" s="212"/>
      <c r="WBJ98" s="212"/>
      <c r="WBK98" s="212"/>
      <c r="WBL98" s="212"/>
      <c r="WBM98" s="212"/>
      <c r="WBN98" s="212"/>
      <c r="WBO98" s="212"/>
      <c r="WBP98" s="212"/>
      <c r="WBQ98" s="212"/>
      <c r="WBR98" s="212"/>
      <c r="WBS98" s="212"/>
      <c r="WBT98" s="212"/>
      <c r="WBU98" s="212"/>
      <c r="WBV98" s="212"/>
      <c r="WBW98" s="212"/>
      <c r="WBX98" s="212"/>
      <c r="WBY98" s="212"/>
      <c r="WBZ98" s="212"/>
      <c r="WCA98" s="212"/>
      <c r="WCB98" s="212"/>
      <c r="WCC98" s="212"/>
      <c r="WCD98" s="212"/>
      <c r="WCE98" s="212"/>
      <c r="WCF98" s="212"/>
      <c r="WCG98" s="212"/>
      <c r="WCH98" s="212"/>
      <c r="WCI98" s="212"/>
      <c r="WCJ98" s="212"/>
      <c r="WCK98" s="212"/>
      <c r="WCL98" s="212"/>
      <c r="WCM98" s="212"/>
      <c r="WCN98" s="212"/>
      <c r="WCO98" s="212"/>
      <c r="WCP98" s="212"/>
      <c r="WCQ98" s="212"/>
      <c r="WCR98" s="212"/>
      <c r="WCS98" s="212"/>
      <c r="WCT98" s="212"/>
      <c r="WCU98" s="212"/>
      <c r="WCV98" s="212"/>
      <c r="WCW98" s="212"/>
      <c r="WCX98" s="212"/>
      <c r="WCY98" s="212"/>
      <c r="WCZ98" s="212"/>
      <c r="WDA98" s="212"/>
      <c r="WDB98" s="212"/>
      <c r="WDC98" s="212"/>
      <c r="WDD98" s="212"/>
      <c r="WDE98" s="212"/>
      <c r="WDF98" s="212"/>
      <c r="WDG98" s="212"/>
      <c r="WDH98" s="212"/>
      <c r="WDI98" s="212"/>
      <c r="WDJ98" s="212"/>
      <c r="WDK98" s="212"/>
      <c r="WDL98" s="212"/>
      <c r="WDM98" s="212"/>
      <c r="WDN98" s="212"/>
      <c r="WDO98" s="212"/>
      <c r="WDP98" s="212"/>
      <c r="WDQ98" s="212"/>
      <c r="WDR98" s="212"/>
      <c r="WDS98" s="212"/>
      <c r="WDT98" s="212"/>
      <c r="WDU98" s="212"/>
      <c r="WDV98" s="212"/>
      <c r="WDW98" s="212"/>
      <c r="WDX98" s="212"/>
      <c r="WDY98" s="212"/>
      <c r="WDZ98" s="212"/>
      <c r="WEA98" s="212"/>
      <c r="WEB98" s="212"/>
      <c r="WEC98" s="212"/>
      <c r="WED98" s="212"/>
      <c r="WEE98" s="212"/>
      <c r="WEF98" s="212"/>
      <c r="WEG98" s="212"/>
      <c r="WEH98" s="212"/>
      <c r="WEI98" s="212"/>
      <c r="WEJ98" s="212"/>
      <c r="WEK98" s="212"/>
      <c r="WEL98" s="212"/>
      <c r="WEM98" s="212"/>
      <c r="WEN98" s="212"/>
      <c r="WEO98" s="212"/>
      <c r="WEP98" s="212"/>
      <c r="WEQ98" s="212"/>
      <c r="WER98" s="212"/>
      <c r="WES98" s="212"/>
      <c r="WET98" s="212"/>
      <c r="WEU98" s="212"/>
      <c r="WEV98" s="212"/>
      <c r="WEW98" s="212"/>
      <c r="WEX98" s="212"/>
      <c r="WEY98" s="212"/>
      <c r="WEZ98" s="212"/>
      <c r="WFA98" s="212"/>
      <c r="WFB98" s="212"/>
      <c r="WFC98" s="212"/>
      <c r="WFD98" s="212"/>
      <c r="WFE98" s="212"/>
      <c r="WFF98" s="212"/>
      <c r="WFG98" s="212"/>
      <c r="WFH98" s="212"/>
      <c r="WFI98" s="212"/>
      <c r="WFJ98" s="212"/>
      <c r="WFK98" s="212"/>
      <c r="WFL98" s="212"/>
      <c r="WFM98" s="212"/>
      <c r="WFN98" s="212"/>
      <c r="WFO98" s="212"/>
      <c r="WFP98" s="212"/>
      <c r="WFQ98" s="212"/>
      <c r="WFR98" s="212"/>
      <c r="WFS98" s="212"/>
      <c r="WFT98" s="212"/>
      <c r="WFU98" s="212"/>
      <c r="WFV98" s="212"/>
      <c r="WFW98" s="212"/>
      <c r="WFX98" s="212"/>
      <c r="WFY98" s="212"/>
      <c r="WFZ98" s="212"/>
      <c r="WGA98" s="212"/>
      <c r="WGB98" s="212"/>
      <c r="WGC98" s="212"/>
      <c r="WGD98" s="212"/>
      <c r="WGE98" s="212"/>
      <c r="WGF98" s="212"/>
      <c r="WGG98" s="212"/>
      <c r="WGH98" s="212"/>
      <c r="WGI98" s="212"/>
      <c r="WGJ98" s="212"/>
      <c r="WGK98" s="212"/>
      <c r="WGL98" s="212"/>
      <c r="WGM98" s="212"/>
      <c r="WGN98" s="212"/>
      <c r="WGO98" s="212"/>
      <c r="WGP98" s="212"/>
      <c r="WGQ98" s="212"/>
      <c r="WGR98" s="212"/>
      <c r="WGS98" s="212"/>
      <c r="WGT98" s="212"/>
      <c r="WGU98" s="212"/>
      <c r="WGV98" s="212"/>
      <c r="WGW98" s="212"/>
      <c r="WGX98" s="212"/>
      <c r="WGY98" s="212"/>
      <c r="WGZ98" s="212"/>
      <c r="WHA98" s="212"/>
      <c r="WHB98" s="212"/>
      <c r="WHC98" s="212"/>
      <c r="WHD98" s="212"/>
      <c r="WHE98" s="212"/>
      <c r="WHF98" s="212"/>
      <c r="WHG98" s="212"/>
      <c r="WHH98" s="212"/>
      <c r="WHI98" s="212"/>
      <c r="WHJ98" s="212"/>
      <c r="WHK98" s="212"/>
      <c r="WHL98" s="212"/>
      <c r="WHM98" s="212"/>
      <c r="WHN98" s="212"/>
      <c r="WHO98" s="212"/>
      <c r="WHP98" s="212"/>
      <c r="WHQ98" s="212"/>
      <c r="WHR98" s="212"/>
      <c r="WHS98" s="212"/>
      <c r="WHT98" s="212"/>
      <c r="WHU98" s="212"/>
      <c r="WHV98" s="212"/>
      <c r="WHW98" s="212"/>
      <c r="WHX98" s="212"/>
      <c r="WHY98" s="212"/>
      <c r="WHZ98" s="212"/>
      <c r="WIA98" s="212"/>
      <c r="WIB98" s="212"/>
      <c r="WIC98" s="212"/>
      <c r="WID98" s="212"/>
      <c r="WIE98" s="212"/>
      <c r="WIF98" s="212"/>
      <c r="WIG98" s="212"/>
      <c r="WIH98" s="212"/>
      <c r="WII98" s="212"/>
      <c r="WIJ98" s="212"/>
      <c r="WIK98" s="212"/>
      <c r="WIL98" s="212"/>
      <c r="WIM98" s="212"/>
      <c r="WIN98" s="212"/>
      <c r="WIO98" s="212"/>
      <c r="WIP98" s="212"/>
      <c r="WIQ98" s="212"/>
      <c r="WIR98" s="212"/>
      <c r="WIS98" s="212"/>
      <c r="WIT98" s="212"/>
      <c r="WIU98" s="212"/>
      <c r="WIV98" s="212"/>
      <c r="WIW98" s="212"/>
      <c r="WIX98" s="212"/>
      <c r="WIY98" s="212"/>
      <c r="WIZ98" s="212"/>
      <c r="WJA98" s="212"/>
      <c r="WJB98" s="212"/>
      <c r="WJC98" s="212"/>
      <c r="WJD98" s="212"/>
      <c r="WJE98" s="212"/>
      <c r="WJF98" s="212"/>
      <c r="WJG98" s="212"/>
      <c r="WJH98" s="212"/>
      <c r="WJI98" s="212"/>
      <c r="WJJ98" s="212"/>
      <c r="WJK98" s="212"/>
      <c r="WJL98" s="212"/>
      <c r="WJM98" s="212"/>
      <c r="WJN98" s="212"/>
      <c r="WJO98" s="212"/>
      <c r="WJP98" s="212"/>
      <c r="WJQ98" s="212"/>
      <c r="WJR98" s="212"/>
      <c r="WJS98" s="212"/>
      <c r="WJT98" s="212"/>
      <c r="WJU98" s="212"/>
      <c r="WJV98" s="212"/>
      <c r="WJW98" s="212"/>
      <c r="WJX98" s="212"/>
      <c r="WJY98" s="212"/>
      <c r="WJZ98" s="212"/>
      <c r="WKA98" s="212"/>
      <c r="WKB98" s="212"/>
      <c r="WKC98" s="212"/>
      <c r="WKD98" s="212"/>
      <c r="WKE98" s="212"/>
      <c r="WKF98" s="212"/>
      <c r="WKG98" s="212"/>
      <c r="WKH98" s="212"/>
      <c r="WKI98" s="212"/>
      <c r="WKJ98" s="212"/>
      <c r="WKK98" s="212"/>
      <c r="WKL98" s="212"/>
      <c r="WKM98" s="212"/>
      <c r="WKN98" s="212"/>
      <c r="WKO98" s="212"/>
      <c r="WKP98" s="212"/>
      <c r="WKQ98" s="212"/>
      <c r="WKR98" s="212"/>
      <c r="WKS98" s="212"/>
      <c r="WKT98" s="212"/>
      <c r="WKU98" s="212"/>
      <c r="WKV98" s="212"/>
      <c r="WKW98" s="212"/>
      <c r="WKX98" s="212"/>
      <c r="WKY98" s="212"/>
      <c r="WKZ98" s="212"/>
      <c r="WLA98" s="212"/>
      <c r="WLB98" s="212"/>
      <c r="WLC98" s="212"/>
      <c r="WLD98" s="212"/>
      <c r="WLE98" s="212"/>
      <c r="WLF98" s="212"/>
      <c r="WLG98" s="212"/>
      <c r="WLH98" s="212"/>
      <c r="WLI98" s="212"/>
      <c r="WLJ98" s="212"/>
      <c r="WLK98" s="212"/>
      <c r="WLL98" s="212"/>
      <c r="WLM98" s="212"/>
      <c r="WLN98" s="212"/>
      <c r="WLO98" s="212"/>
      <c r="WLP98" s="212"/>
      <c r="WLQ98" s="212"/>
      <c r="WLR98" s="212"/>
      <c r="WLS98" s="212"/>
      <c r="WLT98" s="212"/>
      <c r="WLU98" s="212"/>
      <c r="WLV98" s="212"/>
      <c r="WLW98" s="212"/>
      <c r="WLX98" s="212"/>
      <c r="WLY98" s="212"/>
      <c r="WLZ98" s="212"/>
      <c r="WMA98" s="212"/>
      <c r="WMB98" s="212"/>
      <c r="WMC98" s="212"/>
      <c r="WMD98" s="212"/>
      <c r="WME98" s="212"/>
      <c r="WMF98" s="212"/>
      <c r="WMG98" s="212"/>
      <c r="WMH98" s="212"/>
      <c r="WMI98" s="212"/>
      <c r="WMJ98" s="212"/>
      <c r="WMK98" s="212"/>
      <c r="WML98" s="212"/>
      <c r="WMM98" s="212"/>
      <c r="WMN98" s="212"/>
      <c r="WMO98" s="212"/>
      <c r="WMP98" s="212"/>
      <c r="WMQ98" s="212"/>
      <c r="WMR98" s="212"/>
      <c r="WMS98" s="212"/>
      <c r="WMT98" s="212"/>
      <c r="WMU98" s="212"/>
      <c r="WMV98" s="212"/>
      <c r="WMW98" s="212"/>
      <c r="WMX98" s="212"/>
      <c r="WMY98" s="212"/>
      <c r="WMZ98" s="212"/>
      <c r="WNA98" s="212"/>
      <c r="WNB98" s="212"/>
      <c r="WNC98" s="212"/>
      <c r="WND98" s="212"/>
      <c r="WNE98" s="212"/>
      <c r="WNF98" s="212"/>
      <c r="WNG98" s="212"/>
      <c r="WNH98" s="212"/>
      <c r="WNI98" s="212"/>
      <c r="WNJ98" s="212"/>
      <c r="WNK98" s="212"/>
      <c r="WNL98" s="212"/>
      <c r="WNM98" s="212"/>
      <c r="WNN98" s="212"/>
      <c r="WNO98" s="212"/>
      <c r="WNP98" s="212"/>
      <c r="WNQ98" s="212"/>
      <c r="WNR98" s="212"/>
      <c r="WNS98" s="212"/>
      <c r="WNT98" s="212"/>
      <c r="WNU98" s="212"/>
      <c r="WNV98" s="212"/>
      <c r="WNW98" s="212"/>
      <c r="WNX98" s="212"/>
      <c r="WNY98" s="212"/>
      <c r="WNZ98" s="212"/>
      <c r="WOA98" s="212"/>
      <c r="WOB98" s="212"/>
      <c r="WOC98" s="212"/>
      <c r="WOD98" s="212"/>
      <c r="WOE98" s="212"/>
      <c r="WOF98" s="212"/>
      <c r="WOG98" s="212"/>
      <c r="WOH98" s="212"/>
      <c r="WOI98" s="212"/>
      <c r="WOJ98" s="212"/>
      <c r="WOK98" s="212"/>
      <c r="WOL98" s="212"/>
      <c r="WOM98" s="212"/>
      <c r="WON98" s="212"/>
      <c r="WOO98" s="212"/>
      <c r="WOP98" s="212"/>
      <c r="WOQ98" s="212"/>
      <c r="WOR98" s="212"/>
      <c r="WOS98" s="212"/>
      <c r="WOT98" s="212"/>
      <c r="WOU98" s="212"/>
      <c r="WOV98" s="212"/>
      <c r="WOW98" s="212"/>
      <c r="WOX98" s="212"/>
      <c r="WOY98" s="212"/>
      <c r="WOZ98" s="212"/>
      <c r="WPA98" s="212"/>
      <c r="WPB98" s="212"/>
      <c r="WPC98" s="212"/>
      <c r="WPD98" s="212"/>
      <c r="WPE98" s="212"/>
      <c r="WPF98" s="212"/>
      <c r="WPG98" s="212"/>
      <c r="WPH98" s="212"/>
      <c r="WPI98" s="212"/>
      <c r="WPJ98" s="212"/>
      <c r="WPK98" s="212"/>
      <c r="WPL98" s="212"/>
      <c r="WPM98" s="212"/>
      <c r="WPN98" s="212"/>
      <c r="WPO98" s="212"/>
      <c r="WPP98" s="212"/>
      <c r="WPQ98" s="212"/>
      <c r="WPR98" s="212"/>
      <c r="WPS98" s="212"/>
      <c r="WPT98" s="212"/>
      <c r="WPU98" s="212"/>
      <c r="WPV98" s="212"/>
      <c r="WPW98" s="212"/>
      <c r="WPX98" s="212"/>
      <c r="WPY98" s="212"/>
      <c r="WPZ98" s="212"/>
      <c r="WQA98" s="212"/>
      <c r="WQB98" s="212"/>
      <c r="WQC98" s="212"/>
      <c r="WQD98" s="212"/>
      <c r="WQE98" s="212"/>
      <c r="WQF98" s="212"/>
      <c r="WQG98" s="212"/>
      <c r="WQH98" s="212"/>
      <c r="WQI98" s="212"/>
      <c r="WQJ98" s="212"/>
      <c r="WQK98" s="212"/>
      <c r="WQL98" s="212"/>
      <c r="WQM98" s="212"/>
      <c r="WQN98" s="212"/>
      <c r="WQO98" s="212"/>
      <c r="WQP98" s="212"/>
      <c r="WQQ98" s="212"/>
      <c r="WQR98" s="212"/>
      <c r="WQS98" s="212"/>
      <c r="WQT98" s="212"/>
      <c r="WQU98" s="212"/>
      <c r="WQV98" s="212"/>
      <c r="WQW98" s="212"/>
      <c r="WQX98" s="212"/>
      <c r="WQY98" s="212"/>
      <c r="WQZ98" s="212"/>
      <c r="WRA98" s="212"/>
      <c r="WRB98" s="212"/>
      <c r="WRC98" s="212"/>
      <c r="WRD98" s="212"/>
      <c r="WRE98" s="212"/>
      <c r="WRF98" s="212"/>
      <c r="WRG98" s="212"/>
      <c r="WRH98" s="212"/>
      <c r="WRI98" s="212"/>
      <c r="WRJ98" s="212"/>
      <c r="WRK98" s="212"/>
      <c r="WRL98" s="212"/>
      <c r="WRM98" s="212"/>
      <c r="WRN98" s="212"/>
      <c r="WRO98" s="212"/>
      <c r="WRP98" s="212"/>
      <c r="WRQ98" s="212"/>
      <c r="WRR98" s="212"/>
      <c r="WRS98" s="212"/>
      <c r="WRT98" s="212"/>
      <c r="WRU98" s="212"/>
      <c r="WRV98" s="212"/>
      <c r="WRW98" s="212"/>
      <c r="WRX98" s="212"/>
      <c r="WRY98" s="212"/>
      <c r="WRZ98" s="212"/>
      <c r="WSA98" s="212"/>
      <c r="WSB98" s="212"/>
      <c r="WSC98" s="212"/>
      <c r="WSD98" s="212"/>
      <c r="WSE98" s="212"/>
      <c r="WSF98" s="212"/>
      <c r="WSG98" s="212"/>
      <c r="WSH98" s="212"/>
      <c r="WSI98" s="212"/>
      <c r="WSJ98" s="212"/>
      <c r="WSK98" s="212"/>
      <c r="WSL98" s="212"/>
      <c r="WSM98" s="212"/>
      <c r="WSN98" s="212"/>
      <c r="WSO98" s="212"/>
      <c r="WSP98" s="212"/>
      <c r="WSQ98" s="212"/>
      <c r="WSR98" s="212"/>
      <c r="WSS98" s="212"/>
      <c r="WST98" s="212"/>
      <c r="WSU98" s="212"/>
      <c r="WSV98" s="212"/>
      <c r="WSW98" s="212"/>
      <c r="WSX98" s="212"/>
      <c r="WSY98" s="212"/>
      <c r="WSZ98" s="212"/>
      <c r="WTA98" s="212"/>
      <c r="WTB98" s="212"/>
      <c r="WTC98" s="212"/>
      <c r="WTD98" s="212"/>
      <c r="WTE98" s="212"/>
      <c r="WTF98" s="212"/>
      <c r="WTG98" s="212"/>
      <c r="WTH98" s="212"/>
      <c r="WTI98" s="212"/>
      <c r="WTJ98" s="212"/>
      <c r="WTK98" s="212"/>
      <c r="WTL98" s="212"/>
      <c r="WTM98" s="212"/>
      <c r="WTN98" s="212"/>
      <c r="WTO98" s="212"/>
      <c r="WTP98" s="212"/>
      <c r="WTQ98" s="212"/>
      <c r="WTR98" s="212"/>
      <c r="WTS98" s="212"/>
      <c r="WTT98" s="212"/>
      <c r="WTU98" s="212"/>
      <c r="WTV98" s="212"/>
      <c r="WTW98" s="212"/>
      <c r="WTX98" s="212"/>
      <c r="WTY98" s="212"/>
      <c r="WTZ98" s="212"/>
      <c r="WUA98" s="212"/>
      <c r="WUB98" s="212"/>
      <c r="WUC98" s="212"/>
      <c r="WUD98" s="212"/>
      <c r="WUE98" s="212"/>
      <c r="WUF98" s="212"/>
      <c r="WUG98" s="212"/>
      <c r="WUH98" s="212"/>
      <c r="WUI98" s="212"/>
      <c r="WUJ98" s="212"/>
      <c r="WUK98" s="212"/>
      <c r="WUL98" s="212"/>
      <c r="WUM98" s="212"/>
      <c r="WUN98" s="212"/>
      <c r="WUO98" s="212"/>
      <c r="WUP98" s="212"/>
      <c r="WUQ98" s="212"/>
      <c r="WUR98" s="212"/>
      <c r="WUS98" s="212"/>
      <c r="WUT98" s="212"/>
      <c r="WUU98" s="212"/>
      <c r="WUV98" s="212"/>
      <c r="WUW98" s="212"/>
      <c r="WUX98" s="212"/>
      <c r="WUY98" s="212"/>
      <c r="WUZ98" s="212"/>
      <c r="WVA98" s="212"/>
      <c r="WVB98" s="212"/>
      <c r="WVC98" s="212"/>
      <c r="WVD98" s="212"/>
      <c r="WVE98" s="212"/>
      <c r="WVF98" s="212"/>
      <c r="WVG98" s="212"/>
      <c r="WVH98" s="212"/>
      <c r="WVI98" s="212"/>
      <c r="WVJ98" s="212"/>
      <c r="WVK98" s="212"/>
      <c r="WVL98" s="212"/>
      <c r="WVM98" s="212"/>
      <c r="WVN98" s="212"/>
      <c r="WVO98" s="212"/>
      <c r="WVP98" s="212"/>
      <c r="WVQ98" s="212"/>
      <c r="WVR98" s="212"/>
      <c r="WVS98" s="212"/>
      <c r="WVT98" s="212"/>
      <c r="WVU98" s="212"/>
      <c r="WVV98" s="212"/>
      <c r="WVW98" s="212"/>
      <c r="WVX98" s="212"/>
      <c r="WVY98" s="212"/>
      <c r="WVZ98" s="212"/>
      <c r="WWA98" s="212"/>
      <c r="WWB98" s="212"/>
      <c r="WWC98" s="212"/>
      <c r="WWD98" s="212"/>
      <c r="WWE98" s="212"/>
      <c r="WWF98" s="212"/>
      <c r="WWG98" s="212"/>
    </row>
    <row r="99" spans="18:16153" ht="12.75" hidden="1" x14ac:dyDescent="0.2"/>
    <row r="100" spans="18:16153" ht="12.75" hidden="1" x14ac:dyDescent="0.2"/>
    <row r="101" spans="18:16153" ht="12.75" hidden="1" x14ac:dyDescent="0.2"/>
    <row r="102" spans="18:16153" ht="12.75" hidden="1" x14ac:dyDescent="0.2"/>
    <row r="103" spans="18:16153" ht="12.75" hidden="1" x14ac:dyDescent="0.2"/>
    <row r="104" spans="18:16153" ht="12.75" hidden="1" x14ac:dyDescent="0.2"/>
    <row r="105" spans="18:16153" ht="12.75" hidden="1" x14ac:dyDescent="0.2"/>
    <row r="106" spans="18:16153" ht="12.75" hidden="1" x14ac:dyDescent="0.2"/>
    <row r="107" spans="18:16153" ht="12.75" hidden="1" x14ac:dyDescent="0.2"/>
    <row r="108" spans="18:16153" ht="12.75" hidden="1" x14ac:dyDescent="0.2"/>
    <row r="109" spans="18:16153" ht="12.75" hidden="1" customHeight="1" x14ac:dyDescent="0.2"/>
    <row r="110" spans="18:16153" ht="12.75" hidden="1" customHeight="1" x14ac:dyDescent="0.2"/>
    <row r="111" spans="18:16153" ht="12.75" hidden="1" customHeight="1" x14ac:dyDescent="0.2"/>
  </sheetData>
  <sheetProtection algorithmName="SHA-512" hashValue="Yxd5WF9fA2L/rK+8VMDCZO+d4SyJZmE+LbXNtRnm+RCN0UC8+qje6/bR2/9Y5M0Cja7cVXFNUtpiAtIsjkbBDg==" saltValue="1bCWsvhi4FNUdCMtctIcdQ==" spinCount="100000" sheet="1" objects="1" scenarios="1" selectLockedCells="1"/>
  <mergeCells count="7">
    <mergeCell ref="B52:J52"/>
    <mergeCell ref="C5:F5"/>
    <mergeCell ref="G5:J5"/>
    <mergeCell ref="B29:J29"/>
    <mergeCell ref="B31:C31"/>
    <mergeCell ref="C33:C38"/>
    <mergeCell ref="C39:C44"/>
  </mergeCells>
  <hyperlinks>
    <hyperlink ref="B31" r:id="rId1" display="https://www.gov.uk/measuring-and-reporting-environmental-impacts-guidance-for-businesses" xr:uid="{D31631DA-16B8-4140-9BF0-3835BB70B7AF}"/>
    <hyperlink ref="B53" r:id="rId2" xr:uid="{B97FE33A-A618-4D7D-BCC7-29EF7DDC2A92}"/>
    <hyperlink ref="B50" r:id="rId3" xr:uid="{16851053-29D3-4C64-9C0C-774B15A7704D}"/>
  </hyperlinks>
  <pageMargins left="0.7" right="0.7" top="0.75" bottom="0.75" header="0.3" footer="0.3"/>
  <pageSetup paperSize="9" orientation="portrait"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F634F-78C4-42DB-ADC9-2F99A7CE7BBF}">
  <sheetPr codeName="Sheet24">
    <tabColor theme="9" tint="0.39997558519241921"/>
  </sheetPr>
  <dimension ref="A1:L108"/>
  <sheetViews>
    <sheetView zoomScaleNormal="100" workbookViewId="0">
      <selection activeCell="B14" sqref="B14:M14"/>
    </sheetView>
  </sheetViews>
  <sheetFormatPr defaultColWidth="0" defaultRowHeight="12.75" zeroHeight="1" x14ac:dyDescent="0.2"/>
  <cols>
    <col min="1" max="1" width="3.7109375" style="172" customWidth="1"/>
    <col min="2" max="2" width="5.28515625" style="172" customWidth="1"/>
    <col min="3" max="8" width="10" style="172" customWidth="1"/>
    <col min="9" max="9" width="3.5703125" style="172" customWidth="1"/>
    <col min="10" max="12" width="0" style="172" hidden="1" customWidth="1"/>
    <col min="13" max="16384" width="9.140625" style="172" hidden="1"/>
  </cols>
  <sheetData>
    <row r="1" spans="2:12" x14ac:dyDescent="0.2"/>
    <row r="2" spans="2:12" ht="39.75" customHeight="1" x14ac:dyDescent="0.35">
      <c r="B2" s="509" t="s">
        <v>283</v>
      </c>
      <c r="C2" s="509"/>
      <c r="D2" s="509"/>
      <c r="E2" s="509"/>
      <c r="F2" s="509"/>
      <c r="G2" s="509"/>
      <c r="H2" s="509"/>
      <c r="I2" s="509"/>
    </row>
    <row r="3" spans="2:12" ht="13.5" thickBot="1" x14ac:dyDescent="0.25">
      <c r="L3" s="294"/>
    </row>
    <row r="4" spans="2:12" ht="12.75" customHeight="1" thickBot="1" x14ac:dyDescent="0.25">
      <c r="B4" s="295"/>
      <c r="C4" s="510" t="s">
        <v>284</v>
      </c>
      <c r="D4" s="511"/>
      <c r="E4" s="512"/>
      <c r="F4" s="511" t="s">
        <v>285</v>
      </c>
      <c r="G4" s="511"/>
      <c r="H4" s="512"/>
    </row>
    <row r="5" spans="2:12" ht="13.5" thickBot="1" x14ac:dyDescent="0.25">
      <c r="B5" s="296"/>
      <c r="C5" s="297" t="s">
        <v>286</v>
      </c>
      <c r="D5" s="298" t="s">
        <v>287</v>
      </c>
      <c r="E5" s="299" t="s">
        <v>288</v>
      </c>
      <c r="F5" s="300" t="s">
        <v>286</v>
      </c>
      <c r="G5" s="300" t="s">
        <v>287</v>
      </c>
      <c r="H5" s="301" t="s">
        <v>288</v>
      </c>
    </row>
    <row r="6" spans="2:12" x14ac:dyDescent="0.2">
      <c r="B6" s="302">
        <v>2010</v>
      </c>
      <c r="C6" s="303">
        <v>14.016933770542799</v>
      </c>
      <c r="D6" s="304">
        <v>14.016933770542799</v>
      </c>
      <c r="E6" s="304">
        <v>14.016933770542799</v>
      </c>
      <c r="F6" s="305">
        <v>29.847574322129901</v>
      </c>
      <c r="G6" s="306">
        <v>59.695148644259767</v>
      </c>
      <c r="H6" s="307">
        <v>89.542722966389675</v>
      </c>
      <c r="J6" s="308"/>
      <c r="K6" s="308"/>
      <c r="L6" s="308"/>
    </row>
    <row r="7" spans="2:12" x14ac:dyDescent="0.2">
      <c r="B7" s="302">
        <v>2011</v>
      </c>
      <c r="C7" s="309">
        <v>12.627512619740491</v>
      </c>
      <c r="D7" s="310">
        <v>12.627512619740491</v>
      </c>
      <c r="E7" s="310">
        <v>12.627512619740491</v>
      </c>
      <c r="F7" s="311">
        <v>30.295287936961834</v>
      </c>
      <c r="G7" s="312">
        <v>60.590575873923669</v>
      </c>
      <c r="H7" s="313">
        <v>90.885863810885496</v>
      </c>
      <c r="J7" s="308"/>
      <c r="K7" s="308"/>
      <c r="L7" s="308"/>
    </row>
    <row r="8" spans="2:12" x14ac:dyDescent="0.2">
      <c r="B8" s="302">
        <v>2012</v>
      </c>
      <c r="C8" s="309">
        <v>6.5691438874962333</v>
      </c>
      <c r="D8" s="310">
        <v>6.5691438874962333</v>
      </c>
      <c r="E8" s="310">
        <v>6.5691438874962333</v>
      </c>
      <c r="F8" s="311">
        <v>30.749717256016254</v>
      </c>
      <c r="G8" s="312">
        <v>61.499434512032508</v>
      </c>
      <c r="H8" s="313">
        <v>92.249151768048776</v>
      </c>
      <c r="J8" s="308"/>
      <c r="K8" s="308"/>
      <c r="L8" s="308"/>
    </row>
    <row r="9" spans="2:12" ht="14.25" x14ac:dyDescent="0.25">
      <c r="B9" s="302">
        <v>2013</v>
      </c>
      <c r="C9" s="309">
        <v>4.0909612357153708</v>
      </c>
      <c r="D9" s="314">
        <v>4.0909612357153708</v>
      </c>
      <c r="E9" s="310">
        <v>4.0909612357153708</v>
      </c>
      <c r="F9" s="311">
        <v>31.210963014856496</v>
      </c>
      <c r="G9" s="312">
        <v>62.421926029712992</v>
      </c>
      <c r="H9" s="313">
        <v>93.632889044569495</v>
      </c>
      <c r="J9" s="308"/>
      <c r="K9" s="308"/>
      <c r="L9" s="308"/>
    </row>
    <row r="10" spans="2:12" x14ac:dyDescent="0.2">
      <c r="B10" s="302">
        <v>2014</v>
      </c>
      <c r="C10" s="309">
        <v>5.0936397879537854</v>
      </c>
      <c r="D10" s="310">
        <v>5.0936397879537854</v>
      </c>
      <c r="E10" s="310">
        <v>5.0936397879537854</v>
      </c>
      <c r="F10" s="311">
        <v>31.679127460079339</v>
      </c>
      <c r="G10" s="312">
        <v>63.358254920158679</v>
      </c>
      <c r="H10" s="313">
        <v>95.037382380238029</v>
      </c>
      <c r="J10" s="308"/>
      <c r="K10" s="308"/>
      <c r="L10" s="308"/>
    </row>
    <row r="11" spans="2:12" x14ac:dyDescent="0.2">
      <c r="B11" s="302">
        <v>2015</v>
      </c>
      <c r="C11" s="309">
        <v>5.8835937288652715</v>
      </c>
      <c r="D11" s="310">
        <v>5.8835937288652715</v>
      </c>
      <c r="E11" s="310">
        <v>5.8835937288652715</v>
      </c>
      <c r="F11" s="311">
        <v>32.154314371980526</v>
      </c>
      <c r="G11" s="312">
        <v>64.308628743961052</v>
      </c>
      <c r="H11" s="313">
        <v>96.462943115941599</v>
      </c>
      <c r="J11" s="308"/>
      <c r="K11" s="308"/>
      <c r="L11" s="308"/>
    </row>
    <row r="12" spans="2:12" x14ac:dyDescent="0.2">
      <c r="B12" s="302">
        <v>2016</v>
      </c>
      <c r="C12" s="309">
        <v>4.5233214001170126</v>
      </c>
      <c r="D12" s="310">
        <v>4.5233214001170126</v>
      </c>
      <c r="E12" s="310">
        <v>4.5233214001170126</v>
      </c>
      <c r="F12" s="311">
        <v>32.63662908756023</v>
      </c>
      <c r="G12" s="312">
        <v>65.273258175120461</v>
      </c>
      <c r="H12" s="313">
        <v>97.909887262680698</v>
      </c>
      <c r="J12" s="308"/>
      <c r="K12" s="308"/>
      <c r="L12" s="308"/>
    </row>
    <row r="13" spans="2:12" x14ac:dyDescent="0.2">
      <c r="B13" s="302">
        <v>2017</v>
      </c>
      <c r="C13" s="309">
        <v>5.186183580664256</v>
      </c>
      <c r="D13" s="310">
        <v>5.186183580664256</v>
      </c>
      <c r="E13" s="310">
        <v>5.186183580664256</v>
      </c>
      <c r="F13" s="311">
        <v>33.126178523873634</v>
      </c>
      <c r="G13" s="312">
        <v>66.252357047747267</v>
      </c>
      <c r="H13" s="313">
        <v>99.378535571620915</v>
      </c>
      <c r="J13" s="308"/>
      <c r="K13" s="308"/>
      <c r="L13" s="308"/>
    </row>
    <row r="14" spans="2:12" x14ac:dyDescent="0.2">
      <c r="B14" s="302">
        <v>2018</v>
      </c>
      <c r="C14" s="309">
        <v>2.3262074001183501</v>
      </c>
      <c r="D14" s="310">
        <v>12.7568593439822</v>
      </c>
      <c r="E14" s="310">
        <v>25.513718687964399</v>
      </c>
      <c r="F14" s="311">
        <v>33.62307120173174</v>
      </c>
      <c r="G14" s="312">
        <v>67.24614240346348</v>
      </c>
      <c r="H14" s="313">
        <v>100.86921360519523</v>
      </c>
      <c r="J14" s="308"/>
      <c r="K14" s="308"/>
      <c r="L14" s="308"/>
    </row>
    <row r="15" spans="2:12" x14ac:dyDescent="0.2">
      <c r="B15" s="302">
        <v>2019</v>
      </c>
      <c r="C15" s="309">
        <v>0</v>
      </c>
      <c r="D15" s="310">
        <v>13.1519022812997</v>
      </c>
      <c r="E15" s="310">
        <v>26.303804562599499</v>
      </c>
      <c r="F15" s="311">
        <v>34.127417269757714</v>
      </c>
      <c r="G15" s="312">
        <v>68.254834539515429</v>
      </c>
      <c r="H15" s="313">
        <v>102.38225180927314</v>
      </c>
      <c r="J15" s="308"/>
      <c r="K15" s="308"/>
      <c r="L15" s="308"/>
    </row>
    <row r="16" spans="2:12" x14ac:dyDescent="0.2">
      <c r="B16" s="302">
        <v>2020</v>
      </c>
      <c r="C16" s="309">
        <v>0</v>
      </c>
      <c r="D16" s="310">
        <v>13.8443737830311</v>
      </c>
      <c r="E16" s="310">
        <v>27.688747566062201</v>
      </c>
      <c r="F16" s="311">
        <v>34.639328528804072</v>
      </c>
      <c r="G16" s="312">
        <v>69.278657057608143</v>
      </c>
      <c r="H16" s="313">
        <v>103.91798558641221</v>
      </c>
      <c r="J16" s="308"/>
      <c r="K16" s="308"/>
      <c r="L16" s="308"/>
    </row>
    <row r="17" spans="2:12" x14ac:dyDescent="0.2">
      <c r="B17" s="302">
        <v>2021</v>
      </c>
      <c r="C17" s="309">
        <v>4.0412549950271401</v>
      </c>
      <c r="D17" s="310">
        <v>20.542446394782299</v>
      </c>
      <c r="E17" s="310">
        <v>37.043637794537403</v>
      </c>
      <c r="F17" s="311">
        <v>35.216650670950806</v>
      </c>
      <c r="G17" s="312">
        <v>70.433301341901611</v>
      </c>
      <c r="H17" s="313">
        <v>105.64995201285242</v>
      </c>
      <c r="J17" s="308"/>
      <c r="K17" s="308"/>
      <c r="L17" s="308"/>
    </row>
    <row r="18" spans="2:12" x14ac:dyDescent="0.2">
      <c r="B18" s="302">
        <v>2022</v>
      </c>
      <c r="C18" s="309">
        <v>8.0825099900542803</v>
      </c>
      <c r="D18" s="310">
        <v>27.2405190065334</v>
      </c>
      <c r="E18" s="310">
        <v>46.398528023012602</v>
      </c>
      <c r="F18" s="311">
        <v>35.79397281309754</v>
      </c>
      <c r="G18" s="312">
        <v>71.587945626195079</v>
      </c>
      <c r="H18" s="313">
        <v>107.38191843929263</v>
      </c>
      <c r="J18" s="308"/>
      <c r="K18" s="308"/>
      <c r="L18" s="308"/>
    </row>
    <row r="19" spans="2:12" x14ac:dyDescent="0.2">
      <c r="B19" s="302">
        <v>2023</v>
      </c>
      <c r="C19" s="309">
        <v>12.123764985081401</v>
      </c>
      <c r="D19" s="310">
        <v>33.938591618284597</v>
      </c>
      <c r="E19" s="310">
        <v>55.753418251487801</v>
      </c>
      <c r="F19" s="311">
        <v>36.371294955244281</v>
      </c>
      <c r="G19" s="312">
        <v>72.742589910488562</v>
      </c>
      <c r="H19" s="313">
        <v>109.11388486573283</v>
      </c>
      <c r="J19" s="308"/>
      <c r="K19" s="308"/>
      <c r="L19" s="308"/>
    </row>
    <row r="20" spans="2:12" x14ac:dyDescent="0.2">
      <c r="B20" s="302">
        <v>2024</v>
      </c>
      <c r="C20" s="309">
        <v>16.1650199801086</v>
      </c>
      <c r="D20" s="310">
        <v>40.636664230035798</v>
      </c>
      <c r="E20" s="310">
        <v>65.108308479963</v>
      </c>
      <c r="F20" s="311">
        <v>36.948617097391015</v>
      </c>
      <c r="G20" s="312">
        <v>73.89723419478203</v>
      </c>
      <c r="H20" s="313">
        <v>110.84585129217304</v>
      </c>
      <c r="J20" s="308"/>
      <c r="K20" s="308"/>
      <c r="L20" s="308"/>
    </row>
    <row r="21" spans="2:12" x14ac:dyDescent="0.2">
      <c r="B21" s="302">
        <v>2025</v>
      </c>
      <c r="C21" s="309">
        <v>20.20627497513571</v>
      </c>
      <c r="D21" s="310">
        <v>47.334736841786963</v>
      </c>
      <c r="E21" s="310">
        <v>74.463198708438213</v>
      </c>
      <c r="F21" s="311">
        <v>37.525939239537749</v>
      </c>
      <c r="G21" s="312">
        <v>75.051878479075498</v>
      </c>
      <c r="H21" s="313">
        <v>112.57781771861325</v>
      </c>
      <c r="J21" s="308"/>
      <c r="K21" s="308"/>
      <c r="L21" s="308"/>
    </row>
    <row r="22" spans="2:12" x14ac:dyDescent="0.2">
      <c r="B22" s="302">
        <v>2026</v>
      </c>
      <c r="C22" s="309">
        <v>24.247529970162851</v>
      </c>
      <c r="D22" s="310">
        <v>54.032809453538142</v>
      </c>
      <c r="E22" s="310">
        <v>83.818088936913426</v>
      </c>
      <c r="F22" s="311">
        <v>38.103261381684483</v>
      </c>
      <c r="G22" s="312">
        <v>76.206522763368966</v>
      </c>
      <c r="H22" s="313">
        <v>114.30978414505344</v>
      </c>
      <c r="J22" s="308"/>
      <c r="K22" s="308"/>
      <c r="L22" s="308"/>
    </row>
    <row r="23" spans="2:12" x14ac:dyDescent="0.2">
      <c r="B23" s="302">
        <v>2027</v>
      </c>
      <c r="C23" s="309">
        <v>28.288784965189993</v>
      </c>
      <c r="D23" s="310">
        <v>60.730882065289322</v>
      </c>
      <c r="E23" s="310">
        <v>93.172979165388639</v>
      </c>
      <c r="F23" s="311">
        <v>38.680583523831217</v>
      </c>
      <c r="G23" s="312">
        <v>77.361167047662434</v>
      </c>
      <c r="H23" s="313">
        <v>116.04175057149365</v>
      </c>
      <c r="J23" s="308"/>
      <c r="K23" s="308"/>
      <c r="L23" s="308"/>
    </row>
    <row r="24" spans="2:12" x14ac:dyDescent="0.2">
      <c r="B24" s="302">
        <v>2028</v>
      </c>
      <c r="C24" s="309">
        <v>32.330039960217135</v>
      </c>
      <c r="D24" s="310">
        <v>67.428954677040494</v>
      </c>
      <c r="E24" s="310">
        <v>102.52786939386385</v>
      </c>
      <c r="F24" s="311">
        <v>39.257905665977951</v>
      </c>
      <c r="G24" s="312">
        <v>78.515811331955902</v>
      </c>
      <c r="H24" s="313">
        <v>117.77371699793385</v>
      </c>
      <c r="J24" s="308"/>
      <c r="K24" s="308"/>
      <c r="L24" s="308"/>
    </row>
    <row r="25" spans="2:12" x14ac:dyDescent="0.2">
      <c r="B25" s="302">
        <v>2029</v>
      </c>
      <c r="C25" s="309">
        <v>36.371294955244281</v>
      </c>
      <c r="D25" s="310">
        <v>74.127027288791666</v>
      </c>
      <c r="E25" s="310">
        <v>111.88275962233907</v>
      </c>
      <c r="F25" s="311">
        <v>39.835227808124685</v>
      </c>
      <c r="G25" s="312">
        <v>79.67045561624937</v>
      </c>
      <c r="H25" s="313">
        <v>119.50568342437406</v>
      </c>
    </row>
    <row r="26" spans="2:12" x14ac:dyDescent="0.2">
      <c r="B26" s="302">
        <v>2030</v>
      </c>
      <c r="C26" s="309">
        <v>40.412549950271419</v>
      </c>
      <c r="D26" s="310">
        <v>80.825099900542838</v>
      </c>
      <c r="E26" s="310">
        <v>121.23764985081426</v>
      </c>
      <c r="F26" s="311">
        <v>40.412549950271419</v>
      </c>
      <c r="G26" s="312">
        <v>80.825099900542838</v>
      </c>
      <c r="H26" s="313">
        <v>121.23764985081426</v>
      </c>
    </row>
    <row r="27" spans="2:12" x14ac:dyDescent="0.2">
      <c r="B27" s="302">
        <v>2031</v>
      </c>
      <c r="C27" s="311">
        <v>44.165143874225194</v>
      </c>
      <c r="D27" s="312">
        <v>88.330287748450388</v>
      </c>
      <c r="E27" s="313">
        <v>132.4954316226756</v>
      </c>
      <c r="F27" s="311">
        <v>44.165143874225194</v>
      </c>
      <c r="G27" s="312">
        <v>88.330287748450388</v>
      </c>
      <c r="H27" s="313">
        <v>132.4954316226756</v>
      </c>
    </row>
    <row r="28" spans="2:12" x14ac:dyDescent="0.2">
      <c r="B28" s="302">
        <v>2032</v>
      </c>
      <c r="C28" s="311">
        <v>47.917737798178969</v>
      </c>
      <c r="D28" s="312">
        <v>95.835475596357938</v>
      </c>
      <c r="E28" s="313">
        <v>143.75321339453691</v>
      </c>
      <c r="F28" s="311">
        <v>47.917737798178969</v>
      </c>
      <c r="G28" s="312">
        <v>95.835475596357938</v>
      </c>
      <c r="H28" s="313">
        <v>143.75321339453691</v>
      </c>
    </row>
    <row r="29" spans="2:12" x14ac:dyDescent="0.2">
      <c r="B29" s="302">
        <v>2033</v>
      </c>
      <c r="C29" s="311">
        <v>51.670331722132744</v>
      </c>
      <c r="D29" s="312">
        <v>103.34066344426549</v>
      </c>
      <c r="E29" s="313">
        <v>155.01099516639823</v>
      </c>
      <c r="F29" s="311">
        <v>51.670331722132744</v>
      </c>
      <c r="G29" s="312">
        <v>103.34066344426549</v>
      </c>
      <c r="H29" s="313">
        <v>155.01099516639823</v>
      </c>
    </row>
    <row r="30" spans="2:12" x14ac:dyDescent="0.2">
      <c r="B30" s="302">
        <v>2034</v>
      </c>
      <c r="C30" s="311">
        <v>55.422925646086519</v>
      </c>
      <c r="D30" s="312">
        <v>110.84585129217304</v>
      </c>
      <c r="E30" s="313">
        <v>166.26877693825955</v>
      </c>
      <c r="F30" s="311">
        <v>55.422925646086519</v>
      </c>
      <c r="G30" s="312">
        <v>110.84585129217304</v>
      </c>
      <c r="H30" s="313">
        <v>166.26877693825955</v>
      </c>
    </row>
    <row r="31" spans="2:12" x14ac:dyDescent="0.2">
      <c r="B31" s="302">
        <v>2035</v>
      </c>
      <c r="C31" s="311">
        <v>59.175519570040294</v>
      </c>
      <c r="D31" s="312">
        <v>118.35103914008059</v>
      </c>
      <c r="E31" s="313">
        <v>177.52655871012087</v>
      </c>
      <c r="F31" s="311">
        <v>59.175519570040294</v>
      </c>
      <c r="G31" s="312">
        <v>118.35103914008059</v>
      </c>
      <c r="H31" s="313">
        <v>177.52655871012087</v>
      </c>
    </row>
    <row r="32" spans="2:12" x14ac:dyDescent="0.2">
      <c r="B32" s="302">
        <v>2036</v>
      </c>
      <c r="C32" s="311">
        <v>62.928113493994069</v>
      </c>
      <c r="D32" s="312">
        <v>125.85622698798814</v>
      </c>
      <c r="E32" s="313">
        <v>188.78434048198221</v>
      </c>
      <c r="F32" s="311">
        <v>62.928113493994069</v>
      </c>
      <c r="G32" s="312">
        <v>125.85622698798814</v>
      </c>
      <c r="H32" s="313">
        <v>188.78434048198221</v>
      </c>
    </row>
    <row r="33" spans="2:8" x14ac:dyDescent="0.2">
      <c r="B33" s="302">
        <v>2037</v>
      </c>
      <c r="C33" s="311">
        <v>66.680707417947843</v>
      </c>
      <c r="D33" s="312">
        <v>133.36141483589569</v>
      </c>
      <c r="E33" s="313">
        <v>200.04212225384353</v>
      </c>
      <c r="F33" s="311">
        <v>66.680707417947843</v>
      </c>
      <c r="G33" s="312">
        <v>133.36141483589569</v>
      </c>
      <c r="H33" s="313">
        <v>200.04212225384353</v>
      </c>
    </row>
    <row r="34" spans="2:8" x14ac:dyDescent="0.2">
      <c r="B34" s="302">
        <v>2038</v>
      </c>
      <c r="C34" s="311">
        <v>70.433301341901611</v>
      </c>
      <c r="D34" s="312">
        <v>140.86660268380322</v>
      </c>
      <c r="E34" s="313">
        <v>211.29990402570485</v>
      </c>
      <c r="F34" s="311">
        <v>70.433301341901611</v>
      </c>
      <c r="G34" s="312">
        <v>140.86660268380322</v>
      </c>
      <c r="H34" s="313">
        <v>211.29990402570485</v>
      </c>
    </row>
    <row r="35" spans="2:8" x14ac:dyDescent="0.2">
      <c r="B35" s="302">
        <v>2039</v>
      </c>
      <c r="C35" s="311">
        <v>74.185895265855393</v>
      </c>
      <c r="D35" s="312">
        <v>148.37179053171079</v>
      </c>
      <c r="E35" s="313">
        <v>222.55768579756617</v>
      </c>
      <c r="F35" s="311">
        <v>74.185895265855393</v>
      </c>
      <c r="G35" s="312">
        <v>148.37179053171079</v>
      </c>
      <c r="H35" s="313">
        <v>222.55768579756617</v>
      </c>
    </row>
    <row r="36" spans="2:8" x14ac:dyDescent="0.2">
      <c r="B36" s="302">
        <v>2040</v>
      </c>
      <c r="C36" s="311">
        <v>77.938489189809161</v>
      </c>
      <c r="D36" s="312">
        <v>155.87697837961832</v>
      </c>
      <c r="E36" s="313">
        <v>233.81546756942751</v>
      </c>
      <c r="F36" s="311">
        <v>77.938489189809161</v>
      </c>
      <c r="G36" s="312">
        <v>155.87697837961832</v>
      </c>
      <c r="H36" s="313">
        <v>233.81546756942751</v>
      </c>
    </row>
    <row r="37" spans="2:8" x14ac:dyDescent="0.2">
      <c r="B37" s="302">
        <v>2041</v>
      </c>
      <c r="C37" s="311">
        <v>81.691083113762943</v>
      </c>
      <c r="D37" s="312">
        <v>163.38216622752589</v>
      </c>
      <c r="E37" s="313">
        <v>245.07324934128883</v>
      </c>
      <c r="F37" s="311">
        <v>81.691083113762943</v>
      </c>
      <c r="G37" s="312">
        <v>163.38216622752589</v>
      </c>
      <c r="H37" s="313">
        <v>245.07324934128883</v>
      </c>
    </row>
    <row r="38" spans="2:8" x14ac:dyDescent="0.2">
      <c r="B38" s="302">
        <v>2042</v>
      </c>
      <c r="C38" s="311">
        <v>85.443677037716711</v>
      </c>
      <c r="D38" s="312">
        <v>170.88735407543342</v>
      </c>
      <c r="E38" s="313">
        <v>256.33103111315017</v>
      </c>
      <c r="F38" s="311">
        <v>85.443677037716711</v>
      </c>
      <c r="G38" s="312">
        <v>170.88735407543342</v>
      </c>
      <c r="H38" s="313">
        <v>256.33103111315017</v>
      </c>
    </row>
    <row r="39" spans="2:8" x14ac:dyDescent="0.2">
      <c r="B39" s="302">
        <v>2043</v>
      </c>
      <c r="C39" s="311">
        <v>89.196270961670493</v>
      </c>
      <c r="D39" s="312">
        <v>178.39254192334099</v>
      </c>
      <c r="E39" s="313">
        <v>267.58881288501146</v>
      </c>
      <c r="F39" s="311">
        <v>89.196270961670493</v>
      </c>
      <c r="G39" s="312">
        <v>178.39254192334099</v>
      </c>
      <c r="H39" s="313">
        <v>267.58881288501146</v>
      </c>
    </row>
    <row r="40" spans="2:8" x14ac:dyDescent="0.2">
      <c r="B40" s="302">
        <v>2044</v>
      </c>
      <c r="C40" s="311">
        <v>92.948864885624261</v>
      </c>
      <c r="D40" s="312">
        <v>185.89772977124852</v>
      </c>
      <c r="E40" s="313">
        <v>278.84659465687281</v>
      </c>
      <c r="F40" s="311">
        <v>92.948864885624261</v>
      </c>
      <c r="G40" s="312">
        <v>185.89772977124852</v>
      </c>
      <c r="H40" s="313">
        <v>278.84659465687281</v>
      </c>
    </row>
    <row r="41" spans="2:8" x14ac:dyDescent="0.2">
      <c r="B41" s="302">
        <v>2045</v>
      </c>
      <c r="C41" s="311">
        <v>96.701458809578043</v>
      </c>
      <c r="D41" s="312">
        <v>193.40291761915609</v>
      </c>
      <c r="E41" s="313">
        <v>290.1043764287341</v>
      </c>
      <c r="F41" s="311">
        <v>96.701458809578043</v>
      </c>
      <c r="G41" s="312">
        <v>193.40291761915609</v>
      </c>
      <c r="H41" s="313">
        <v>290.1043764287341</v>
      </c>
    </row>
    <row r="42" spans="2:8" x14ac:dyDescent="0.2">
      <c r="B42" s="302">
        <v>2046</v>
      </c>
      <c r="C42" s="311">
        <v>100.45405273353181</v>
      </c>
      <c r="D42" s="312">
        <v>200.90810546706362</v>
      </c>
      <c r="E42" s="313">
        <v>301.36215820059545</v>
      </c>
      <c r="F42" s="311">
        <v>100.45405273353181</v>
      </c>
      <c r="G42" s="312">
        <v>200.90810546706362</v>
      </c>
      <c r="H42" s="313">
        <v>301.36215820059545</v>
      </c>
    </row>
    <row r="43" spans="2:8" x14ac:dyDescent="0.2">
      <c r="B43" s="302">
        <v>2047</v>
      </c>
      <c r="C43" s="311">
        <v>104.20664665748559</v>
      </c>
      <c r="D43" s="312">
        <v>208.41329331497118</v>
      </c>
      <c r="E43" s="313">
        <v>312.61993997245679</v>
      </c>
      <c r="F43" s="311">
        <v>104.20664665748559</v>
      </c>
      <c r="G43" s="312">
        <v>208.41329331497118</v>
      </c>
      <c r="H43" s="313">
        <v>312.61993997245679</v>
      </c>
    </row>
    <row r="44" spans="2:8" x14ac:dyDescent="0.2">
      <c r="B44" s="302">
        <v>2048</v>
      </c>
      <c r="C44" s="311">
        <v>107.95924058143936</v>
      </c>
      <c r="D44" s="312">
        <v>215.91848116287872</v>
      </c>
      <c r="E44" s="313">
        <v>323.87772174431808</v>
      </c>
      <c r="F44" s="311">
        <v>107.95924058143936</v>
      </c>
      <c r="G44" s="312">
        <v>215.91848116287872</v>
      </c>
      <c r="H44" s="313">
        <v>323.87772174431808</v>
      </c>
    </row>
    <row r="45" spans="2:8" x14ac:dyDescent="0.2">
      <c r="B45" s="302">
        <v>2049</v>
      </c>
      <c r="C45" s="311">
        <v>111.71183450539314</v>
      </c>
      <c r="D45" s="312">
        <v>223.42366901078628</v>
      </c>
      <c r="E45" s="313">
        <v>335.13550351617943</v>
      </c>
      <c r="F45" s="311">
        <v>111.71183450539314</v>
      </c>
      <c r="G45" s="312">
        <v>223.42366901078628</v>
      </c>
      <c r="H45" s="313">
        <v>335.13550351617943</v>
      </c>
    </row>
    <row r="46" spans="2:8" x14ac:dyDescent="0.2">
      <c r="B46" s="302">
        <v>2050</v>
      </c>
      <c r="C46" s="311">
        <v>115.46442842934691</v>
      </c>
      <c r="D46" s="312">
        <v>230.92885685869382</v>
      </c>
      <c r="E46" s="313">
        <v>346.39328528804072</v>
      </c>
      <c r="F46" s="311">
        <v>115.46442842934691</v>
      </c>
      <c r="G46" s="312">
        <v>230.92885685869382</v>
      </c>
      <c r="H46" s="313">
        <v>346.39328528804072</v>
      </c>
    </row>
    <row r="47" spans="2:8" x14ac:dyDescent="0.2">
      <c r="B47" s="315">
        <v>2051</v>
      </c>
      <c r="C47" s="311">
        <v>118.35223264662078</v>
      </c>
      <c r="D47" s="312">
        <v>239.09541948812279</v>
      </c>
      <c r="E47" s="313">
        <v>359.83860632962478</v>
      </c>
      <c r="F47" s="311">
        <v>118.35223264662078</v>
      </c>
      <c r="G47" s="312">
        <v>239.09541948812279</v>
      </c>
      <c r="H47" s="313">
        <v>359.83860632962478</v>
      </c>
    </row>
    <row r="48" spans="2:8" x14ac:dyDescent="0.2">
      <c r="B48" s="315">
        <v>2052</v>
      </c>
      <c r="C48" s="311">
        <v>121.03332375923382</v>
      </c>
      <c r="D48" s="312">
        <v>247.00678318210984</v>
      </c>
      <c r="E48" s="313">
        <v>372.9802426049859</v>
      </c>
      <c r="F48" s="311">
        <v>121.03332375923382</v>
      </c>
      <c r="G48" s="312">
        <v>247.00678318210984</v>
      </c>
      <c r="H48" s="313">
        <v>372.9802426049859</v>
      </c>
    </row>
    <row r="49" spans="2:8" x14ac:dyDescent="0.2">
      <c r="B49" s="315">
        <v>2053</v>
      </c>
      <c r="C49" s="311">
        <v>123.6539658034942</v>
      </c>
      <c r="D49" s="312">
        <v>254.95663052266849</v>
      </c>
      <c r="E49" s="313">
        <v>386.25929524184266</v>
      </c>
      <c r="F49" s="311">
        <v>123.6539658034942</v>
      </c>
      <c r="G49" s="312">
        <v>254.95663052266849</v>
      </c>
      <c r="H49" s="313">
        <v>386.25929524184266</v>
      </c>
    </row>
    <row r="50" spans="2:8" x14ac:dyDescent="0.2">
      <c r="B50" s="315">
        <v>2054</v>
      </c>
      <c r="C50" s="311">
        <v>126.19644207559415</v>
      </c>
      <c r="D50" s="312">
        <v>262.90925432415446</v>
      </c>
      <c r="E50" s="313">
        <v>399.6220665727148</v>
      </c>
      <c r="F50" s="311">
        <v>126.19644207559415</v>
      </c>
      <c r="G50" s="312">
        <v>262.90925432415446</v>
      </c>
      <c r="H50" s="313">
        <v>399.6220665727148</v>
      </c>
    </row>
    <row r="51" spans="2:8" x14ac:dyDescent="0.2">
      <c r="B51" s="315">
        <v>2055</v>
      </c>
      <c r="C51" s="311">
        <v>128.53898393551609</v>
      </c>
      <c r="D51" s="312">
        <v>270.60838723266556</v>
      </c>
      <c r="E51" s="313">
        <v>412.67779052981484</v>
      </c>
      <c r="F51" s="311">
        <v>128.53898393551609</v>
      </c>
      <c r="G51" s="312">
        <v>270.60838723266556</v>
      </c>
      <c r="H51" s="313">
        <v>412.67779052981484</v>
      </c>
    </row>
    <row r="52" spans="2:8" x14ac:dyDescent="0.2">
      <c r="B52" s="315">
        <v>2056</v>
      </c>
      <c r="C52" s="311">
        <v>130.82600836775927</v>
      </c>
      <c r="D52" s="312">
        <v>278.35320929310484</v>
      </c>
      <c r="E52" s="313">
        <v>425.88041021845049</v>
      </c>
      <c r="F52" s="311">
        <v>130.82600836775927</v>
      </c>
      <c r="G52" s="312">
        <v>278.35320929310484</v>
      </c>
      <c r="H52" s="313">
        <v>425.88041021845049</v>
      </c>
    </row>
    <row r="53" spans="2:8" x14ac:dyDescent="0.2">
      <c r="B53" s="315">
        <v>2057</v>
      </c>
      <c r="C53" s="311">
        <v>132.90449584312435</v>
      </c>
      <c r="D53" s="312">
        <v>285.81612009274056</v>
      </c>
      <c r="E53" s="313">
        <v>438.72774434235669</v>
      </c>
      <c r="F53" s="311">
        <v>132.90449584312435</v>
      </c>
      <c r="G53" s="312">
        <v>285.81612009274056</v>
      </c>
      <c r="H53" s="313">
        <v>438.72774434235669</v>
      </c>
    </row>
    <row r="54" spans="2:8" x14ac:dyDescent="0.2">
      <c r="B54" s="315">
        <v>2058</v>
      </c>
      <c r="C54" s="311">
        <v>134.82670712797434</v>
      </c>
      <c r="D54" s="312">
        <v>293.10153723472672</v>
      </c>
      <c r="E54" s="313">
        <v>451.37636734147935</v>
      </c>
      <c r="F54" s="311">
        <v>134.82670712797434</v>
      </c>
      <c r="G54" s="312">
        <v>293.10153723472672</v>
      </c>
      <c r="H54" s="313">
        <v>451.37636734147935</v>
      </c>
    </row>
    <row r="55" spans="2:8" x14ac:dyDescent="0.2">
      <c r="B55" s="315">
        <v>2059</v>
      </c>
      <c r="C55" s="311">
        <v>136.62044163327599</v>
      </c>
      <c r="D55" s="312">
        <v>300.26470688632082</v>
      </c>
      <c r="E55" s="313">
        <v>463.90897213936557</v>
      </c>
      <c r="F55" s="311">
        <v>136.62044163327599</v>
      </c>
      <c r="G55" s="312">
        <v>300.26470688632082</v>
      </c>
      <c r="H55" s="313">
        <v>463.90897213936557</v>
      </c>
    </row>
    <row r="56" spans="2:8" x14ac:dyDescent="0.2">
      <c r="B56" s="315">
        <v>2060</v>
      </c>
      <c r="C56" s="311">
        <v>138.26149176523415</v>
      </c>
      <c r="D56" s="312">
        <v>307.24775947829818</v>
      </c>
      <c r="E56" s="313">
        <v>476.2340271913622</v>
      </c>
      <c r="F56" s="311">
        <v>138.26149176523415</v>
      </c>
      <c r="G56" s="312">
        <v>307.24775947829818</v>
      </c>
      <c r="H56" s="313">
        <v>476.2340271913622</v>
      </c>
    </row>
    <row r="57" spans="2:8" x14ac:dyDescent="0.2">
      <c r="B57" s="315">
        <v>2061</v>
      </c>
      <c r="C57" s="311">
        <v>139.19161155305682</v>
      </c>
      <c r="D57" s="312">
        <v>312.79013832147604</v>
      </c>
      <c r="E57" s="313">
        <v>486.3886650898952</v>
      </c>
      <c r="F57" s="311">
        <v>139.19161155305682</v>
      </c>
      <c r="G57" s="312">
        <v>312.79013832147604</v>
      </c>
      <c r="H57" s="313">
        <v>486.3886650898952</v>
      </c>
    </row>
    <row r="58" spans="2:8" x14ac:dyDescent="0.2">
      <c r="B58" s="315">
        <v>2062</v>
      </c>
      <c r="C58" s="311">
        <v>140.05158081527057</v>
      </c>
      <c r="D58" s="312">
        <v>318.29904730743328</v>
      </c>
      <c r="E58" s="313">
        <v>496.54651379959586</v>
      </c>
      <c r="F58" s="311">
        <v>140.05158081527057</v>
      </c>
      <c r="G58" s="312">
        <v>318.29904730743328</v>
      </c>
      <c r="H58" s="313">
        <v>496.54651379959586</v>
      </c>
    </row>
    <row r="59" spans="2:8" x14ac:dyDescent="0.2">
      <c r="B59" s="315">
        <v>2063</v>
      </c>
      <c r="C59" s="311">
        <v>140.61370349795166</v>
      </c>
      <c r="D59" s="312">
        <v>323.24989309873945</v>
      </c>
      <c r="E59" s="313">
        <v>505.88608269952726</v>
      </c>
      <c r="F59" s="311">
        <v>140.61370349795166</v>
      </c>
      <c r="G59" s="312">
        <v>323.24989309873945</v>
      </c>
      <c r="H59" s="313">
        <v>505.88608269952726</v>
      </c>
    </row>
    <row r="60" spans="2:8" x14ac:dyDescent="0.2">
      <c r="B60" s="315">
        <v>2064</v>
      </c>
      <c r="C60" s="311">
        <v>141.01213139132079</v>
      </c>
      <c r="D60" s="312">
        <v>327.93518928214138</v>
      </c>
      <c r="E60" s="313">
        <v>514.85824717296202</v>
      </c>
      <c r="F60" s="311">
        <v>141.01213139132079</v>
      </c>
      <c r="G60" s="312">
        <v>327.93518928214138</v>
      </c>
      <c r="H60" s="313">
        <v>514.85824717296202</v>
      </c>
    </row>
    <row r="61" spans="2:8" x14ac:dyDescent="0.2">
      <c r="B61" s="315">
        <v>2065</v>
      </c>
      <c r="C61" s="311">
        <v>141.12376300761284</v>
      </c>
      <c r="D61" s="312">
        <v>332.05591295908914</v>
      </c>
      <c r="E61" s="313">
        <v>522.98806291056542</v>
      </c>
      <c r="F61" s="311">
        <v>141.12376300761284</v>
      </c>
      <c r="G61" s="312">
        <v>332.05591295908914</v>
      </c>
      <c r="H61" s="313">
        <v>522.98806291056542</v>
      </c>
    </row>
    <row r="62" spans="2:8" x14ac:dyDescent="0.2">
      <c r="B62" s="315">
        <v>2066</v>
      </c>
      <c r="C62" s="311">
        <v>141.1703514007319</v>
      </c>
      <c r="D62" s="312">
        <v>336.11988428745701</v>
      </c>
      <c r="E62" s="313">
        <v>531.06941717418204</v>
      </c>
      <c r="F62" s="311">
        <v>141.1703514007319</v>
      </c>
      <c r="G62" s="312">
        <v>336.11988428745701</v>
      </c>
      <c r="H62" s="313">
        <v>531.06941717418204</v>
      </c>
    </row>
    <row r="63" spans="2:8" x14ac:dyDescent="0.2">
      <c r="B63" s="315">
        <v>2067</v>
      </c>
      <c r="C63" s="311">
        <v>140.89786289239632</v>
      </c>
      <c r="D63" s="312">
        <v>339.51292263228032</v>
      </c>
      <c r="E63" s="313">
        <v>538.1279823721643</v>
      </c>
      <c r="F63" s="311">
        <v>140.89786289239632</v>
      </c>
      <c r="G63" s="312">
        <v>339.51292263228032</v>
      </c>
      <c r="H63" s="313">
        <v>538.1279823721643</v>
      </c>
    </row>
    <row r="64" spans="2:8" x14ac:dyDescent="0.2">
      <c r="B64" s="315">
        <v>2068</v>
      </c>
      <c r="C64" s="311">
        <v>140.47247898135106</v>
      </c>
      <c r="D64" s="312">
        <v>342.61580239353918</v>
      </c>
      <c r="E64" s="313">
        <v>544.75912580572731</v>
      </c>
      <c r="F64" s="311">
        <v>140.47247898135106</v>
      </c>
      <c r="G64" s="312">
        <v>342.61580239353918</v>
      </c>
      <c r="H64" s="313">
        <v>544.75912580572731</v>
      </c>
    </row>
    <row r="65" spans="2:8" x14ac:dyDescent="0.2">
      <c r="B65" s="315">
        <v>2069</v>
      </c>
      <c r="C65" s="311">
        <v>139.82534280866497</v>
      </c>
      <c r="D65" s="312">
        <v>345.24776002139504</v>
      </c>
      <c r="E65" s="313">
        <v>550.67017723412505</v>
      </c>
      <c r="F65" s="311">
        <v>139.82534280866497</v>
      </c>
      <c r="G65" s="312">
        <v>345.24776002139504</v>
      </c>
      <c r="H65" s="313">
        <v>550.67017723412505</v>
      </c>
    </row>
    <row r="66" spans="2:8" x14ac:dyDescent="0.2">
      <c r="B66" s="315">
        <v>2070</v>
      </c>
      <c r="C66" s="311">
        <v>139.00707710291317</v>
      </c>
      <c r="D66" s="312">
        <v>347.51769275728293</v>
      </c>
      <c r="E66" s="313">
        <v>556.02830841165269</v>
      </c>
      <c r="F66" s="311">
        <v>139.00707710291317</v>
      </c>
      <c r="G66" s="312">
        <v>347.51769275728293</v>
      </c>
      <c r="H66" s="313">
        <v>556.02830841165269</v>
      </c>
    </row>
    <row r="67" spans="2:8" x14ac:dyDescent="0.2">
      <c r="B67" s="315">
        <v>2071</v>
      </c>
      <c r="C67" s="311">
        <v>138.16008834831828</v>
      </c>
      <c r="D67" s="312">
        <v>349.77237556536255</v>
      </c>
      <c r="E67" s="313">
        <v>561.3846627824073</v>
      </c>
      <c r="F67" s="311">
        <v>138.16008834831828</v>
      </c>
      <c r="G67" s="312">
        <v>349.77237556536255</v>
      </c>
      <c r="H67" s="313">
        <v>561.3846627824073</v>
      </c>
    </row>
    <row r="68" spans="2:8" x14ac:dyDescent="0.2">
      <c r="B68" s="315">
        <v>2072</v>
      </c>
      <c r="C68" s="311">
        <v>137.13999862660282</v>
      </c>
      <c r="D68" s="312">
        <v>351.64102211949438</v>
      </c>
      <c r="E68" s="313">
        <v>566.14204561238603</v>
      </c>
      <c r="F68" s="311">
        <v>137.13999862660282</v>
      </c>
      <c r="G68" s="312">
        <v>351.64102211949438</v>
      </c>
      <c r="H68" s="313">
        <v>566.14204561238603</v>
      </c>
    </row>
    <row r="69" spans="2:8" x14ac:dyDescent="0.2">
      <c r="B69" s="315">
        <v>2073</v>
      </c>
      <c r="C69" s="311">
        <v>135.99273363975337</v>
      </c>
      <c r="D69" s="312">
        <v>353.22787958377501</v>
      </c>
      <c r="E69" s="313">
        <v>570.46302552779662</v>
      </c>
      <c r="F69" s="311">
        <v>135.99273363975337</v>
      </c>
      <c r="G69" s="312">
        <v>353.22787958377501</v>
      </c>
      <c r="H69" s="313">
        <v>570.46302552779662</v>
      </c>
    </row>
    <row r="70" spans="2:8" x14ac:dyDescent="0.2">
      <c r="B70" s="315">
        <v>2074</v>
      </c>
      <c r="C70" s="311">
        <v>134.58814313958666</v>
      </c>
      <c r="D70" s="312">
        <v>354.17932405154392</v>
      </c>
      <c r="E70" s="313">
        <v>573.77050496350125</v>
      </c>
      <c r="F70" s="311">
        <v>134.58814313958666</v>
      </c>
      <c r="G70" s="312">
        <v>354.17932405154392</v>
      </c>
      <c r="H70" s="313">
        <v>573.77050496350125</v>
      </c>
    </row>
    <row r="71" spans="2:8" x14ac:dyDescent="0.2">
      <c r="B71" s="315">
        <v>2075</v>
      </c>
      <c r="C71" s="311">
        <v>133.19192667472484</v>
      </c>
      <c r="D71" s="312">
        <v>355.17847113259961</v>
      </c>
      <c r="E71" s="313">
        <v>577.16501559047424</v>
      </c>
      <c r="F71" s="311">
        <v>133.19192667472484</v>
      </c>
      <c r="G71" s="312">
        <v>355.17847113259961</v>
      </c>
      <c r="H71" s="313">
        <v>577.16501559047424</v>
      </c>
    </row>
    <row r="72" spans="2:8" x14ac:dyDescent="0.2">
      <c r="B72" s="315">
        <v>2076</v>
      </c>
      <c r="C72" s="311">
        <v>131.447650938983</v>
      </c>
      <c r="D72" s="312">
        <v>355.26392145671088</v>
      </c>
      <c r="E72" s="313">
        <v>579.08019197443878</v>
      </c>
      <c r="F72" s="311">
        <v>131.447650938983</v>
      </c>
      <c r="G72" s="312">
        <v>355.26392145671088</v>
      </c>
      <c r="H72" s="313">
        <v>579.08019197443878</v>
      </c>
    </row>
    <row r="73" spans="2:8" x14ac:dyDescent="0.2">
      <c r="B73" s="315">
        <v>2077</v>
      </c>
      <c r="C73" s="311">
        <v>129.71797635457847</v>
      </c>
      <c r="D73" s="312">
        <v>355.391716039941</v>
      </c>
      <c r="E73" s="313">
        <v>581.06545572530354</v>
      </c>
      <c r="F73" s="311">
        <v>129.71797635457847</v>
      </c>
      <c r="G73" s="312">
        <v>355.391716039941</v>
      </c>
      <c r="H73" s="313">
        <v>581.06545572530354</v>
      </c>
    </row>
    <row r="74" spans="2:8" x14ac:dyDescent="0.2">
      <c r="B74" s="315">
        <v>2078</v>
      </c>
      <c r="C74" s="311">
        <v>127.78167393321111</v>
      </c>
      <c r="D74" s="312">
        <v>354.94909425891973</v>
      </c>
      <c r="E74" s="313">
        <v>582.11651458462825</v>
      </c>
      <c r="F74" s="311">
        <v>127.78167393321111</v>
      </c>
      <c r="G74" s="312">
        <v>354.94909425891973</v>
      </c>
      <c r="H74" s="313">
        <v>582.11651458462825</v>
      </c>
    </row>
    <row r="75" spans="2:8" x14ac:dyDescent="0.2">
      <c r="B75" s="315">
        <v>2079</v>
      </c>
      <c r="C75" s="311">
        <v>125.77430495830083</v>
      </c>
      <c r="D75" s="312">
        <v>354.29381678394606</v>
      </c>
      <c r="E75" s="313">
        <v>582.81332860959139</v>
      </c>
      <c r="F75" s="311">
        <v>125.77430495830083</v>
      </c>
      <c r="G75" s="312">
        <v>354.29381678394606</v>
      </c>
      <c r="H75" s="313">
        <v>582.81332860959139</v>
      </c>
    </row>
    <row r="76" spans="2:8" x14ac:dyDescent="0.2">
      <c r="B76" s="315">
        <v>2080</v>
      </c>
      <c r="C76" s="311">
        <v>123.54962679854273</v>
      </c>
      <c r="D76" s="312">
        <v>352.99893371012223</v>
      </c>
      <c r="E76" s="313">
        <v>582.44824062170153</v>
      </c>
      <c r="F76" s="311">
        <v>123.54962679854273</v>
      </c>
      <c r="G76" s="312">
        <v>352.99893371012223</v>
      </c>
      <c r="H76" s="313">
        <v>582.44824062170153</v>
      </c>
    </row>
    <row r="77" spans="2:8" x14ac:dyDescent="0.2">
      <c r="B77" s="315">
        <v>2081</v>
      </c>
      <c r="C77" s="311">
        <v>121.72301567332435</v>
      </c>
      <c r="D77" s="312">
        <v>352.82033528499818</v>
      </c>
      <c r="E77" s="313">
        <v>583.91765489667193</v>
      </c>
      <c r="F77" s="311">
        <v>121.72301567332435</v>
      </c>
      <c r="G77" s="312">
        <v>352.82033528499818</v>
      </c>
      <c r="H77" s="313">
        <v>583.91765489667193</v>
      </c>
    </row>
    <row r="78" spans="2:8" x14ac:dyDescent="0.2">
      <c r="B78" s="315">
        <v>2082</v>
      </c>
      <c r="C78" s="311">
        <v>119.68747435373574</v>
      </c>
      <c r="D78" s="312">
        <v>352.02198339334046</v>
      </c>
      <c r="E78" s="313">
        <v>584.35649243294517</v>
      </c>
      <c r="F78" s="311">
        <v>119.68747435373574</v>
      </c>
      <c r="G78" s="312">
        <v>352.02198339334046</v>
      </c>
      <c r="H78" s="313">
        <v>584.35649243294517</v>
      </c>
    </row>
    <row r="79" spans="2:8" x14ac:dyDescent="0.2">
      <c r="B79" s="315">
        <v>2083</v>
      </c>
      <c r="C79" s="311">
        <v>117.5703242957192</v>
      </c>
      <c r="D79" s="312">
        <v>350.95619192752002</v>
      </c>
      <c r="E79" s="313">
        <v>584.34205955932077</v>
      </c>
      <c r="F79" s="311">
        <v>117.5703242957192</v>
      </c>
      <c r="G79" s="312">
        <v>350.95619192752002</v>
      </c>
      <c r="H79" s="313">
        <v>584.34205955932077</v>
      </c>
    </row>
    <row r="80" spans="2:8" x14ac:dyDescent="0.2">
      <c r="B80" s="315">
        <v>2084</v>
      </c>
      <c r="C80" s="311">
        <v>115.39050408091151</v>
      </c>
      <c r="D80" s="312">
        <v>349.66819418458033</v>
      </c>
      <c r="E80" s="313">
        <v>583.94588428824932</v>
      </c>
      <c r="F80" s="311">
        <v>115.39050408091151</v>
      </c>
      <c r="G80" s="312">
        <v>349.66819418458033</v>
      </c>
      <c r="H80" s="313">
        <v>583.94588428824932</v>
      </c>
    </row>
    <row r="81" spans="2:8" x14ac:dyDescent="0.2">
      <c r="B81" s="315">
        <v>2085</v>
      </c>
      <c r="C81" s="311">
        <v>113.27393326871261</v>
      </c>
      <c r="D81" s="312">
        <v>348.53517928834651</v>
      </c>
      <c r="E81" s="313">
        <v>583.79642530798048</v>
      </c>
      <c r="F81" s="311">
        <v>113.27393326871261</v>
      </c>
      <c r="G81" s="312">
        <v>348.53517928834651</v>
      </c>
      <c r="H81" s="313">
        <v>583.79642530798048</v>
      </c>
    </row>
    <row r="82" spans="2:8" x14ac:dyDescent="0.2">
      <c r="B82" s="315">
        <v>2086</v>
      </c>
      <c r="C82" s="311">
        <v>110.95201051640333</v>
      </c>
      <c r="D82" s="312">
        <v>346.72503286376048</v>
      </c>
      <c r="E82" s="313">
        <v>582.49805521111762</v>
      </c>
      <c r="F82" s="311">
        <v>110.95201051640333</v>
      </c>
      <c r="G82" s="312">
        <v>346.72503286376048</v>
      </c>
      <c r="H82" s="313">
        <v>582.49805521111762</v>
      </c>
    </row>
    <row r="83" spans="2:8" x14ac:dyDescent="0.2">
      <c r="B83" s="315">
        <v>2087</v>
      </c>
      <c r="C83" s="311">
        <v>108.56164834911164</v>
      </c>
      <c r="D83" s="312">
        <v>344.64015348924335</v>
      </c>
      <c r="E83" s="313">
        <v>580.71865862937489</v>
      </c>
      <c r="F83" s="311">
        <v>108.56164834911164</v>
      </c>
      <c r="G83" s="312">
        <v>344.64015348924335</v>
      </c>
      <c r="H83" s="313">
        <v>580.71865862937489</v>
      </c>
    </row>
    <row r="84" spans="2:8" x14ac:dyDescent="0.2">
      <c r="B84" s="315">
        <v>2088</v>
      </c>
      <c r="C84" s="311">
        <v>106.17529738220722</v>
      </c>
      <c r="D84" s="312">
        <v>342.50095929744259</v>
      </c>
      <c r="E84" s="313">
        <v>578.82662121267811</v>
      </c>
      <c r="F84" s="311">
        <v>106.17529738220722</v>
      </c>
      <c r="G84" s="312">
        <v>342.50095929744259</v>
      </c>
      <c r="H84" s="313">
        <v>578.82662121267811</v>
      </c>
    </row>
    <row r="85" spans="2:8" x14ac:dyDescent="0.2">
      <c r="B85" s="315">
        <v>2089</v>
      </c>
      <c r="C85" s="311">
        <v>103.71086632032163</v>
      </c>
      <c r="D85" s="312">
        <v>340.03562727974298</v>
      </c>
      <c r="E85" s="313">
        <v>576.36038823916465</v>
      </c>
      <c r="F85" s="311">
        <v>103.71086632032163</v>
      </c>
      <c r="G85" s="312">
        <v>340.03562727974298</v>
      </c>
      <c r="H85" s="313">
        <v>576.36038823916465</v>
      </c>
    </row>
    <row r="86" spans="2:8" x14ac:dyDescent="0.2">
      <c r="B86" s="315">
        <v>2090</v>
      </c>
      <c r="C86" s="311">
        <v>101.26402084693106</v>
      </c>
      <c r="D86" s="312">
        <v>337.54673615643696</v>
      </c>
      <c r="E86" s="313">
        <v>573.82945146594307</v>
      </c>
      <c r="F86" s="311">
        <v>101.26402084693106</v>
      </c>
      <c r="G86" s="312">
        <v>337.54673615643696</v>
      </c>
      <c r="H86" s="313">
        <v>573.82945146594307</v>
      </c>
    </row>
    <row r="87" spans="2:8" x14ac:dyDescent="0.2">
      <c r="B87" s="315">
        <v>2091</v>
      </c>
      <c r="C87" s="311">
        <v>98.955806641796002</v>
      </c>
      <c r="D87" s="312">
        <v>335.44341234507118</v>
      </c>
      <c r="E87" s="313">
        <v>571.93101804834657</v>
      </c>
      <c r="F87" s="311">
        <v>98.955806641796002</v>
      </c>
      <c r="G87" s="312">
        <v>335.44341234507118</v>
      </c>
      <c r="H87" s="313">
        <v>571.93101804834657</v>
      </c>
    </row>
    <row r="88" spans="2:8" x14ac:dyDescent="0.2">
      <c r="B88" s="315">
        <v>2092</v>
      </c>
      <c r="C88" s="311">
        <v>96.651924048391734</v>
      </c>
      <c r="D88" s="312">
        <v>333.28249671859226</v>
      </c>
      <c r="E88" s="313">
        <v>569.91306938879302</v>
      </c>
      <c r="F88" s="311">
        <v>96.651924048391734</v>
      </c>
      <c r="G88" s="312">
        <v>333.28249671859226</v>
      </c>
      <c r="H88" s="313">
        <v>569.91306938879302</v>
      </c>
    </row>
    <row r="89" spans="2:8" x14ac:dyDescent="0.2">
      <c r="B89" s="315">
        <v>2093</v>
      </c>
      <c r="C89" s="311">
        <v>94.215759329075809</v>
      </c>
      <c r="D89" s="312">
        <v>330.58161168096774</v>
      </c>
      <c r="E89" s="313">
        <v>566.94746403285978</v>
      </c>
      <c r="F89" s="311">
        <v>94.215759329075809</v>
      </c>
      <c r="G89" s="312">
        <v>330.58161168096774</v>
      </c>
      <c r="H89" s="313">
        <v>566.94746403285978</v>
      </c>
    </row>
    <row r="90" spans="2:8" x14ac:dyDescent="0.2">
      <c r="B90" s="315">
        <v>2094</v>
      </c>
      <c r="C90" s="311">
        <v>91.788081216114435</v>
      </c>
      <c r="D90" s="312">
        <v>327.81457577183733</v>
      </c>
      <c r="E90" s="313">
        <v>563.84107032756003</v>
      </c>
      <c r="F90" s="311">
        <v>91.788081216114435</v>
      </c>
      <c r="G90" s="312">
        <v>327.81457577183733</v>
      </c>
      <c r="H90" s="313">
        <v>563.84107032756003</v>
      </c>
    </row>
    <row r="91" spans="2:8" x14ac:dyDescent="0.2">
      <c r="B91" s="315">
        <v>2095</v>
      </c>
      <c r="C91" s="311">
        <v>89.356400199273537</v>
      </c>
      <c r="D91" s="312">
        <v>324.93236436099494</v>
      </c>
      <c r="E91" s="313">
        <v>560.50832852271628</v>
      </c>
      <c r="F91" s="311">
        <v>89.356400199273537</v>
      </c>
      <c r="G91" s="312">
        <v>324.93236436099494</v>
      </c>
      <c r="H91" s="313">
        <v>560.50832852271628</v>
      </c>
    </row>
    <row r="92" spans="2:8" x14ac:dyDescent="0.2">
      <c r="B92" s="315">
        <v>2096</v>
      </c>
      <c r="C92" s="311">
        <v>86.933088646024856</v>
      </c>
      <c r="D92" s="312">
        <v>321.97440239268468</v>
      </c>
      <c r="E92" s="313">
        <v>557.01571613934459</v>
      </c>
      <c r="F92" s="311">
        <v>86.933088646024856</v>
      </c>
      <c r="G92" s="312">
        <v>321.97440239268468</v>
      </c>
      <c r="H92" s="313">
        <v>557.01571613934459</v>
      </c>
    </row>
    <row r="93" spans="2:8" x14ac:dyDescent="0.2">
      <c r="B93" s="315">
        <v>2097</v>
      </c>
      <c r="C93" s="311">
        <v>84.572456676417104</v>
      </c>
      <c r="D93" s="312">
        <v>319.14134594874383</v>
      </c>
      <c r="E93" s="313">
        <v>553.71023522107043</v>
      </c>
      <c r="F93" s="311">
        <v>84.572456676417104</v>
      </c>
      <c r="G93" s="312">
        <v>319.14134594874383</v>
      </c>
      <c r="H93" s="313">
        <v>553.71023522107043</v>
      </c>
    </row>
    <row r="94" spans="2:8" x14ac:dyDescent="0.2">
      <c r="B94" s="315">
        <v>2098</v>
      </c>
      <c r="C94" s="311">
        <v>82.106767737487885</v>
      </c>
      <c r="D94" s="312">
        <v>315.79526052879964</v>
      </c>
      <c r="E94" s="313">
        <v>549.48375332011165</v>
      </c>
      <c r="F94" s="311">
        <v>82.106767737487885</v>
      </c>
      <c r="G94" s="312">
        <v>315.79526052879964</v>
      </c>
      <c r="H94" s="313">
        <v>549.48375332011165</v>
      </c>
    </row>
    <row r="95" spans="2:8" x14ac:dyDescent="0.2">
      <c r="B95" s="315">
        <v>2099</v>
      </c>
      <c r="C95" s="311">
        <v>79.754524185771302</v>
      </c>
      <c r="D95" s="312">
        <v>312.7628399442014</v>
      </c>
      <c r="E95" s="313">
        <v>545.7711557026314</v>
      </c>
      <c r="F95" s="311">
        <v>79.754524185771302</v>
      </c>
      <c r="G95" s="312">
        <v>312.7628399442014</v>
      </c>
      <c r="H95" s="313">
        <v>545.7711557026314</v>
      </c>
    </row>
    <row r="96" spans="2:8" ht="13.5" thickBot="1" x14ac:dyDescent="0.25">
      <c r="B96" s="316">
        <v>2100</v>
      </c>
      <c r="C96" s="317">
        <v>77.353261563627811</v>
      </c>
      <c r="D96" s="318">
        <v>309.4130462545113</v>
      </c>
      <c r="E96" s="319">
        <v>541.47283094539478</v>
      </c>
      <c r="F96" s="317">
        <v>77.353261563627811</v>
      </c>
      <c r="G96" s="318">
        <v>309.4130462545113</v>
      </c>
      <c r="H96" s="319">
        <v>541.47283094539478</v>
      </c>
    </row>
    <row r="97" spans="2:10" x14ac:dyDescent="0.2">
      <c r="B97" s="320"/>
      <c r="C97" s="310"/>
      <c r="D97" s="310"/>
      <c r="E97" s="310"/>
      <c r="F97" s="310"/>
      <c r="G97" s="310"/>
      <c r="H97" s="310"/>
    </row>
    <row r="98" spans="2:10" x14ac:dyDescent="0.2">
      <c r="B98" s="472" t="s">
        <v>289</v>
      </c>
      <c r="C98" s="472"/>
      <c r="D98" s="472"/>
      <c r="E98" s="472"/>
      <c r="F98" s="472"/>
      <c r="G98" s="472"/>
      <c r="H98" s="472"/>
    </row>
    <row r="99" spans="2:10" x14ac:dyDescent="0.2">
      <c r="B99" s="321"/>
      <c r="C99" s="321"/>
      <c r="D99" s="321"/>
      <c r="E99" s="321"/>
      <c r="F99" s="321"/>
      <c r="G99" s="321"/>
      <c r="H99" s="321"/>
    </row>
    <row r="100" spans="2:10" ht="42" customHeight="1" x14ac:dyDescent="0.2">
      <c r="B100" s="483" t="s">
        <v>290</v>
      </c>
      <c r="C100" s="483"/>
      <c r="D100" s="483"/>
      <c r="E100" s="483"/>
      <c r="F100" s="483"/>
      <c r="G100" s="483"/>
      <c r="H100" s="483"/>
      <c r="I100" s="483"/>
      <c r="J100" s="483"/>
    </row>
    <row r="101" spans="2:10" x14ac:dyDescent="0.2">
      <c r="B101" s="321"/>
      <c r="C101" s="321"/>
      <c r="D101" s="321"/>
      <c r="E101" s="321"/>
      <c r="F101" s="321"/>
      <c r="G101" s="321"/>
      <c r="H101" s="321"/>
    </row>
    <row r="102" spans="2:10" x14ac:dyDescent="0.2">
      <c r="B102" s="172" t="s">
        <v>291</v>
      </c>
    </row>
    <row r="103" spans="2:10" x14ac:dyDescent="0.2">
      <c r="B103" s="245" t="s">
        <v>292</v>
      </c>
    </row>
    <row r="104" spans="2:10" x14ac:dyDescent="0.2"/>
    <row r="108" spans="2:10" ht="47.45" hidden="1" customHeight="1" x14ac:dyDescent="0.2">
      <c r="B108" s="508"/>
      <c r="C108" s="508"/>
      <c r="D108" s="508"/>
      <c r="E108" s="508"/>
      <c r="F108" s="508"/>
      <c r="G108" s="508"/>
      <c r="H108" s="508"/>
    </row>
  </sheetData>
  <sheetProtection algorithmName="SHA-512" hashValue="0uMM/vqOTYq6CtbK/xrvObn4CbgNugCYGdh9ipJZW9kZdRnqvoxC43I2jQLN0b2dfr/rMUKxhHxcmv/C+ChXxQ==" saltValue="1Gj5XiDswk1no4SXbMwxsw==" spinCount="100000" sheet="1" objects="1" scenarios="1" selectLockedCells="1"/>
  <mergeCells count="6">
    <mergeCell ref="B108:H108"/>
    <mergeCell ref="B2:I2"/>
    <mergeCell ref="C4:E4"/>
    <mergeCell ref="F4:H4"/>
    <mergeCell ref="B98:H98"/>
    <mergeCell ref="B100:J100"/>
  </mergeCells>
  <hyperlinks>
    <hyperlink ref="B103" r:id="rId1" xr:uid="{C2974CB9-30DB-49F3-8654-6B702CDCFDF2}"/>
  </hyperlinks>
  <pageMargins left="0.7" right="0.7"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54E3B-0711-4F1A-9F1C-2E829B1B71B8}">
  <sheetPr codeName="Sheet25">
    <tabColor theme="9" tint="0.39997558519241921"/>
  </sheetPr>
  <dimension ref="A1:AW104"/>
  <sheetViews>
    <sheetView showGridLines="0" zoomScale="90" zoomScaleNormal="90" workbookViewId="0">
      <selection activeCell="B14" sqref="B14:M14"/>
    </sheetView>
  </sheetViews>
  <sheetFormatPr defaultColWidth="0" defaultRowHeight="12.75" zeroHeight="1" x14ac:dyDescent="0.2"/>
  <cols>
    <col min="1" max="1" width="3.7109375" style="172" customWidth="1"/>
    <col min="2" max="2" width="11" style="322" customWidth="1"/>
    <col min="3" max="3" width="12" style="323" customWidth="1"/>
    <col min="4" max="4" width="11.5703125" style="323" bestFit="1" customWidth="1"/>
    <col min="5" max="48" width="12" style="323" customWidth="1"/>
    <col min="49" max="49" width="3.7109375" style="172" customWidth="1"/>
    <col min="50" max="16384" width="12" style="172" hidden="1"/>
  </cols>
  <sheetData>
    <row r="1" spans="2:49" x14ac:dyDescent="0.2"/>
    <row r="2" spans="2:49" ht="15.75" x14ac:dyDescent="0.25">
      <c r="B2" s="324" t="s">
        <v>293</v>
      </c>
      <c r="AG2" s="325"/>
      <c r="AQ2" s="325"/>
    </row>
    <row r="3" spans="2:49" ht="13.5" thickBot="1" x14ac:dyDescent="0.25"/>
    <row r="4" spans="2:49" ht="13.5" thickBot="1" x14ac:dyDescent="0.25">
      <c r="C4" s="516" t="s">
        <v>294</v>
      </c>
      <c r="D4" s="517"/>
      <c r="E4" s="517"/>
      <c r="F4" s="517"/>
      <c r="G4" s="517"/>
      <c r="H4" s="517"/>
      <c r="I4" s="517"/>
      <c r="J4" s="517"/>
      <c r="K4" s="518"/>
      <c r="M4" s="516" t="s">
        <v>295</v>
      </c>
      <c r="N4" s="517"/>
      <c r="O4" s="517"/>
      <c r="P4" s="517"/>
      <c r="Q4" s="517"/>
      <c r="R4" s="517"/>
      <c r="S4" s="517"/>
      <c r="T4" s="517"/>
      <c r="U4" s="518"/>
      <c r="W4" s="516" t="s">
        <v>296</v>
      </c>
      <c r="X4" s="517"/>
      <c r="Y4" s="517"/>
      <c r="Z4" s="517"/>
      <c r="AA4" s="517"/>
      <c r="AB4" s="517"/>
      <c r="AC4" s="517"/>
      <c r="AD4" s="517"/>
      <c r="AE4" s="518"/>
      <c r="AG4" s="516" t="s">
        <v>297</v>
      </c>
      <c r="AH4" s="517"/>
      <c r="AI4" s="517"/>
      <c r="AJ4" s="517"/>
      <c r="AK4" s="517"/>
      <c r="AL4" s="517"/>
      <c r="AM4" s="517"/>
      <c r="AN4" s="517"/>
      <c r="AO4" s="518"/>
      <c r="AQ4" s="510" t="s">
        <v>298</v>
      </c>
      <c r="AR4" s="511"/>
      <c r="AS4" s="511"/>
      <c r="AT4" s="511"/>
      <c r="AU4" s="511"/>
      <c r="AV4" s="512"/>
    </row>
    <row r="5" spans="2:49" s="212" customFormat="1" ht="13.5" thickBot="1" x14ac:dyDescent="0.25">
      <c r="B5" s="326"/>
      <c r="C5" s="513" t="s">
        <v>286</v>
      </c>
      <c r="D5" s="514"/>
      <c r="E5" s="515"/>
      <c r="F5" s="513" t="s">
        <v>287</v>
      </c>
      <c r="G5" s="514"/>
      <c r="H5" s="515"/>
      <c r="I5" s="513" t="s">
        <v>288</v>
      </c>
      <c r="J5" s="514"/>
      <c r="K5" s="515"/>
      <c r="L5" s="257"/>
      <c r="M5" s="513" t="s">
        <v>286</v>
      </c>
      <c r="N5" s="514"/>
      <c r="O5" s="515"/>
      <c r="P5" s="513" t="s">
        <v>287</v>
      </c>
      <c r="Q5" s="514"/>
      <c r="R5" s="515"/>
      <c r="S5" s="513" t="s">
        <v>288</v>
      </c>
      <c r="T5" s="514"/>
      <c r="U5" s="515"/>
      <c r="V5" s="257"/>
      <c r="W5" s="513" t="s">
        <v>286</v>
      </c>
      <c r="X5" s="514"/>
      <c r="Y5" s="515"/>
      <c r="Z5" s="513" t="s">
        <v>287</v>
      </c>
      <c r="AA5" s="514"/>
      <c r="AB5" s="515"/>
      <c r="AC5" s="513" t="s">
        <v>288</v>
      </c>
      <c r="AD5" s="514"/>
      <c r="AE5" s="515"/>
      <c r="AF5" s="257"/>
      <c r="AG5" s="513" t="s">
        <v>286</v>
      </c>
      <c r="AH5" s="514"/>
      <c r="AI5" s="515"/>
      <c r="AJ5" s="513" t="s">
        <v>287</v>
      </c>
      <c r="AK5" s="514"/>
      <c r="AL5" s="515"/>
      <c r="AM5" s="513" t="s">
        <v>288</v>
      </c>
      <c r="AN5" s="514"/>
      <c r="AO5" s="515"/>
      <c r="AP5" s="257"/>
      <c r="AQ5" s="513" t="s">
        <v>286</v>
      </c>
      <c r="AR5" s="515"/>
      <c r="AS5" s="513" t="s">
        <v>287</v>
      </c>
      <c r="AT5" s="515"/>
      <c r="AU5" s="513" t="s">
        <v>288</v>
      </c>
      <c r="AV5" s="515"/>
    </row>
    <row r="6" spans="2:49" s="212" customFormat="1" ht="39" thickBot="1" x14ac:dyDescent="0.25">
      <c r="B6" s="327" t="s">
        <v>78</v>
      </c>
      <c r="C6" s="328" t="s">
        <v>247</v>
      </c>
      <c r="D6" s="329" t="s">
        <v>248</v>
      </c>
      <c r="E6" s="330" t="s">
        <v>249</v>
      </c>
      <c r="F6" s="331" t="s">
        <v>247</v>
      </c>
      <c r="G6" s="332" t="s">
        <v>248</v>
      </c>
      <c r="H6" s="333" t="s">
        <v>249</v>
      </c>
      <c r="I6" s="331" t="s">
        <v>247</v>
      </c>
      <c r="J6" s="332" t="s">
        <v>248</v>
      </c>
      <c r="K6" s="333" t="s">
        <v>249</v>
      </c>
      <c r="L6" s="257"/>
      <c r="M6" s="334" t="s">
        <v>247</v>
      </c>
      <c r="N6" s="335" t="s">
        <v>248</v>
      </c>
      <c r="O6" s="336" t="s">
        <v>249</v>
      </c>
      <c r="P6" s="334" t="s">
        <v>247</v>
      </c>
      <c r="Q6" s="335" t="s">
        <v>248</v>
      </c>
      <c r="R6" s="336" t="s">
        <v>249</v>
      </c>
      <c r="S6" s="334" t="s">
        <v>247</v>
      </c>
      <c r="T6" s="335" t="s">
        <v>248</v>
      </c>
      <c r="U6" s="336" t="s">
        <v>249</v>
      </c>
      <c r="V6" s="257"/>
      <c r="W6" s="334" t="s">
        <v>247</v>
      </c>
      <c r="X6" s="335" t="s">
        <v>248</v>
      </c>
      <c r="Y6" s="336" t="s">
        <v>249</v>
      </c>
      <c r="Z6" s="334" t="s">
        <v>247</v>
      </c>
      <c r="AA6" s="335" t="s">
        <v>248</v>
      </c>
      <c r="AB6" s="336" t="s">
        <v>249</v>
      </c>
      <c r="AC6" s="334" t="s">
        <v>247</v>
      </c>
      <c r="AD6" s="335" t="s">
        <v>248</v>
      </c>
      <c r="AE6" s="336" t="s">
        <v>249</v>
      </c>
      <c r="AF6" s="337"/>
      <c r="AG6" s="328" t="s">
        <v>247</v>
      </c>
      <c r="AH6" s="329" t="s">
        <v>248</v>
      </c>
      <c r="AI6" s="330" t="s">
        <v>249</v>
      </c>
      <c r="AJ6" s="331" t="s">
        <v>247</v>
      </c>
      <c r="AK6" s="335" t="s">
        <v>248</v>
      </c>
      <c r="AL6" s="336" t="s">
        <v>249</v>
      </c>
      <c r="AM6" s="334" t="s">
        <v>247</v>
      </c>
      <c r="AN6" s="335" t="s">
        <v>248</v>
      </c>
      <c r="AO6" s="336" t="s">
        <v>249</v>
      </c>
      <c r="AP6" s="259"/>
      <c r="AQ6" s="338" t="s">
        <v>299</v>
      </c>
      <c r="AR6" s="339" t="s">
        <v>300</v>
      </c>
      <c r="AS6" s="338" t="s">
        <v>299</v>
      </c>
      <c r="AT6" s="339" t="s">
        <v>300</v>
      </c>
      <c r="AU6" s="338" t="s">
        <v>299</v>
      </c>
      <c r="AV6" s="336" t="s">
        <v>300</v>
      </c>
    </row>
    <row r="7" spans="2:49" s="212" customFormat="1" ht="12.75" customHeight="1" x14ac:dyDescent="0.2">
      <c r="B7" s="340">
        <v>2010</v>
      </c>
      <c r="C7" s="341">
        <v>14.182584562767785</v>
      </c>
      <c r="D7" s="342">
        <v>8.7343327775095254</v>
      </c>
      <c r="E7" s="342">
        <v>7.7543488323825676</v>
      </c>
      <c r="F7" s="341">
        <v>14.182584562767785</v>
      </c>
      <c r="G7" s="342">
        <v>8.7343327775095254</v>
      </c>
      <c r="H7" s="343">
        <v>7.7543488323825676</v>
      </c>
      <c r="I7" s="342">
        <v>14.182584562767785</v>
      </c>
      <c r="J7" s="342">
        <v>8.7343327775095254</v>
      </c>
      <c r="K7" s="343">
        <v>7.7543488323825676</v>
      </c>
      <c r="L7" s="257"/>
      <c r="M7" s="344">
        <v>4.2746707780366222</v>
      </c>
      <c r="N7" s="345">
        <v>2.2806825460617017</v>
      </c>
      <c r="O7" s="345">
        <v>2.0535994711394543</v>
      </c>
      <c r="P7" s="344">
        <v>4.2746707780366222</v>
      </c>
      <c r="Q7" s="345">
        <v>2.2806825460617017</v>
      </c>
      <c r="R7" s="346">
        <v>2.0535994711394543</v>
      </c>
      <c r="S7" s="345">
        <v>4.2746707780366222</v>
      </c>
      <c r="T7" s="345">
        <v>2.2806825460617017</v>
      </c>
      <c r="U7" s="346">
        <v>2.0535994711394543</v>
      </c>
      <c r="V7" s="260"/>
      <c r="W7" s="344">
        <v>5.3970923735936696</v>
      </c>
      <c r="X7" s="345">
        <v>1.3855035344273638</v>
      </c>
      <c r="Y7" s="345">
        <v>1.0607095308266405</v>
      </c>
      <c r="Z7" s="344">
        <v>5.3970923735936696</v>
      </c>
      <c r="AA7" s="345">
        <v>1.3855035344273638</v>
      </c>
      <c r="AB7" s="346">
        <v>1.0607095308266405</v>
      </c>
      <c r="AC7" s="344">
        <v>5.3970923735936696</v>
      </c>
      <c r="AD7" s="345">
        <v>1.3855035344273638</v>
      </c>
      <c r="AE7" s="346">
        <v>1.0607095308266405</v>
      </c>
      <c r="AF7" s="337"/>
      <c r="AG7" s="267">
        <v>51.672674215167653</v>
      </c>
      <c r="AH7" s="268">
        <v>60.162523455699159</v>
      </c>
      <c r="AI7" s="269">
        <v>57.553684388910909</v>
      </c>
      <c r="AJ7" s="267">
        <v>51.672674215167653</v>
      </c>
      <c r="AK7" s="268">
        <v>60.162523455699159</v>
      </c>
      <c r="AL7" s="269">
        <v>57.553684388910909</v>
      </c>
      <c r="AM7" s="267">
        <v>51.672674215167653</v>
      </c>
      <c r="AN7" s="268">
        <v>60.162523455699159</v>
      </c>
      <c r="AO7" s="269">
        <v>57.553684388910909</v>
      </c>
      <c r="AP7" s="259"/>
      <c r="AQ7" s="344">
        <v>133.2574128066727</v>
      </c>
      <c r="AR7" s="268">
        <v>135.58281116257092</v>
      </c>
      <c r="AS7" s="344">
        <v>133.2574128066727</v>
      </c>
      <c r="AT7" s="269">
        <v>135.58281116257092</v>
      </c>
      <c r="AU7" s="345">
        <v>133.2574128066727</v>
      </c>
      <c r="AV7" s="269">
        <v>135.58281116257092</v>
      </c>
      <c r="AW7" s="347"/>
    </row>
    <row r="8" spans="2:49" s="212" customFormat="1" ht="12.75" customHeight="1" x14ac:dyDescent="0.2">
      <c r="B8" s="348">
        <v>2011</v>
      </c>
      <c r="C8" s="349">
        <v>15.066426389227402</v>
      </c>
      <c r="D8" s="350">
        <v>8.9903225459637035</v>
      </c>
      <c r="E8" s="350">
        <v>8.0584685935744353</v>
      </c>
      <c r="F8" s="349">
        <v>15.066426389227402</v>
      </c>
      <c r="G8" s="350">
        <v>8.9903225459637035</v>
      </c>
      <c r="H8" s="351">
        <v>8.0584685935744353</v>
      </c>
      <c r="I8" s="350">
        <v>15.066426389227402</v>
      </c>
      <c r="J8" s="350">
        <v>8.9903225459637035</v>
      </c>
      <c r="K8" s="351">
        <v>8.0584685935744353</v>
      </c>
      <c r="L8" s="257"/>
      <c r="M8" s="352">
        <v>4.5906099171127446</v>
      </c>
      <c r="N8" s="353">
        <v>2.5734323067165752</v>
      </c>
      <c r="O8" s="353">
        <v>2.4126393506876869</v>
      </c>
      <c r="P8" s="352">
        <v>4.5906099171127446</v>
      </c>
      <c r="Q8" s="353">
        <v>2.5734323067165752</v>
      </c>
      <c r="R8" s="354">
        <v>2.4126393506876869</v>
      </c>
      <c r="S8" s="353">
        <v>4.5906099171127446</v>
      </c>
      <c r="T8" s="353">
        <v>2.5734323067165752</v>
      </c>
      <c r="U8" s="354">
        <v>2.4126393506876869</v>
      </c>
      <c r="V8" s="260"/>
      <c r="W8" s="352">
        <v>5.5577242814549965</v>
      </c>
      <c r="X8" s="353">
        <v>1.510245004418755</v>
      </c>
      <c r="Y8" s="353">
        <v>1.1562087214251551</v>
      </c>
      <c r="Z8" s="352">
        <v>5.5577242814549965</v>
      </c>
      <c r="AA8" s="353">
        <v>1.510245004418755</v>
      </c>
      <c r="AB8" s="354">
        <v>1.1562087214251551</v>
      </c>
      <c r="AC8" s="352">
        <v>5.5577242814549965</v>
      </c>
      <c r="AD8" s="353">
        <v>1.510245004418755</v>
      </c>
      <c r="AE8" s="354">
        <v>1.1562087214251551</v>
      </c>
      <c r="AF8" s="337"/>
      <c r="AG8" s="259">
        <v>64.92792489497252</v>
      </c>
      <c r="AH8" s="260">
        <v>73.095291244895165</v>
      </c>
      <c r="AI8" s="261">
        <v>70.420191565309523</v>
      </c>
      <c r="AJ8" s="259">
        <v>64.92792489497252</v>
      </c>
      <c r="AK8" s="260">
        <v>73.095291244895165</v>
      </c>
      <c r="AL8" s="261">
        <v>70.420191565309523</v>
      </c>
      <c r="AM8" s="259">
        <v>64.92792489497252</v>
      </c>
      <c r="AN8" s="260">
        <v>73.095291244895165</v>
      </c>
      <c r="AO8" s="261">
        <v>70.420191565309523</v>
      </c>
      <c r="AP8" s="259"/>
      <c r="AQ8" s="352">
        <v>149.06101511201405</v>
      </c>
      <c r="AR8" s="260">
        <v>154.81157908410654</v>
      </c>
      <c r="AS8" s="352">
        <v>149.06101511201405</v>
      </c>
      <c r="AT8" s="261">
        <v>154.81157908410654</v>
      </c>
      <c r="AU8" s="353">
        <v>149.06101511201405</v>
      </c>
      <c r="AV8" s="261">
        <v>154.81157908410654</v>
      </c>
      <c r="AW8" s="347"/>
    </row>
    <row r="9" spans="2:49" s="212" customFormat="1" ht="12.75" customHeight="1" x14ac:dyDescent="0.2">
      <c r="B9" s="348">
        <v>2012</v>
      </c>
      <c r="C9" s="349">
        <v>15.658880903292564</v>
      </c>
      <c r="D9" s="350">
        <v>9.6112691814326254</v>
      </c>
      <c r="E9" s="350">
        <v>8.800385860144555</v>
      </c>
      <c r="F9" s="349">
        <v>15.658880903292564</v>
      </c>
      <c r="G9" s="350">
        <v>9.6112691814326254</v>
      </c>
      <c r="H9" s="351">
        <v>8.800385860144555</v>
      </c>
      <c r="I9" s="350">
        <v>15.658880903292564</v>
      </c>
      <c r="J9" s="350">
        <v>9.6112691814326254</v>
      </c>
      <c r="K9" s="351">
        <v>8.800385860144555</v>
      </c>
      <c r="L9" s="257"/>
      <c r="M9" s="352">
        <v>5.0227108082568055</v>
      </c>
      <c r="N9" s="353">
        <v>3.0078246754703293</v>
      </c>
      <c r="O9" s="353">
        <v>2.6914883465655932</v>
      </c>
      <c r="P9" s="352">
        <v>5.0227108082568055</v>
      </c>
      <c r="Q9" s="353">
        <v>3.0078246754703293</v>
      </c>
      <c r="R9" s="354">
        <v>2.6914883465655932</v>
      </c>
      <c r="S9" s="353">
        <v>5.0227108082568055</v>
      </c>
      <c r="T9" s="353">
        <v>3.0078246754703293</v>
      </c>
      <c r="U9" s="354">
        <v>2.6914883465655932</v>
      </c>
      <c r="V9" s="260"/>
      <c r="W9" s="352">
        <v>5.6569205467810093</v>
      </c>
      <c r="X9" s="353">
        <v>1.4517672541431401</v>
      </c>
      <c r="Y9" s="353">
        <v>1.1114395053839403</v>
      </c>
      <c r="Z9" s="352">
        <v>5.6569205467810093</v>
      </c>
      <c r="AA9" s="353">
        <v>1.4517672541431401</v>
      </c>
      <c r="AB9" s="354">
        <v>1.1114395053839403</v>
      </c>
      <c r="AC9" s="352">
        <v>5.6569205467810093</v>
      </c>
      <c r="AD9" s="353">
        <v>1.4517672541431401</v>
      </c>
      <c r="AE9" s="354">
        <v>1.1114395053839403</v>
      </c>
      <c r="AF9" s="337"/>
      <c r="AG9" s="259">
        <v>65.113560538659982</v>
      </c>
      <c r="AH9" s="260">
        <v>75.429993559385537</v>
      </c>
      <c r="AI9" s="261">
        <v>71.851025809856267</v>
      </c>
      <c r="AJ9" s="259">
        <v>65.113560538659982</v>
      </c>
      <c r="AK9" s="260">
        <v>75.429993559385537</v>
      </c>
      <c r="AL9" s="261">
        <v>71.851025809856267</v>
      </c>
      <c r="AM9" s="259">
        <v>65.113560538659982</v>
      </c>
      <c r="AN9" s="260">
        <v>75.429993559385537</v>
      </c>
      <c r="AO9" s="261">
        <v>71.851025809856267</v>
      </c>
      <c r="AP9" s="259"/>
      <c r="AQ9" s="352">
        <v>148.96612514063412</v>
      </c>
      <c r="AR9" s="260">
        <v>155.7643585786349</v>
      </c>
      <c r="AS9" s="352">
        <v>148.96612514063412</v>
      </c>
      <c r="AT9" s="261">
        <v>155.7643585786349</v>
      </c>
      <c r="AU9" s="353">
        <v>148.96612514063412</v>
      </c>
      <c r="AV9" s="261">
        <v>155.7643585786349</v>
      </c>
      <c r="AW9" s="347"/>
    </row>
    <row r="10" spans="2:49" s="212" customFormat="1" ht="12.75" customHeight="1" x14ac:dyDescent="0.2">
      <c r="B10" s="348">
        <v>2013</v>
      </c>
      <c r="C10" s="349">
        <v>16.392808275487127</v>
      </c>
      <c r="D10" s="350">
        <v>10.143090138291324</v>
      </c>
      <c r="E10" s="350">
        <v>9.6673637024534926</v>
      </c>
      <c r="F10" s="349">
        <v>16.392808275487127</v>
      </c>
      <c r="G10" s="350">
        <v>10.143090138291324</v>
      </c>
      <c r="H10" s="351">
        <v>9.6673637024534926</v>
      </c>
      <c r="I10" s="350">
        <v>16.392808275487127</v>
      </c>
      <c r="J10" s="350">
        <v>10.143090138291324</v>
      </c>
      <c r="K10" s="351">
        <v>9.6673637024534926</v>
      </c>
      <c r="L10" s="257"/>
      <c r="M10" s="352">
        <v>5.2429278567392803</v>
      </c>
      <c r="N10" s="353">
        <v>3.3066841438743646</v>
      </c>
      <c r="O10" s="353">
        <v>2.8788579918924033</v>
      </c>
      <c r="P10" s="352">
        <v>5.2429278567392803</v>
      </c>
      <c r="Q10" s="353">
        <v>3.3066841438743646</v>
      </c>
      <c r="R10" s="354">
        <v>2.8788579918924033</v>
      </c>
      <c r="S10" s="353">
        <v>5.2429278567392803</v>
      </c>
      <c r="T10" s="353">
        <v>3.3066841438743646</v>
      </c>
      <c r="U10" s="354">
        <v>2.8788579918924033</v>
      </c>
      <c r="V10" s="260"/>
      <c r="W10" s="352">
        <v>5.6437040397155416</v>
      </c>
      <c r="X10" s="353">
        <v>1.5007155658418292</v>
      </c>
      <c r="Y10" s="353">
        <v>1.1489132031743481</v>
      </c>
      <c r="Z10" s="352">
        <v>5.6437040397155416</v>
      </c>
      <c r="AA10" s="353">
        <v>1.5007155658418292</v>
      </c>
      <c r="AB10" s="354">
        <v>1.1489132031743481</v>
      </c>
      <c r="AC10" s="352">
        <v>5.6437040397155416</v>
      </c>
      <c r="AD10" s="353">
        <v>1.5007155658418292</v>
      </c>
      <c r="AE10" s="354">
        <v>1.1489132031743481</v>
      </c>
      <c r="AF10" s="337"/>
      <c r="AG10" s="259">
        <v>61.646535952405365</v>
      </c>
      <c r="AH10" s="260">
        <v>73.642110380257549</v>
      </c>
      <c r="AI10" s="261">
        <v>69.136482676904265</v>
      </c>
      <c r="AJ10" s="259">
        <v>61.646535952405365</v>
      </c>
      <c r="AK10" s="260">
        <v>73.642110380257549</v>
      </c>
      <c r="AL10" s="261">
        <v>69.136482676904265</v>
      </c>
      <c r="AM10" s="259">
        <v>61.646535952405365</v>
      </c>
      <c r="AN10" s="260">
        <v>73.642110380257549</v>
      </c>
      <c r="AO10" s="261">
        <v>69.136482676904265</v>
      </c>
      <c r="AP10" s="259"/>
      <c r="AQ10" s="352">
        <v>145.09392032731182</v>
      </c>
      <c r="AR10" s="260">
        <v>151.46795830577716</v>
      </c>
      <c r="AS10" s="352">
        <v>145.09392032731182</v>
      </c>
      <c r="AT10" s="261">
        <v>151.46795830577716</v>
      </c>
      <c r="AU10" s="353">
        <v>145.09392032731182</v>
      </c>
      <c r="AV10" s="261">
        <v>151.46795830577716</v>
      </c>
      <c r="AW10" s="347"/>
    </row>
    <row r="11" spans="2:49" s="212" customFormat="1" ht="12.75" customHeight="1" x14ac:dyDescent="0.2">
      <c r="B11" s="348">
        <v>2014</v>
      </c>
      <c r="C11" s="349">
        <v>16.51426251703861</v>
      </c>
      <c r="D11" s="350">
        <v>10.486193917991162</v>
      </c>
      <c r="E11" s="350">
        <v>9.7873327269451966</v>
      </c>
      <c r="F11" s="349">
        <v>16.51426251703861</v>
      </c>
      <c r="G11" s="350">
        <v>10.486193917991162</v>
      </c>
      <c r="H11" s="351">
        <v>9.7873327269451966</v>
      </c>
      <c r="I11" s="350">
        <v>16.51426251703861</v>
      </c>
      <c r="J11" s="350">
        <v>10.486193917991162</v>
      </c>
      <c r="K11" s="351">
        <v>9.7873327269451966</v>
      </c>
      <c r="L11" s="257"/>
      <c r="M11" s="352">
        <v>5.3141399016575486</v>
      </c>
      <c r="N11" s="353">
        <v>3.1485184733281386</v>
      </c>
      <c r="O11" s="353">
        <v>2.5791539124875142</v>
      </c>
      <c r="P11" s="352">
        <v>5.3141399016575486</v>
      </c>
      <c r="Q11" s="353">
        <v>3.1485184733281386</v>
      </c>
      <c r="R11" s="354">
        <v>2.5791539124875142</v>
      </c>
      <c r="S11" s="353">
        <v>5.3141399016575486</v>
      </c>
      <c r="T11" s="353">
        <v>3.1485184733281386</v>
      </c>
      <c r="U11" s="354">
        <v>2.5791539124875142</v>
      </c>
      <c r="V11" s="260"/>
      <c r="W11" s="352">
        <v>5.701397694617091</v>
      </c>
      <c r="X11" s="353">
        <v>1.4745760529122072</v>
      </c>
      <c r="Y11" s="353">
        <v>1.1289013953321723</v>
      </c>
      <c r="Z11" s="352">
        <v>5.701397694617091</v>
      </c>
      <c r="AA11" s="353">
        <v>1.4745760529122072</v>
      </c>
      <c r="AB11" s="354">
        <v>1.1289013953321723</v>
      </c>
      <c r="AC11" s="352">
        <v>5.701397694617091</v>
      </c>
      <c r="AD11" s="353">
        <v>1.4745760529122072</v>
      </c>
      <c r="AE11" s="354">
        <v>1.1289013953321723</v>
      </c>
      <c r="AF11" s="337"/>
      <c r="AG11" s="259">
        <v>53.153746432527072</v>
      </c>
      <c r="AH11" s="260">
        <v>67.442884838959259</v>
      </c>
      <c r="AI11" s="261">
        <v>61.65003495994641</v>
      </c>
      <c r="AJ11" s="259">
        <v>53.153746432527072</v>
      </c>
      <c r="AK11" s="260">
        <v>67.442884838959259</v>
      </c>
      <c r="AL11" s="261">
        <v>61.65003495994641</v>
      </c>
      <c r="AM11" s="259">
        <v>53.153746432527072</v>
      </c>
      <c r="AN11" s="260">
        <v>67.442884838959259</v>
      </c>
      <c r="AO11" s="261">
        <v>61.65003495994641</v>
      </c>
      <c r="AP11" s="259"/>
      <c r="AQ11" s="352">
        <v>135.51675903870415</v>
      </c>
      <c r="AR11" s="260">
        <v>141.46565365990449</v>
      </c>
      <c r="AS11" s="352">
        <v>135.51675903870415</v>
      </c>
      <c r="AT11" s="261">
        <v>141.46565365990449</v>
      </c>
      <c r="AU11" s="353">
        <v>135.51675903870415</v>
      </c>
      <c r="AV11" s="261">
        <v>141.46565365990449</v>
      </c>
      <c r="AW11" s="347"/>
    </row>
    <row r="12" spans="2:49" s="212" customFormat="1" ht="12.75" customHeight="1" x14ac:dyDescent="0.2">
      <c r="B12" s="348">
        <v>2015</v>
      </c>
      <c r="C12" s="349">
        <v>16.205441211594817</v>
      </c>
      <c r="D12" s="350">
        <v>10.870008434914267</v>
      </c>
      <c r="E12" s="350">
        <v>9.9092986036186392</v>
      </c>
      <c r="F12" s="349">
        <v>16.205441211594817</v>
      </c>
      <c r="G12" s="350">
        <v>10.870008434914267</v>
      </c>
      <c r="H12" s="351">
        <v>9.9092986036186375</v>
      </c>
      <c r="I12" s="350">
        <v>16.205441211594817</v>
      </c>
      <c r="J12" s="350">
        <v>10.870008434914267</v>
      </c>
      <c r="K12" s="351">
        <v>9.9092986036186392</v>
      </c>
      <c r="L12" s="257"/>
      <c r="M12" s="352">
        <v>5.0250119252451784</v>
      </c>
      <c r="N12" s="353">
        <v>2.7867797368745397</v>
      </c>
      <c r="O12" s="353">
        <v>2.2185768741741496</v>
      </c>
      <c r="P12" s="352">
        <v>5.0250119252451784</v>
      </c>
      <c r="Q12" s="353">
        <v>2.7867797368745397</v>
      </c>
      <c r="R12" s="354">
        <v>2.2185768741741496</v>
      </c>
      <c r="S12" s="353">
        <v>5.0250119252451784</v>
      </c>
      <c r="T12" s="353">
        <v>2.7867797368745397</v>
      </c>
      <c r="U12" s="354">
        <v>2.2185768741741496</v>
      </c>
      <c r="V12" s="260"/>
      <c r="W12" s="352">
        <v>5.6881498551696144</v>
      </c>
      <c r="X12" s="353">
        <v>1.2961914860436674</v>
      </c>
      <c r="Y12" s="353">
        <v>0.99233428775850174</v>
      </c>
      <c r="Z12" s="352">
        <v>5.6881498551696144</v>
      </c>
      <c r="AA12" s="353">
        <v>1.2961914860436674</v>
      </c>
      <c r="AB12" s="354">
        <v>0.99233428775850174</v>
      </c>
      <c r="AC12" s="352">
        <v>5.6881498551696144</v>
      </c>
      <c r="AD12" s="353">
        <v>1.2961914860436674</v>
      </c>
      <c r="AE12" s="354">
        <v>0.99233428775850174</v>
      </c>
      <c r="AF12" s="337"/>
      <c r="AG12" s="259">
        <v>35.968517816346925</v>
      </c>
      <c r="AH12" s="260">
        <v>51.089343262673971</v>
      </c>
      <c r="AI12" s="261">
        <v>46.182776549684277</v>
      </c>
      <c r="AJ12" s="259">
        <v>35.968517816346925</v>
      </c>
      <c r="AK12" s="260">
        <v>51.089343262673971</v>
      </c>
      <c r="AL12" s="261">
        <v>46.182776549684277</v>
      </c>
      <c r="AM12" s="259">
        <v>35.968517816346925</v>
      </c>
      <c r="AN12" s="260">
        <v>51.089343262673971</v>
      </c>
      <c r="AO12" s="261">
        <v>46.182776549684277</v>
      </c>
      <c r="AP12" s="259"/>
      <c r="AQ12" s="352">
        <v>117.70061708363627</v>
      </c>
      <c r="AR12" s="260">
        <v>121.29540146165102</v>
      </c>
      <c r="AS12" s="352">
        <v>117.70061708363627</v>
      </c>
      <c r="AT12" s="261">
        <v>121.29540146165102</v>
      </c>
      <c r="AU12" s="353">
        <v>117.70061708363627</v>
      </c>
      <c r="AV12" s="261">
        <v>121.29540146165102</v>
      </c>
      <c r="AW12" s="347"/>
    </row>
    <row r="13" spans="2:49" s="212" customFormat="1" ht="12.75" customHeight="1" x14ac:dyDescent="0.2">
      <c r="B13" s="348">
        <v>2016</v>
      </c>
      <c r="C13" s="349">
        <v>15.94068353440567</v>
      </c>
      <c r="D13" s="350">
        <v>10.478809466109954</v>
      </c>
      <c r="E13" s="350">
        <v>9.6408249432010606</v>
      </c>
      <c r="F13" s="349">
        <v>15.94068353440567</v>
      </c>
      <c r="G13" s="350">
        <v>10.478809466109954</v>
      </c>
      <c r="H13" s="351">
        <v>9.6408249432010606</v>
      </c>
      <c r="I13" s="350">
        <v>15.94068353440567</v>
      </c>
      <c r="J13" s="350">
        <v>10.478809466109954</v>
      </c>
      <c r="K13" s="351">
        <v>9.6408249432010606</v>
      </c>
      <c r="L13" s="257"/>
      <c r="M13" s="352">
        <v>4.483098874483443</v>
      </c>
      <c r="N13" s="353">
        <v>2.3597567042007599</v>
      </c>
      <c r="O13" s="353">
        <v>1.7970664058315677</v>
      </c>
      <c r="P13" s="352">
        <v>4.483098874483443</v>
      </c>
      <c r="Q13" s="353">
        <v>2.3597567042007599</v>
      </c>
      <c r="R13" s="354">
        <v>1.7970664058315677</v>
      </c>
      <c r="S13" s="353">
        <v>4.483098874483443</v>
      </c>
      <c r="T13" s="353">
        <v>2.3597567042007599</v>
      </c>
      <c r="U13" s="354">
        <v>1.7970664058315677</v>
      </c>
      <c r="V13" s="260"/>
      <c r="W13" s="352">
        <v>5.5645641499462819</v>
      </c>
      <c r="X13" s="353">
        <v>1.1864840449483118</v>
      </c>
      <c r="Y13" s="353">
        <v>0.9083448027222607</v>
      </c>
      <c r="Z13" s="352">
        <v>5.5645641499462819</v>
      </c>
      <c r="AA13" s="353">
        <v>1.1864840449483118</v>
      </c>
      <c r="AB13" s="354">
        <v>0.9083448027222607</v>
      </c>
      <c r="AC13" s="352">
        <v>5.5645641499462819</v>
      </c>
      <c r="AD13" s="353">
        <v>1.1864840449483118</v>
      </c>
      <c r="AE13" s="354">
        <v>0.9083448027222607</v>
      </c>
      <c r="AF13" s="337"/>
      <c r="AG13" s="259">
        <v>31.534720977195796</v>
      </c>
      <c r="AH13" s="260">
        <v>43.423743919785551</v>
      </c>
      <c r="AI13" s="261">
        <v>41.956274847227512</v>
      </c>
      <c r="AJ13" s="259">
        <v>31.534720977195796</v>
      </c>
      <c r="AK13" s="260">
        <v>43.423743919785551</v>
      </c>
      <c r="AL13" s="261">
        <v>41.956274847227512</v>
      </c>
      <c r="AM13" s="259">
        <v>31.534720977195796</v>
      </c>
      <c r="AN13" s="260">
        <v>43.423743919785551</v>
      </c>
      <c r="AO13" s="261">
        <v>41.956274847227512</v>
      </c>
      <c r="AP13" s="259"/>
      <c r="AQ13" s="352">
        <v>113.03706033737902</v>
      </c>
      <c r="AR13" s="260">
        <v>113.93481662210073</v>
      </c>
      <c r="AS13" s="352">
        <v>113.03706033737902</v>
      </c>
      <c r="AT13" s="261">
        <v>113.93481662210073</v>
      </c>
      <c r="AU13" s="353">
        <v>113.03706033737902</v>
      </c>
      <c r="AV13" s="261">
        <v>113.93481662210073</v>
      </c>
      <c r="AW13" s="347"/>
    </row>
    <row r="14" spans="2:49" s="212" customFormat="1" ht="12.75" customHeight="1" x14ac:dyDescent="0.2">
      <c r="B14" s="348">
        <v>2017</v>
      </c>
      <c r="C14" s="349">
        <v>16.534759014662122</v>
      </c>
      <c r="D14" s="350">
        <v>10.809223197330546</v>
      </c>
      <c r="E14" s="350">
        <v>10.033691509959565</v>
      </c>
      <c r="F14" s="349">
        <v>16.534759014662122</v>
      </c>
      <c r="G14" s="350">
        <v>10.809223197330546</v>
      </c>
      <c r="H14" s="351">
        <v>10.033691509959565</v>
      </c>
      <c r="I14" s="350">
        <v>16.534759014662122</v>
      </c>
      <c r="J14" s="350">
        <v>10.809223197330546</v>
      </c>
      <c r="K14" s="351">
        <v>10.033691509959564</v>
      </c>
      <c r="L14" s="257"/>
      <c r="M14" s="352">
        <v>4.2641387346939972</v>
      </c>
      <c r="N14" s="353">
        <v>2.1994977713851069</v>
      </c>
      <c r="O14" s="353">
        <v>1.6647246114111567</v>
      </c>
      <c r="P14" s="352">
        <v>4.2641387346939972</v>
      </c>
      <c r="Q14" s="353">
        <v>2.1994977713851069</v>
      </c>
      <c r="R14" s="354">
        <v>1.6647246114111567</v>
      </c>
      <c r="S14" s="352">
        <v>4.2641387346939972</v>
      </c>
      <c r="T14" s="353">
        <v>2.1994977713851069</v>
      </c>
      <c r="U14" s="354">
        <v>1.6647246114111567</v>
      </c>
      <c r="V14" s="260"/>
      <c r="W14" s="352">
        <v>5.5861230181604613</v>
      </c>
      <c r="X14" s="353">
        <v>1.3142163232788602</v>
      </c>
      <c r="Y14" s="353">
        <v>1.0061336871623219</v>
      </c>
      <c r="Z14" s="352">
        <v>5.5861230181604613</v>
      </c>
      <c r="AA14" s="353">
        <v>1.3142163232788602</v>
      </c>
      <c r="AB14" s="354">
        <v>1.0061336871623219</v>
      </c>
      <c r="AC14" s="352">
        <v>5.5861230181604613</v>
      </c>
      <c r="AD14" s="353">
        <v>1.3142163232788602</v>
      </c>
      <c r="AE14" s="354">
        <v>1.0061336871623219</v>
      </c>
      <c r="AF14" s="337"/>
      <c r="AG14" s="259">
        <v>39.766985573676209</v>
      </c>
      <c r="AH14" s="260">
        <v>50.523755278617401</v>
      </c>
      <c r="AI14" s="261">
        <v>48.625432363808628</v>
      </c>
      <c r="AJ14" s="259">
        <v>39.766985573676209</v>
      </c>
      <c r="AK14" s="260">
        <v>50.523755278617401</v>
      </c>
      <c r="AL14" s="261">
        <v>48.625432363808628</v>
      </c>
      <c r="AM14" s="259">
        <v>39.766985573676209</v>
      </c>
      <c r="AN14" s="260">
        <v>50.523755278617401</v>
      </c>
      <c r="AO14" s="261">
        <v>48.625432363808628</v>
      </c>
      <c r="AP14" s="259"/>
      <c r="AQ14" s="352">
        <v>119.82402577215107</v>
      </c>
      <c r="AR14" s="260">
        <v>121.98405163262116</v>
      </c>
      <c r="AS14" s="352">
        <v>119.82402577215107</v>
      </c>
      <c r="AT14" s="261">
        <v>121.98405163262116</v>
      </c>
      <c r="AU14" s="353">
        <v>119.82402577215107</v>
      </c>
      <c r="AV14" s="261">
        <v>121.98405163262116</v>
      </c>
      <c r="AW14" s="347"/>
    </row>
    <row r="15" spans="2:49" s="212" customFormat="1" ht="12.75" customHeight="1" x14ac:dyDescent="0.2">
      <c r="B15" s="348">
        <v>2018</v>
      </c>
      <c r="C15" s="349">
        <v>17.789473684210527</v>
      </c>
      <c r="D15" s="350">
        <v>13.149659622018421</v>
      </c>
      <c r="E15" s="350">
        <v>11.922363301317525</v>
      </c>
      <c r="F15" s="349">
        <v>17.789473684210527</v>
      </c>
      <c r="G15" s="350">
        <v>13.108913026875696</v>
      </c>
      <c r="H15" s="351">
        <v>11.88880918985007</v>
      </c>
      <c r="I15" s="350">
        <v>17.789473684210527</v>
      </c>
      <c r="J15" s="350">
        <v>13.056392078116881</v>
      </c>
      <c r="K15" s="351">
        <v>11.846511287215298</v>
      </c>
      <c r="L15" s="257"/>
      <c r="M15" s="352">
        <v>4.3066666666666666</v>
      </c>
      <c r="N15" s="353">
        <v>3.120428514693391</v>
      </c>
      <c r="O15" s="353">
        <v>2.579313556949963</v>
      </c>
      <c r="P15" s="352">
        <v>4.3066666666666666</v>
      </c>
      <c r="Q15" s="353">
        <v>3.120428514693391</v>
      </c>
      <c r="R15" s="354">
        <v>2.579313556949963</v>
      </c>
      <c r="S15" s="353">
        <v>4.3066666666666666</v>
      </c>
      <c r="T15" s="353">
        <v>3.120428514693391</v>
      </c>
      <c r="U15" s="354">
        <v>2.579313556949963</v>
      </c>
      <c r="V15" s="260"/>
      <c r="W15" s="352">
        <v>5.9710739809528599</v>
      </c>
      <c r="X15" s="353">
        <v>1.5752679678930663</v>
      </c>
      <c r="Y15" s="353">
        <v>1.2654264680034317</v>
      </c>
      <c r="Z15" s="352">
        <v>5.9710739809528599</v>
      </c>
      <c r="AA15" s="353">
        <v>1.5752679678930663</v>
      </c>
      <c r="AB15" s="354">
        <v>1.2654264680034317</v>
      </c>
      <c r="AC15" s="352">
        <v>5.9710739809528599</v>
      </c>
      <c r="AD15" s="353">
        <v>1.5752679678930663</v>
      </c>
      <c r="AE15" s="354">
        <v>1.2654264680034317</v>
      </c>
      <c r="AF15" s="337"/>
      <c r="AG15" s="259">
        <v>46.29251689037865</v>
      </c>
      <c r="AH15" s="260">
        <v>55.460709636116604</v>
      </c>
      <c r="AI15" s="261">
        <v>52.278035582734077</v>
      </c>
      <c r="AJ15" s="259">
        <v>48.456056251433495</v>
      </c>
      <c r="AK15" s="260">
        <v>57.653194727307955</v>
      </c>
      <c r="AL15" s="261">
        <v>54.470520673925435</v>
      </c>
      <c r="AM15" s="259">
        <v>52.24225013327947</v>
      </c>
      <c r="AN15" s="260">
        <v>61.490043636892842</v>
      </c>
      <c r="AO15" s="261">
        <v>58.307369583510322</v>
      </c>
      <c r="AP15" s="259"/>
      <c r="AQ15" s="352">
        <v>122.12364666934609</v>
      </c>
      <c r="AR15" s="260">
        <v>126.70354732884719</v>
      </c>
      <c r="AS15" s="352">
        <v>124.37330546350113</v>
      </c>
      <c r="AT15" s="261">
        <v>129.28601174640136</v>
      </c>
      <c r="AU15" s="353">
        <v>128.31020835327243</v>
      </c>
      <c r="AV15" s="261">
        <v>133.8053244771211</v>
      </c>
      <c r="AW15" s="347"/>
    </row>
    <row r="16" spans="2:49" s="212" customFormat="1" ht="12.75" customHeight="1" x14ac:dyDescent="0.2">
      <c r="B16" s="348">
        <v>2019</v>
      </c>
      <c r="C16" s="349">
        <v>17.839372131931853</v>
      </c>
      <c r="D16" s="350">
        <v>13.054583346545604</v>
      </c>
      <c r="E16" s="350">
        <v>11.723109519575768</v>
      </c>
      <c r="F16" s="349">
        <v>18.158185450437731</v>
      </c>
      <c r="G16" s="350">
        <v>13.674505266720287</v>
      </c>
      <c r="H16" s="351">
        <v>12.3356053869989</v>
      </c>
      <c r="I16" s="350">
        <v>18.627647048377447</v>
      </c>
      <c r="J16" s="350">
        <v>14.534217807476683</v>
      </c>
      <c r="K16" s="351">
        <v>13.189691694694506</v>
      </c>
      <c r="L16" s="257"/>
      <c r="M16" s="352">
        <v>4.1720194142277798</v>
      </c>
      <c r="N16" s="353">
        <v>2.4625469700672076</v>
      </c>
      <c r="O16" s="353">
        <v>1.8660890174248237</v>
      </c>
      <c r="P16" s="352">
        <v>4.4422370128219999</v>
      </c>
      <c r="Q16" s="353">
        <v>2.9684775208392842</v>
      </c>
      <c r="R16" s="354">
        <v>2.3720195681968992</v>
      </c>
      <c r="S16" s="353">
        <v>4.8164595627224855</v>
      </c>
      <c r="T16" s="353">
        <v>3.6689967449852365</v>
      </c>
      <c r="U16" s="354">
        <v>3.0725387923428515</v>
      </c>
      <c r="V16" s="260"/>
      <c r="W16" s="352">
        <v>5.8205632394457263</v>
      </c>
      <c r="X16" s="353">
        <v>1.5630685369709036</v>
      </c>
      <c r="Y16" s="353">
        <v>1.1866180142438087</v>
      </c>
      <c r="Z16" s="352">
        <v>5.9789251885727674</v>
      </c>
      <c r="AA16" s="353">
        <v>1.6837252601153161</v>
      </c>
      <c r="AB16" s="354">
        <v>1.3072747373882205</v>
      </c>
      <c r="AC16" s="352">
        <v>6.1108934795119687</v>
      </c>
      <c r="AD16" s="353">
        <v>1.7842725294023261</v>
      </c>
      <c r="AE16" s="354">
        <v>1.4078220066752316</v>
      </c>
      <c r="AF16" s="337"/>
      <c r="AG16" s="259">
        <v>34.822604009818797</v>
      </c>
      <c r="AH16" s="260">
        <v>43.934232361344861</v>
      </c>
      <c r="AI16" s="261">
        <v>40.751558307962341</v>
      </c>
      <c r="AJ16" s="259">
        <v>46.672085043161594</v>
      </c>
      <c r="AK16" s="260">
        <v>55.942246161145711</v>
      </c>
      <c r="AL16" s="261">
        <v>52.759572107763191</v>
      </c>
      <c r="AM16" s="259">
        <v>57.982953302261564</v>
      </c>
      <c r="AN16" s="260">
        <v>67.404441151864717</v>
      </c>
      <c r="AO16" s="261">
        <v>64.221767098482189</v>
      </c>
      <c r="AP16" s="259"/>
      <c r="AQ16" s="352">
        <v>110.80199955083842</v>
      </c>
      <c r="AR16" s="260">
        <v>113.6175452024015</v>
      </c>
      <c r="AS16" s="352">
        <v>123.12314780109999</v>
      </c>
      <c r="AT16" s="261">
        <v>127.76143538805124</v>
      </c>
      <c r="AU16" s="353">
        <v>134.88424385816785</v>
      </c>
      <c r="AV16" s="261">
        <v>141.26242147435329</v>
      </c>
      <c r="AW16" s="347"/>
    </row>
    <row r="17" spans="2:49" s="212" customFormat="1" ht="12.75" customHeight="1" x14ac:dyDescent="0.2">
      <c r="B17" s="348">
        <v>2020</v>
      </c>
      <c r="C17" s="349">
        <v>17.889270579653182</v>
      </c>
      <c r="D17" s="350">
        <v>12.932073034766926</v>
      </c>
      <c r="E17" s="350">
        <v>11.486154631618961</v>
      </c>
      <c r="F17" s="349">
        <v>18.526897216664935</v>
      </c>
      <c r="G17" s="350">
        <v>13.746921461513599</v>
      </c>
      <c r="H17" s="351">
        <v>12.293811755241112</v>
      </c>
      <c r="I17" s="350">
        <v>19.465820412544367</v>
      </c>
      <c r="J17" s="350">
        <v>14.841942823590394</v>
      </c>
      <c r="K17" s="351">
        <v>13.369307484047171</v>
      </c>
      <c r="L17" s="257"/>
      <c r="M17" s="352">
        <v>4.0373721617888938</v>
      </c>
      <c r="N17" s="353">
        <v>2.3657274861074007</v>
      </c>
      <c r="O17" s="353">
        <v>1.7253393710723213</v>
      </c>
      <c r="P17" s="352">
        <v>4.5778073589773323</v>
      </c>
      <c r="Q17" s="353">
        <v>2.8716580368794773</v>
      </c>
      <c r="R17" s="354">
        <v>2.2312699218443974</v>
      </c>
      <c r="S17" s="353">
        <v>5.3262524587783044</v>
      </c>
      <c r="T17" s="353">
        <v>3.8056836690740803</v>
      </c>
      <c r="U17" s="354">
        <v>3.1652955540390004</v>
      </c>
      <c r="V17" s="260"/>
      <c r="W17" s="352">
        <v>5.5534114151448195</v>
      </c>
      <c r="X17" s="353">
        <v>1.4255026384605085</v>
      </c>
      <c r="Y17" s="353">
        <v>1.0061661891590072</v>
      </c>
      <c r="Z17" s="352">
        <v>5.9213704437775112</v>
      </c>
      <c r="AA17" s="353">
        <v>1.7058523745616074</v>
      </c>
      <c r="AB17" s="354">
        <v>1.2865159252601059</v>
      </c>
      <c r="AC17" s="352">
        <v>6.2761880785304651</v>
      </c>
      <c r="AD17" s="353">
        <v>1.9761896200876667</v>
      </c>
      <c r="AE17" s="354">
        <v>1.5568531707861648</v>
      </c>
      <c r="AF17" s="326"/>
      <c r="AG17" s="259">
        <v>34.897206676757008</v>
      </c>
      <c r="AH17" s="260">
        <v>44.182281163667831</v>
      </c>
      <c r="AI17" s="261">
        <v>40.999607110285311</v>
      </c>
      <c r="AJ17" s="259">
        <v>46.54252326288578</v>
      </c>
      <c r="AK17" s="260">
        <v>55.983399024931238</v>
      </c>
      <c r="AL17" s="261">
        <v>52.800724971548718</v>
      </c>
      <c r="AM17" s="259">
        <v>58.18783984901453</v>
      </c>
      <c r="AN17" s="260">
        <v>67.784516886194666</v>
      </c>
      <c r="AO17" s="261">
        <v>64.601842832812139</v>
      </c>
      <c r="AP17" s="259"/>
      <c r="AQ17" s="352">
        <v>111.95605618297211</v>
      </c>
      <c r="AR17" s="260">
        <v>114.78307756154275</v>
      </c>
      <c r="AS17" s="352">
        <v>124.06491324389987</v>
      </c>
      <c r="AT17" s="261">
        <v>128.68327103903425</v>
      </c>
      <c r="AU17" s="353">
        <v>136.17377030482763</v>
      </c>
      <c r="AV17" s="261">
        <v>142.58346451652577</v>
      </c>
      <c r="AW17" s="347"/>
    </row>
    <row r="18" spans="2:49" s="212" customFormat="1" ht="12.75" customHeight="1" x14ac:dyDescent="0.2">
      <c r="B18" s="348">
        <v>2021</v>
      </c>
      <c r="C18" s="349">
        <v>17.387033528898929</v>
      </c>
      <c r="D18" s="350">
        <v>12.946619260925479</v>
      </c>
      <c r="E18" s="350">
        <v>11.442786099896502</v>
      </c>
      <c r="F18" s="349">
        <v>18.21135092368846</v>
      </c>
      <c r="G18" s="350">
        <v>13.865573984025044</v>
      </c>
      <c r="H18" s="351">
        <v>12.363043820354237</v>
      </c>
      <c r="I18" s="350">
        <v>19.409075312819034</v>
      </c>
      <c r="J18" s="350">
        <v>15.091652473638634</v>
      </c>
      <c r="K18" s="351">
        <v>13.562750773457125</v>
      </c>
      <c r="L18" s="257"/>
      <c r="M18" s="352">
        <v>3.7139217523470571</v>
      </c>
      <c r="N18" s="353">
        <v>2.362292784292829</v>
      </c>
      <c r="O18" s="353">
        <v>1.7065412971190455</v>
      </c>
      <c r="P18" s="352">
        <v>4.2528816717482059</v>
      </c>
      <c r="Q18" s="353">
        <v>2.9071410697396796</v>
      </c>
      <c r="R18" s="354">
        <v>2.2513895825658969</v>
      </c>
      <c r="S18" s="353">
        <v>5.2487746930209846</v>
      </c>
      <c r="T18" s="353">
        <v>3.8022489672595081</v>
      </c>
      <c r="U18" s="354">
        <v>3.1464974800857237</v>
      </c>
      <c r="V18" s="260"/>
      <c r="W18" s="352">
        <v>5.5402788303714692</v>
      </c>
      <c r="X18" s="353">
        <v>1.5034473262921946</v>
      </c>
      <c r="Y18" s="353">
        <v>1.0269430736313903</v>
      </c>
      <c r="Z18" s="352">
        <v>5.9018979904928894</v>
      </c>
      <c r="AA18" s="353">
        <v>1.7789666863847047</v>
      </c>
      <c r="AB18" s="354">
        <v>1.3024624337239004</v>
      </c>
      <c r="AC18" s="352">
        <v>6.250602180609973</v>
      </c>
      <c r="AD18" s="353">
        <v>2.0446460693310535</v>
      </c>
      <c r="AE18" s="354">
        <v>1.5681418166702499</v>
      </c>
      <c r="AF18" s="337"/>
      <c r="AG18" s="259">
        <v>35.012243522672485</v>
      </c>
      <c r="AH18" s="260">
        <v>44.43707840215378</v>
      </c>
      <c r="AI18" s="261">
        <v>41.25440434877126</v>
      </c>
      <c r="AJ18" s="259">
        <v>46.478844305350506</v>
      </c>
      <c r="AK18" s="260">
        <v>56.057089442954727</v>
      </c>
      <c r="AL18" s="261">
        <v>52.874415389572206</v>
      </c>
      <c r="AM18" s="259">
        <v>58.987863340999255</v>
      </c>
      <c r="AN18" s="260">
        <v>68.733465123828509</v>
      </c>
      <c r="AO18" s="261">
        <v>65.550791070445982</v>
      </c>
      <c r="AP18" s="259"/>
      <c r="AQ18" s="352">
        <v>112.93850070981067</v>
      </c>
      <c r="AR18" s="260">
        <v>115.78321758766731</v>
      </c>
      <c r="AS18" s="352">
        <v>124.86152820547855</v>
      </c>
      <c r="AT18" s="261">
        <v>129.47009060907007</v>
      </c>
      <c r="AU18" s="353">
        <v>137.86846729166169</v>
      </c>
      <c r="AV18" s="261">
        <v>144.40122481423674</v>
      </c>
      <c r="AW18" s="347"/>
    </row>
    <row r="19" spans="2:49" s="212" customFormat="1" ht="12.75" customHeight="1" x14ac:dyDescent="0.2">
      <c r="B19" s="348">
        <v>2022</v>
      </c>
      <c r="C19" s="349">
        <v>17.219571415911393</v>
      </c>
      <c r="D19" s="350">
        <v>13.04148300853574</v>
      </c>
      <c r="E19" s="350">
        <v>11.471333950590758</v>
      </c>
      <c r="F19" s="349">
        <v>18.189127685564085</v>
      </c>
      <c r="G19" s="350">
        <v>14.006505871017835</v>
      </c>
      <c r="H19" s="351">
        <v>12.42965790526838</v>
      </c>
      <c r="I19" s="350">
        <v>19.535948836762564</v>
      </c>
      <c r="J19" s="350">
        <v>15.237440768182093</v>
      </c>
      <c r="K19" s="351">
        <v>13.632280835479399</v>
      </c>
      <c r="L19" s="257"/>
      <c r="M19" s="352">
        <v>3.7177589826117892</v>
      </c>
      <c r="N19" s="353">
        <v>2.450344387020023</v>
      </c>
      <c r="O19" s="353">
        <v>1.7528785694080877</v>
      </c>
      <c r="P19" s="352">
        <v>4.2974790885911878</v>
      </c>
      <c r="Q19" s="353">
        <v>3.0730281418164243</v>
      </c>
      <c r="R19" s="354">
        <v>2.375562324204489</v>
      </c>
      <c r="S19" s="353">
        <v>5.2503118712129284</v>
      </c>
      <c r="T19" s="353">
        <v>3.9292183046614766</v>
      </c>
      <c r="U19" s="354">
        <v>3.2317524870495413</v>
      </c>
      <c r="V19" s="260"/>
      <c r="W19" s="352">
        <v>5.5414999624106471</v>
      </c>
      <c r="X19" s="353">
        <v>1.593779733571447</v>
      </c>
      <c r="Y19" s="353">
        <v>1.0591641672842451</v>
      </c>
      <c r="Z19" s="352">
        <v>5.8848527351538431</v>
      </c>
      <c r="AA19" s="353">
        <v>1.8553818461376919</v>
      </c>
      <c r="AB19" s="354">
        <v>1.3207662798504902</v>
      </c>
      <c r="AC19" s="352">
        <v>6.2409222772578987</v>
      </c>
      <c r="AD19" s="353">
        <v>2.1266729258360204</v>
      </c>
      <c r="AE19" s="354">
        <v>1.5920573595488188</v>
      </c>
      <c r="AF19" s="337"/>
      <c r="AG19" s="259">
        <v>35.162434593676771</v>
      </c>
      <c r="AH19" s="260">
        <v>44.714173361933419</v>
      </c>
      <c r="AI19" s="261">
        <v>41.531499308550892</v>
      </c>
      <c r="AJ19" s="259">
        <v>46.986140362915826</v>
      </c>
      <c r="AK19" s="260">
        <v>56.696067053505018</v>
      </c>
      <c r="AL19" s="261">
        <v>53.513393000122491</v>
      </c>
      <c r="AM19" s="259">
        <v>59.323920296034821</v>
      </c>
      <c r="AN19" s="260">
        <v>69.198912644710163</v>
      </c>
      <c r="AO19" s="261">
        <v>66.016238591327635</v>
      </c>
      <c r="AP19" s="259"/>
      <c r="AQ19" s="352">
        <v>113.8743077830642</v>
      </c>
      <c r="AR19" s="260">
        <v>116.74212774557661</v>
      </c>
      <c r="AS19" s="352">
        <v>126.16865478782663</v>
      </c>
      <c r="AT19" s="261">
        <v>130.85525181548141</v>
      </c>
      <c r="AU19" s="353">
        <v>138.99753861888308</v>
      </c>
      <c r="AV19" s="261">
        <v>145.58198997538202</v>
      </c>
      <c r="AW19" s="347"/>
    </row>
    <row r="20" spans="2:49" s="212" customFormat="1" ht="12.75" customHeight="1" x14ac:dyDescent="0.2">
      <c r="B20" s="348">
        <v>2023</v>
      </c>
      <c r="C20" s="349">
        <v>17.316525190679336</v>
      </c>
      <c r="D20" s="350">
        <v>13.105848209707339</v>
      </c>
      <c r="E20" s="350">
        <v>11.510333101211769</v>
      </c>
      <c r="F20" s="349">
        <v>18.329344015292261</v>
      </c>
      <c r="G20" s="350">
        <v>14.143896347910152</v>
      </c>
      <c r="H20" s="351">
        <v>12.533077642125221</v>
      </c>
      <c r="I20" s="350">
        <v>19.56527030699748</v>
      </c>
      <c r="J20" s="350">
        <v>15.143591866183863</v>
      </c>
      <c r="K20" s="351">
        <v>13.525020301802043</v>
      </c>
      <c r="L20" s="257"/>
      <c r="M20" s="352">
        <v>3.710160788428825</v>
      </c>
      <c r="N20" s="353">
        <v>2.5735426604844771</v>
      </c>
      <c r="O20" s="353">
        <v>1.8329462018961984</v>
      </c>
      <c r="P20" s="352">
        <v>4.3723335444294138</v>
      </c>
      <c r="Q20" s="353">
        <v>3.1962264152808793</v>
      </c>
      <c r="R20" s="354">
        <v>2.4556299566925999</v>
      </c>
      <c r="S20" s="353">
        <v>5.2830864011289975</v>
      </c>
      <c r="T20" s="353">
        <v>4.052416578125932</v>
      </c>
      <c r="U20" s="354">
        <v>3.3118201195376522</v>
      </c>
      <c r="V20" s="260"/>
      <c r="W20" s="352">
        <v>5.5437717488377096</v>
      </c>
      <c r="X20" s="353">
        <v>1.6840888491748203</v>
      </c>
      <c r="Y20" s="353">
        <v>1.0918974329283526</v>
      </c>
      <c r="Z20" s="352">
        <v>5.8698815929487367</v>
      </c>
      <c r="AA20" s="353">
        <v>1.9325534923070309</v>
      </c>
      <c r="AB20" s="354">
        <v>1.3403620760605632</v>
      </c>
      <c r="AC20" s="352">
        <v>6.2210768096836881</v>
      </c>
      <c r="AD20" s="353">
        <v>2.2001308002955651</v>
      </c>
      <c r="AE20" s="354">
        <v>1.6079393840490981</v>
      </c>
      <c r="AF20" s="337"/>
      <c r="AG20" s="259">
        <v>35.676508757556725</v>
      </c>
      <c r="AH20" s="260">
        <v>45.310279536879058</v>
      </c>
      <c r="AI20" s="261">
        <v>42.127605483496538</v>
      </c>
      <c r="AJ20" s="259">
        <v>47.50021452679578</v>
      </c>
      <c r="AK20" s="260">
        <v>57.292173228450658</v>
      </c>
      <c r="AL20" s="261">
        <v>54.109499175068137</v>
      </c>
      <c r="AM20" s="259">
        <v>60.866142787674704</v>
      </c>
      <c r="AN20" s="260">
        <v>70.836922618922898</v>
      </c>
      <c r="AO20" s="261">
        <v>67.654248565540371</v>
      </c>
      <c r="AP20" s="259"/>
      <c r="AQ20" s="352">
        <v>114.87798539079472</v>
      </c>
      <c r="AR20" s="260">
        <v>117.82488261700897</v>
      </c>
      <c r="AS20" s="352">
        <v>127.17233239555713</v>
      </c>
      <c r="AT20" s="261">
        <v>131.93800668691375</v>
      </c>
      <c r="AU20" s="353">
        <v>141.07028987920165</v>
      </c>
      <c r="AV20" s="261">
        <v>147.89197302680611</v>
      </c>
      <c r="AW20" s="347"/>
    </row>
    <row r="21" spans="2:49" s="212" customFormat="1" ht="12.75" customHeight="1" x14ac:dyDescent="0.2">
      <c r="B21" s="348">
        <v>2024</v>
      </c>
      <c r="C21" s="349">
        <v>17.316546770654305</v>
      </c>
      <c r="D21" s="350">
        <v>13.154548651092275</v>
      </c>
      <c r="E21" s="350">
        <v>11.529953765698634</v>
      </c>
      <c r="F21" s="349">
        <v>18.39362222473174</v>
      </c>
      <c r="G21" s="350">
        <v>14.247128904943706</v>
      </c>
      <c r="H21" s="351">
        <v>12.617497933600486</v>
      </c>
      <c r="I21" s="350">
        <v>19.557413703509063</v>
      </c>
      <c r="J21" s="350">
        <v>15.204747386706654</v>
      </c>
      <c r="K21" s="351">
        <v>13.568069337924996</v>
      </c>
      <c r="L21" s="257"/>
      <c r="M21" s="352">
        <v>3.7404246351835826</v>
      </c>
      <c r="N21" s="353">
        <v>2.6586711392962283</v>
      </c>
      <c r="O21" s="353">
        <v>1.8745088404939865</v>
      </c>
      <c r="P21" s="352">
        <v>4.4017916809048296</v>
      </c>
      <c r="Q21" s="353">
        <v>3.3591903634421802</v>
      </c>
      <c r="R21" s="354">
        <v>2.5750280646399384</v>
      </c>
      <c r="S21" s="353">
        <v>5.311886527197264</v>
      </c>
      <c r="T21" s="353">
        <v>4.1375450569376824</v>
      </c>
      <c r="U21" s="354">
        <v>3.3533827581354405</v>
      </c>
      <c r="V21" s="260"/>
      <c r="W21" s="352">
        <v>5.5437717488377096</v>
      </c>
      <c r="X21" s="353">
        <v>1.7739863701395677</v>
      </c>
      <c r="Y21" s="353">
        <v>1.1233615652660145</v>
      </c>
      <c r="Z21" s="352">
        <v>5.8698815929487367</v>
      </c>
      <c r="AA21" s="353">
        <v>2.0224510132717781</v>
      </c>
      <c r="AB21" s="354">
        <v>1.3718262083982251</v>
      </c>
      <c r="AC21" s="352">
        <v>6.2336194959956508</v>
      </c>
      <c r="AD21" s="353">
        <v>2.2995846536884748</v>
      </c>
      <c r="AE21" s="354">
        <v>1.6489598488149213</v>
      </c>
      <c r="AF21" s="337"/>
      <c r="AG21" s="259">
        <v>36.190582921436693</v>
      </c>
      <c r="AH21" s="260">
        <v>45.910703166229645</v>
      </c>
      <c r="AI21" s="261">
        <v>42.728029112847125</v>
      </c>
      <c r="AJ21" s="259">
        <v>48.014288690675734</v>
      </c>
      <c r="AK21" s="260">
        <v>57.892596857801244</v>
      </c>
      <c r="AL21" s="261">
        <v>54.709922804418724</v>
      </c>
      <c r="AM21" s="259">
        <v>62.40836527931458</v>
      </c>
      <c r="AN21" s="260">
        <v>72.479250047540589</v>
      </c>
      <c r="AO21" s="261">
        <v>69.296575994158061</v>
      </c>
      <c r="AP21" s="259"/>
      <c r="AQ21" s="352">
        <v>115.90861414568144</v>
      </c>
      <c r="AR21" s="260">
        <v>118.93458863559754</v>
      </c>
      <c r="AS21" s="352">
        <v>128.20296115044388</v>
      </c>
      <c r="AT21" s="261">
        <v>133.04771270550231</v>
      </c>
      <c r="AU21" s="353">
        <v>143.16999228667643</v>
      </c>
      <c r="AV21" s="261">
        <v>150.22890722538639</v>
      </c>
      <c r="AW21" s="347"/>
    </row>
    <row r="22" spans="2:49" s="212" customFormat="1" ht="12.75" customHeight="1" x14ac:dyDescent="0.2">
      <c r="B22" s="348">
        <v>2025</v>
      </c>
      <c r="C22" s="349">
        <v>17.532641875493123</v>
      </c>
      <c r="D22" s="350">
        <v>13.410040983273117</v>
      </c>
      <c r="E22" s="350">
        <v>11.691699690649404</v>
      </c>
      <c r="F22" s="349">
        <v>18.664123310519322</v>
      </c>
      <c r="G22" s="350">
        <v>14.517227421268322</v>
      </c>
      <c r="H22" s="351">
        <v>12.828664099084312</v>
      </c>
      <c r="I22" s="350">
        <v>19.738265481451581</v>
      </c>
      <c r="J22" s="350">
        <v>15.379854273765689</v>
      </c>
      <c r="K22" s="351">
        <v>13.694078049854578</v>
      </c>
      <c r="L22" s="257"/>
      <c r="M22" s="352">
        <v>3.7341100716930127</v>
      </c>
      <c r="N22" s="353">
        <v>2.7447846895742689</v>
      </c>
      <c r="O22" s="353">
        <v>1.9165369909760197</v>
      </c>
      <c r="P22" s="352">
        <v>4.478003236319597</v>
      </c>
      <c r="Q22" s="353">
        <v>3.5231393830697706</v>
      </c>
      <c r="R22" s="354">
        <v>2.6948916844715223</v>
      </c>
      <c r="S22" s="353">
        <v>5.3047628430132523</v>
      </c>
      <c r="T22" s="353">
        <v>4.2625763418904992</v>
      </c>
      <c r="U22" s="354">
        <v>3.4343286432922495</v>
      </c>
      <c r="V22" s="260"/>
      <c r="W22" s="352">
        <v>5.556314435149674</v>
      </c>
      <c r="X22" s="353">
        <v>1.8746403017275446</v>
      </c>
      <c r="Y22" s="353">
        <v>1.1648020574001119</v>
      </c>
      <c r="Z22" s="352">
        <v>5.8698815929487367</v>
      </c>
      <c r="AA22" s="353">
        <v>2.1135486124315928</v>
      </c>
      <c r="AB22" s="354">
        <v>1.4037103681041601</v>
      </c>
      <c r="AC22" s="352">
        <v>6.2336194959956508</v>
      </c>
      <c r="AD22" s="353">
        <v>2.3906822528482894</v>
      </c>
      <c r="AE22" s="354">
        <v>1.6808440085208567</v>
      </c>
      <c r="AF22" s="337"/>
      <c r="AG22" s="259">
        <v>36.70465708531664</v>
      </c>
      <c r="AH22" s="260">
        <v>46.512583277319933</v>
      </c>
      <c r="AI22" s="261">
        <v>43.329909223937406</v>
      </c>
      <c r="AJ22" s="259">
        <v>48.528362854555695</v>
      </c>
      <c r="AK22" s="260">
        <v>58.494476968891533</v>
      </c>
      <c r="AL22" s="261">
        <v>55.311802915509006</v>
      </c>
      <c r="AM22" s="259">
        <v>63.436513607074495</v>
      </c>
      <c r="AN22" s="260">
        <v>73.602082058264415</v>
      </c>
      <c r="AO22" s="261">
        <v>70.419408004881888</v>
      </c>
      <c r="AP22" s="259"/>
      <c r="AQ22" s="352">
        <v>116.94833479825033</v>
      </c>
      <c r="AR22" s="260">
        <v>120.05338655186827</v>
      </c>
      <c r="AS22" s="352">
        <v>129.24268180301277</v>
      </c>
      <c r="AT22" s="261">
        <v>134.16651062177309</v>
      </c>
      <c r="AU22" s="353">
        <v>144.74424976553934</v>
      </c>
      <c r="AV22" s="261">
        <v>151.96131923165299</v>
      </c>
      <c r="AW22" s="347"/>
    </row>
    <row r="23" spans="2:49" s="212" customFormat="1" ht="12.75" customHeight="1" x14ac:dyDescent="0.2">
      <c r="B23" s="348">
        <v>2026</v>
      </c>
      <c r="C23" s="349">
        <v>17.708926194045191</v>
      </c>
      <c r="D23" s="350">
        <v>13.868744634252483</v>
      </c>
      <c r="E23" s="350">
        <v>11.978620853925202</v>
      </c>
      <c r="F23" s="349">
        <v>18.807186398443079</v>
      </c>
      <c r="G23" s="350">
        <v>14.91912468826011</v>
      </c>
      <c r="H23" s="351">
        <v>13.099584597257415</v>
      </c>
      <c r="I23" s="350">
        <v>19.745122314535259</v>
      </c>
      <c r="J23" s="350">
        <v>15.568781277453862</v>
      </c>
      <c r="K23" s="351">
        <v>13.782847841358665</v>
      </c>
      <c r="L23" s="257"/>
      <c r="M23" s="352">
        <v>3.7307325081625291</v>
      </c>
      <c r="N23" s="353">
        <v>2.7509832871416213</v>
      </c>
      <c r="O23" s="353">
        <v>1.9198575044133723</v>
      </c>
      <c r="P23" s="352">
        <v>4.5570239030084254</v>
      </c>
      <c r="Q23" s="353">
        <v>3.5682557153118974</v>
      </c>
      <c r="R23" s="354">
        <v>2.7371299325836498</v>
      </c>
      <c r="S23" s="353">
        <v>5.3423044016682733</v>
      </c>
      <c r="T23" s="353">
        <v>4.2687749394578507</v>
      </c>
      <c r="U23" s="354">
        <v>3.4376491567296013</v>
      </c>
      <c r="V23" s="260"/>
      <c r="W23" s="352">
        <v>5.5688571214616358</v>
      </c>
      <c r="X23" s="353">
        <v>1.9115121069186369</v>
      </c>
      <c r="Y23" s="353">
        <v>1.1839188052952994</v>
      </c>
      <c r="Z23" s="352">
        <v>5.8698815929487367</v>
      </c>
      <c r="AA23" s="353">
        <v>2.140864085194524</v>
      </c>
      <c r="AB23" s="354">
        <v>1.4132707835711857</v>
      </c>
      <c r="AC23" s="352">
        <v>6.2336194959956508</v>
      </c>
      <c r="AD23" s="353">
        <v>2.4179977256112202</v>
      </c>
      <c r="AE23" s="354">
        <v>1.6904044239878824</v>
      </c>
      <c r="AF23" s="337"/>
      <c r="AG23" s="259">
        <v>37.218731249196608</v>
      </c>
      <c r="AH23" s="260">
        <v>47.115017149387945</v>
      </c>
      <c r="AI23" s="261">
        <v>43.932343096005425</v>
      </c>
      <c r="AJ23" s="259">
        <v>49.556511182315603</v>
      </c>
      <c r="AK23" s="260">
        <v>59.61786274059309</v>
      </c>
      <c r="AL23" s="261">
        <v>56.435188687210569</v>
      </c>
      <c r="AM23" s="259">
        <v>64.978736098714364</v>
      </c>
      <c r="AN23" s="260">
        <v>75.246419729599523</v>
      </c>
      <c r="AO23" s="261">
        <v>72.063745676216996</v>
      </c>
      <c r="AP23" s="259"/>
      <c r="AQ23" s="352">
        <v>117.99151223164421</v>
      </c>
      <c r="AR23" s="260">
        <v>121.17564124896398</v>
      </c>
      <c r="AS23" s="352">
        <v>130.82039606270064</v>
      </c>
      <c r="AT23" s="261">
        <v>135.90237940886462</v>
      </c>
      <c r="AU23" s="353">
        <v>146.85650085152122</v>
      </c>
      <c r="AV23" s="261">
        <v>154.3108021087404</v>
      </c>
      <c r="AW23" s="347"/>
    </row>
    <row r="24" spans="2:49" s="212" customFormat="1" ht="12.75" customHeight="1" x14ac:dyDescent="0.2">
      <c r="B24" s="348">
        <v>2027</v>
      </c>
      <c r="C24" s="349">
        <v>17.652465283914946</v>
      </c>
      <c r="D24" s="350">
        <v>13.373636658470518</v>
      </c>
      <c r="E24" s="350">
        <v>11.489530724538577</v>
      </c>
      <c r="F24" s="349">
        <v>18.693350140716767</v>
      </c>
      <c r="G24" s="350">
        <v>14.365338246366395</v>
      </c>
      <c r="H24" s="351">
        <v>12.581200685554835</v>
      </c>
      <c r="I24" s="350">
        <v>19.491510357292245</v>
      </c>
      <c r="J24" s="350">
        <v>14.93902868906328</v>
      </c>
      <c r="K24" s="351">
        <v>13.172950209330439</v>
      </c>
      <c r="L24" s="257"/>
      <c r="M24" s="352">
        <v>3.7302772009018428</v>
      </c>
      <c r="N24" s="353">
        <v>2.757424900074871</v>
      </c>
      <c r="O24" s="353">
        <v>1.9233602879094542</v>
      </c>
      <c r="P24" s="352">
        <v>4.5976688285502059</v>
      </c>
      <c r="Q24" s="353">
        <v>3.6525327975946982</v>
      </c>
      <c r="R24" s="354">
        <v>2.8184681854292815</v>
      </c>
      <c r="S24" s="353">
        <v>5.3415748157493024</v>
      </c>
      <c r="T24" s="353">
        <v>4.3141342870658743</v>
      </c>
      <c r="U24" s="354">
        <v>3.4800696749004585</v>
      </c>
      <c r="V24" s="260"/>
      <c r="W24" s="352">
        <v>5.5813998077735985</v>
      </c>
      <c r="X24" s="353">
        <v>1.9269060152304822</v>
      </c>
      <c r="Y24" s="353">
        <v>1.1955182892827505</v>
      </c>
      <c r="Z24" s="352">
        <v>5.8824242792606993</v>
      </c>
      <c r="AA24" s="353">
        <v>2.1562579935063688</v>
      </c>
      <c r="AB24" s="354">
        <v>1.4248702675586371</v>
      </c>
      <c r="AC24" s="352">
        <v>6.2461621823076126</v>
      </c>
      <c r="AD24" s="353">
        <v>2.4333916339230659</v>
      </c>
      <c r="AE24" s="354">
        <v>1.7020039079753335</v>
      </c>
      <c r="AF24" s="337"/>
      <c r="AG24" s="259">
        <v>37.732805413076562</v>
      </c>
      <c r="AH24" s="260">
        <v>47.71800857160946</v>
      </c>
      <c r="AI24" s="261">
        <v>44.535334518226932</v>
      </c>
      <c r="AJ24" s="259">
        <v>50.070585346195585</v>
      </c>
      <c r="AK24" s="260">
        <v>60.220854162814611</v>
      </c>
      <c r="AL24" s="261">
        <v>57.038180109432091</v>
      </c>
      <c r="AM24" s="259">
        <v>66.006884426474301</v>
      </c>
      <c r="AN24" s="260">
        <v>76.370363051454603</v>
      </c>
      <c r="AO24" s="261">
        <v>73.187688998072076</v>
      </c>
      <c r="AP24" s="259"/>
      <c r="AQ24" s="352">
        <v>119.03817009929975</v>
      </c>
      <c r="AR24" s="260">
        <v>122.30137638032137</v>
      </c>
      <c r="AS24" s="352">
        <v>131.86705393035624</v>
      </c>
      <c r="AT24" s="261">
        <v>137.02811454022202</v>
      </c>
      <c r="AU24" s="353">
        <v>148.4376955454708</v>
      </c>
      <c r="AV24" s="261">
        <v>156.05015133009368</v>
      </c>
      <c r="AW24" s="347"/>
    </row>
    <row r="25" spans="2:49" s="212" customFormat="1" ht="12.75" customHeight="1" x14ac:dyDescent="0.2">
      <c r="B25" s="348">
        <v>2028</v>
      </c>
      <c r="C25" s="349">
        <v>17.296779391417086</v>
      </c>
      <c r="D25" s="350">
        <v>13.220872679603271</v>
      </c>
      <c r="E25" s="350">
        <v>11.314620023894735</v>
      </c>
      <c r="F25" s="349">
        <v>18.316580941167352</v>
      </c>
      <c r="G25" s="350">
        <v>14.180719109486148</v>
      </c>
      <c r="H25" s="351">
        <v>12.389011027545926</v>
      </c>
      <c r="I25" s="350">
        <v>19.08206479061192</v>
      </c>
      <c r="J25" s="350">
        <v>14.621422587179447</v>
      </c>
      <c r="K25" s="351">
        <v>12.879252055217504</v>
      </c>
      <c r="L25" s="257"/>
      <c r="M25" s="352">
        <v>3.7021684024423549</v>
      </c>
      <c r="N25" s="353">
        <v>2.7639638951558356</v>
      </c>
      <c r="O25" s="353">
        <v>1.926929435802623</v>
      </c>
      <c r="P25" s="352">
        <v>4.6503668039262012</v>
      </c>
      <c r="Q25" s="353">
        <v>3.6979895273504382</v>
      </c>
      <c r="R25" s="354">
        <v>2.8609550679972253</v>
      </c>
      <c r="S25" s="353">
        <v>5.3516178674771124</v>
      </c>
      <c r="T25" s="353">
        <v>4.3595910168216161</v>
      </c>
      <c r="U25" s="354">
        <v>3.5225565574684032</v>
      </c>
      <c r="V25" s="260"/>
      <c r="W25" s="352">
        <v>5.5939424940855602</v>
      </c>
      <c r="X25" s="353">
        <v>1.9423398678543371</v>
      </c>
      <c r="Y25" s="353">
        <v>1.2071317537794048</v>
      </c>
      <c r="Z25" s="352">
        <v>5.8824242792606993</v>
      </c>
      <c r="AA25" s="353">
        <v>2.1621355137020615</v>
      </c>
      <c r="AB25" s="354">
        <v>1.4269273996271294</v>
      </c>
      <c r="AC25" s="352">
        <v>6.2461621823076126</v>
      </c>
      <c r="AD25" s="353">
        <v>2.4392691541187581</v>
      </c>
      <c r="AE25" s="354">
        <v>1.7040610400438259</v>
      </c>
      <c r="AF25" s="337"/>
      <c r="AG25" s="259">
        <v>38.246879576956516</v>
      </c>
      <c r="AH25" s="260">
        <v>48.321561359088179</v>
      </c>
      <c r="AI25" s="261">
        <v>45.138887305705651</v>
      </c>
      <c r="AJ25" s="259">
        <v>50.584659510075539</v>
      </c>
      <c r="AK25" s="260">
        <v>60.82440695029333</v>
      </c>
      <c r="AL25" s="261">
        <v>57.64173289691081</v>
      </c>
      <c r="AM25" s="259">
        <v>67.549106918114177</v>
      </c>
      <c r="AN25" s="260">
        <v>78.015819638200398</v>
      </c>
      <c r="AO25" s="261">
        <v>74.833145584817871</v>
      </c>
      <c r="AP25" s="259"/>
      <c r="AQ25" s="352">
        <v>120.08833221650514</v>
      </c>
      <c r="AR25" s="260">
        <v>123.43061576122861</v>
      </c>
      <c r="AS25" s="352">
        <v>132.9172160475616</v>
      </c>
      <c r="AT25" s="261">
        <v>138.15735392112927</v>
      </c>
      <c r="AU25" s="353">
        <v>150.55693131526419</v>
      </c>
      <c r="AV25" s="261">
        <v>158.40661889099263</v>
      </c>
      <c r="AW25" s="347"/>
    </row>
    <row r="26" spans="2:49" s="212" customFormat="1" ht="12.75" customHeight="1" x14ac:dyDescent="0.2">
      <c r="B26" s="348">
        <v>2029</v>
      </c>
      <c r="C26" s="349">
        <v>17.284702264728459</v>
      </c>
      <c r="D26" s="350">
        <v>13.62910342719573</v>
      </c>
      <c r="E26" s="350">
        <v>11.645652128160643</v>
      </c>
      <c r="F26" s="349">
        <v>18.286657165733814</v>
      </c>
      <c r="G26" s="350">
        <v>14.534229359779353</v>
      </c>
      <c r="H26" s="351">
        <v>12.695811303822548</v>
      </c>
      <c r="I26" s="350">
        <v>18.890951869765306</v>
      </c>
      <c r="J26" s="350">
        <v>14.976200910178273</v>
      </c>
      <c r="K26" s="351">
        <v>13.209870578773412</v>
      </c>
      <c r="L26" s="257"/>
      <c r="M26" s="352">
        <v>3.6952817660657939</v>
      </c>
      <c r="N26" s="353">
        <v>2.770387229765265</v>
      </c>
      <c r="O26" s="353">
        <v>1.9303954274231878</v>
      </c>
      <c r="P26" s="352">
        <v>4.6840310804510912</v>
      </c>
      <c r="Q26" s="353">
        <v>3.7822483313094182</v>
      </c>
      <c r="R26" s="354">
        <v>2.9422565289673406</v>
      </c>
      <c r="S26" s="353">
        <v>5.3851211335560603</v>
      </c>
      <c r="T26" s="353">
        <v>4.3660143514310459</v>
      </c>
      <c r="U26" s="354">
        <v>3.5260225490889678</v>
      </c>
      <c r="V26" s="260"/>
      <c r="W26" s="352">
        <v>5.6064851803975229</v>
      </c>
      <c r="X26" s="353">
        <v>1.9578139381139392</v>
      </c>
      <c r="Y26" s="353">
        <v>1.2187592944485708</v>
      </c>
      <c r="Z26" s="352">
        <v>5.8824242792606993</v>
      </c>
      <c r="AA26" s="353">
        <v>2.168053251533502</v>
      </c>
      <c r="AB26" s="354">
        <v>1.4289986078681336</v>
      </c>
      <c r="AC26" s="352">
        <v>6.2461621823076126</v>
      </c>
      <c r="AD26" s="353">
        <v>2.4451868919501982</v>
      </c>
      <c r="AE26" s="354">
        <v>1.70613224828483</v>
      </c>
      <c r="AF26" s="337"/>
      <c r="AG26" s="259">
        <v>38.760953740836477</v>
      </c>
      <c r="AH26" s="260">
        <v>48.925679353033082</v>
      </c>
      <c r="AI26" s="261">
        <v>45.743005299650562</v>
      </c>
      <c r="AJ26" s="259">
        <v>51.612807837835454</v>
      </c>
      <c r="AK26" s="260">
        <v>61.949476843871786</v>
      </c>
      <c r="AL26" s="261">
        <v>58.766802790489265</v>
      </c>
      <c r="AM26" s="259">
        <v>68.577255245874071</v>
      </c>
      <c r="AN26" s="260">
        <v>79.140889531778853</v>
      </c>
      <c r="AO26" s="261">
        <v>75.958215478396326</v>
      </c>
      <c r="AP26" s="259"/>
      <c r="AQ26" s="352">
        <v>121.1420225615076</v>
      </c>
      <c r="AR26" s="260">
        <v>124.56338336993294</v>
      </c>
      <c r="AS26" s="352">
        <v>134.50544321885809</v>
      </c>
      <c r="AT26" s="261">
        <v>139.90373561982946</v>
      </c>
      <c r="AU26" s="353">
        <v>152.14515848656072</v>
      </c>
      <c r="AV26" s="261">
        <v>160.15300058969282</v>
      </c>
      <c r="AW26" s="347"/>
    </row>
    <row r="27" spans="2:49" s="212" customFormat="1" ht="12.75" customHeight="1" x14ac:dyDescent="0.2">
      <c r="B27" s="348">
        <v>2030</v>
      </c>
      <c r="C27" s="349">
        <v>17.57975069292344</v>
      </c>
      <c r="D27" s="350">
        <v>13.721230773576849</v>
      </c>
      <c r="E27" s="350">
        <v>11.687896656271061</v>
      </c>
      <c r="F27" s="349">
        <v>18.618292322625468</v>
      </c>
      <c r="G27" s="350">
        <v>14.471629857322744</v>
      </c>
      <c r="H27" s="351">
        <v>12.645348793157575</v>
      </c>
      <c r="I27" s="350">
        <v>19.183074579887069</v>
      </c>
      <c r="J27" s="350">
        <v>15.016260022573224</v>
      </c>
      <c r="K27" s="351">
        <v>13.239748241023069</v>
      </c>
      <c r="L27" s="257"/>
      <c r="M27" s="352">
        <v>3.6971911291605273</v>
      </c>
      <c r="N27" s="353">
        <v>2.7766685030688736</v>
      </c>
      <c r="O27" s="353">
        <v>1.9337371883032972</v>
      </c>
      <c r="P27" s="352">
        <v>4.7686475123960044</v>
      </c>
      <c r="Q27" s="353">
        <v>3.8274473392878017</v>
      </c>
      <c r="R27" s="354">
        <v>2.984516024522224</v>
      </c>
      <c r="S27" s="353">
        <v>5.387067216230303</v>
      </c>
      <c r="T27" s="353">
        <v>4.4112133594094285</v>
      </c>
      <c r="U27" s="354">
        <v>3.5682820446438512</v>
      </c>
      <c r="V27" s="260"/>
      <c r="W27" s="352">
        <v>5.6064851803975229</v>
      </c>
      <c r="X27" s="353">
        <v>1.9637721687751157</v>
      </c>
      <c r="Y27" s="353">
        <v>1.2208446751799826</v>
      </c>
      <c r="Z27" s="352">
        <v>5.8824242792606993</v>
      </c>
      <c r="AA27" s="353">
        <v>2.1740114821946785</v>
      </c>
      <c r="AB27" s="354">
        <v>1.4310839885995457</v>
      </c>
      <c r="AC27" s="352">
        <v>6.258704868619577</v>
      </c>
      <c r="AD27" s="353">
        <v>2.4607014550395374</v>
      </c>
      <c r="AE27" s="354">
        <v>1.7177739614444039</v>
      </c>
      <c r="AF27" s="337"/>
      <c r="AG27" s="259">
        <v>39.275027904716445</v>
      </c>
      <c r="AH27" s="260">
        <v>49.530366420937128</v>
      </c>
      <c r="AI27" s="261">
        <v>46.3476923675546</v>
      </c>
      <c r="AJ27" s="259">
        <v>52.126882001715408</v>
      </c>
      <c r="AK27" s="260">
        <v>62.554163911775817</v>
      </c>
      <c r="AL27" s="261">
        <v>59.371489858393289</v>
      </c>
      <c r="AM27" s="259">
        <v>70.119477737513989</v>
      </c>
      <c r="AN27" s="260">
        <v>80.787480398950009</v>
      </c>
      <c r="AO27" s="261">
        <v>77.604806345567482</v>
      </c>
      <c r="AP27" s="259"/>
      <c r="AQ27" s="352">
        <v>122.19926527662834</v>
      </c>
      <c r="AR27" s="260">
        <v>125.69970334875548</v>
      </c>
      <c r="AS27" s="352">
        <v>135.56268593397883</v>
      </c>
      <c r="AT27" s="261">
        <v>141.040055598652</v>
      </c>
      <c r="AU27" s="353">
        <v>154.27147485426951</v>
      </c>
      <c r="AV27" s="261">
        <v>162.51654874850712</v>
      </c>
      <c r="AW27" s="347"/>
    </row>
    <row r="28" spans="2:49" s="212" customFormat="1" ht="12.75" customHeight="1" x14ac:dyDescent="0.2">
      <c r="B28" s="348">
        <v>2031</v>
      </c>
      <c r="C28" s="349">
        <v>17.57975069292344</v>
      </c>
      <c r="D28" s="350">
        <v>13.721230773576849</v>
      </c>
      <c r="E28" s="350">
        <v>11.687896656271061</v>
      </c>
      <c r="F28" s="349">
        <v>18.618292322625468</v>
      </c>
      <c r="G28" s="350">
        <v>14.471629857322744</v>
      </c>
      <c r="H28" s="351">
        <v>12.645348793157575</v>
      </c>
      <c r="I28" s="350">
        <v>19.183074579887069</v>
      </c>
      <c r="J28" s="350">
        <v>15.016260022573224</v>
      </c>
      <c r="K28" s="351">
        <v>13.239748241023069</v>
      </c>
      <c r="L28" s="257"/>
      <c r="M28" s="352">
        <v>3.6971911291605273</v>
      </c>
      <c r="N28" s="353">
        <v>2.7766685030688736</v>
      </c>
      <c r="O28" s="353">
        <v>1.9337371883032972</v>
      </c>
      <c r="P28" s="352">
        <v>4.7686475123960044</v>
      </c>
      <c r="Q28" s="353">
        <v>3.8274473392878017</v>
      </c>
      <c r="R28" s="354">
        <v>2.984516024522224</v>
      </c>
      <c r="S28" s="353">
        <v>5.387067216230303</v>
      </c>
      <c r="T28" s="353">
        <v>4.4112133594094285</v>
      </c>
      <c r="U28" s="354">
        <v>3.5682820446438512</v>
      </c>
      <c r="V28" s="260"/>
      <c r="W28" s="352">
        <v>5.6190278667094855</v>
      </c>
      <c r="X28" s="353">
        <v>1.9793275017712271</v>
      </c>
      <c r="Y28" s="353">
        <v>1.2325006578069264</v>
      </c>
      <c r="Z28" s="352">
        <v>5.8824242792606993</v>
      </c>
      <c r="AA28" s="353">
        <v>2.1800104827626279</v>
      </c>
      <c r="AB28" s="354">
        <v>1.4331836387983277</v>
      </c>
      <c r="AC28" s="352">
        <v>6.258704868619577</v>
      </c>
      <c r="AD28" s="353">
        <v>2.4667004556074867</v>
      </c>
      <c r="AE28" s="354">
        <v>1.7198736116431863</v>
      </c>
      <c r="AF28" s="337"/>
      <c r="AG28" s="259">
        <v>39.275027904716445</v>
      </c>
      <c r="AH28" s="260">
        <v>49.614674557123436</v>
      </c>
      <c r="AI28" s="261">
        <v>46.432000503740909</v>
      </c>
      <c r="AJ28" s="259">
        <v>52.126882001715408</v>
      </c>
      <c r="AK28" s="260">
        <v>62.638472047962125</v>
      </c>
      <c r="AL28" s="261">
        <v>59.455797994579598</v>
      </c>
      <c r="AM28" s="259">
        <v>70.119477737513989</v>
      </c>
      <c r="AN28" s="260">
        <v>80.871788535136318</v>
      </c>
      <c r="AO28" s="261">
        <v>77.689114481753791</v>
      </c>
      <c r="AP28" s="259"/>
      <c r="AQ28" s="352">
        <v>122.72554784309115</v>
      </c>
      <c r="AR28" s="260">
        <v>126.22598591521832</v>
      </c>
      <c r="AS28" s="352">
        <v>136.08896850044161</v>
      </c>
      <c r="AT28" s="261">
        <v>141.56633816511481</v>
      </c>
      <c r="AU28" s="353">
        <v>154.7977574207323</v>
      </c>
      <c r="AV28" s="261">
        <v>163.0428313149699</v>
      </c>
      <c r="AW28" s="347"/>
    </row>
    <row r="29" spans="2:49" s="212" customFormat="1" ht="12.75" customHeight="1" x14ac:dyDescent="0.2">
      <c r="B29" s="348">
        <v>2032</v>
      </c>
      <c r="C29" s="349">
        <v>17.57975069292344</v>
      </c>
      <c r="D29" s="350">
        <v>13.721230773576849</v>
      </c>
      <c r="E29" s="350">
        <v>11.687896656271061</v>
      </c>
      <c r="F29" s="349">
        <v>18.618292322625468</v>
      </c>
      <c r="G29" s="350">
        <v>14.471629857322744</v>
      </c>
      <c r="H29" s="351">
        <v>12.645348793157575</v>
      </c>
      <c r="I29" s="350">
        <v>19.183074579887069</v>
      </c>
      <c r="J29" s="350">
        <v>15.016260022573224</v>
      </c>
      <c r="K29" s="351">
        <v>13.239748241023069</v>
      </c>
      <c r="L29" s="257"/>
      <c r="M29" s="352">
        <v>3.6971911291605273</v>
      </c>
      <c r="N29" s="353">
        <v>2.7766685030688736</v>
      </c>
      <c r="O29" s="353">
        <v>1.9337371883032972</v>
      </c>
      <c r="P29" s="352">
        <v>4.7686475123960044</v>
      </c>
      <c r="Q29" s="353">
        <v>3.8274473392878017</v>
      </c>
      <c r="R29" s="354">
        <v>2.984516024522224</v>
      </c>
      <c r="S29" s="353">
        <v>5.387067216230303</v>
      </c>
      <c r="T29" s="353">
        <v>4.4112133594094285</v>
      </c>
      <c r="U29" s="354">
        <v>3.5682820446438512</v>
      </c>
      <c r="V29" s="260"/>
      <c r="W29" s="352">
        <v>5.6190278667094855</v>
      </c>
      <c r="X29" s="353">
        <v>1.9853675512189177</v>
      </c>
      <c r="Y29" s="353">
        <v>1.2346146751136184</v>
      </c>
      <c r="Z29" s="352">
        <v>5.8824242792606993</v>
      </c>
      <c r="AA29" s="353">
        <v>2.1860505322103188</v>
      </c>
      <c r="AB29" s="354">
        <v>1.4352976561050195</v>
      </c>
      <c r="AC29" s="352">
        <v>6.258704868619577</v>
      </c>
      <c r="AD29" s="353">
        <v>2.4727405050551772</v>
      </c>
      <c r="AE29" s="354">
        <v>1.7219876289498779</v>
      </c>
      <c r="AF29" s="337"/>
      <c r="AG29" s="259">
        <v>39.275027904716445</v>
      </c>
      <c r="AH29" s="260">
        <v>49.699559581827145</v>
      </c>
      <c r="AI29" s="261">
        <v>46.516885528444618</v>
      </c>
      <c r="AJ29" s="259">
        <v>52.126882001715408</v>
      </c>
      <c r="AK29" s="260">
        <v>62.723357072665834</v>
      </c>
      <c r="AL29" s="261">
        <v>59.540683019283307</v>
      </c>
      <c r="AM29" s="259">
        <v>70.119477737513989</v>
      </c>
      <c r="AN29" s="260">
        <v>80.956673559840027</v>
      </c>
      <c r="AO29" s="261">
        <v>77.7739995064575</v>
      </c>
      <c r="AP29" s="259"/>
      <c r="AQ29" s="352">
        <v>123.25543156103519</v>
      </c>
      <c r="AR29" s="260">
        <v>126.75586963316232</v>
      </c>
      <c r="AS29" s="352">
        <v>136.61885221838565</v>
      </c>
      <c r="AT29" s="261">
        <v>142.09622188305883</v>
      </c>
      <c r="AU29" s="353">
        <v>155.32764113867634</v>
      </c>
      <c r="AV29" s="261">
        <v>163.57271503291395</v>
      </c>
      <c r="AW29" s="347"/>
    </row>
    <row r="30" spans="2:49" s="212" customFormat="1" x14ac:dyDescent="0.2">
      <c r="B30" s="348">
        <v>2033</v>
      </c>
      <c r="C30" s="349">
        <v>17.57975069292344</v>
      </c>
      <c r="D30" s="350">
        <v>13.721230773576849</v>
      </c>
      <c r="E30" s="350">
        <v>11.687896656271061</v>
      </c>
      <c r="F30" s="349">
        <v>18.618292322625468</v>
      </c>
      <c r="G30" s="350">
        <v>14.471629857322744</v>
      </c>
      <c r="H30" s="351">
        <v>12.645348793157575</v>
      </c>
      <c r="I30" s="350">
        <v>19.183074579887069</v>
      </c>
      <c r="J30" s="350">
        <v>15.016260022573224</v>
      </c>
      <c r="K30" s="351">
        <v>13.239748241023069</v>
      </c>
      <c r="L30" s="257"/>
      <c r="M30" s="352">
        <v>3.6971911291605273</v>
      </c>
      <c r="N30" s="353">
        <v>2.7766685030688736</v>
      </c>
      <c r="O30" s="353">
        <v>1.9337371883032972</v>
      </c>
      <c r="P30" s="352">
        <v>4.7686475123960044</v>
      </c>
      <c r="Q30" s="353">
        <v>3.8274473392878017</v>
      </c>
      <c r="R30" s="354">
        <v>2.984516024522224</v>
      </c>
      <c r="S30" s="353">
        <v>5.387067216230303</v>
      </c>
      <c r="T30" s="353">
        <v>4.4112133594094285</v>
      </c>
      <c r="U30" s="354">
        <v>3.5682820446438512</v>
      </c>
      <c r="V30" s="260"/>
      <c r="W30" s="352">
        <v>5.6190278667094855</v>
      </c>
      <c r="X30" s="353">
        <v>1.9914489304282248</v>
      </c>
      <c r="Y30" s="353">
        <v>1.2367431578368759</v>
      </c>
      <c r="Z30" s="352">
        <v>5.8824242792606993</v>
      </c>
      <c r="AA30" s="353">
        <v>2.1921319114196258</v>
      </c>
      <c r="AB30" s="354">
        <v>1.4374261388282767</v>
      </c>
      <c r="AC30" s="352">
        <v>6.258704868619577</v>
      </c>
      <c r="AD30" s="353">
        <v>2.4788218842644842</v>
      </c>
      <c r="AE30" s="354">
        <v>1.7241161116731352</v>
      </c>
      <c r="AF30" s="337"/>
      <c r="AG30" s="259">
        <v>39.275027904716445</v>
      </c>
      <c r="AH30" s="260">
        <v>49.785025442477028</v>
      </c>
      <c r="AI30" s="261">
        <v>46.602351389094508</v>
      </c>
      <c r="AJ30" s="259">
        <v>52.126882001715408</v>
      </c>
      <c r="AK30" s="260">
        <v>62.808822933315717</v>
      </c>
      <c r="AL30" s="261">
        <v>59.626148879933197</v>
      </c>
      <c r="AM30" s="259">
        <v>70.119477737513989</v>
      </c>
      <c r="AN30" s="260">
        <v>81.042139420489917</v>
      </c>
      <c r="AO30" s="261">
        <v>77.85946536710739</v>
      </c>
      <c r="AP30" s="259"/>
      <c r="AQ30" s="352">
        <v>123.78894107177061</v>
      </c>
      <c r="AR30" s="260">
        <v>127.28937914389778</v>
      </c>
      <c r="AS30" s="352">
        <v>137.15236172912108</v>
      </c>
      <c r="AT30" s="261">
        <v>142.62973139379429</v>
      </c>
      <c r="AU30" s="353">
        <v>155.86115064941177</v>
      </c>
      <c r="AV30" s="261">
        <v>164.10622454364938</v>
      </c>
      <c r="AW30" s="347"/>
    </row>
    <row r="31" spans="2:49" s="212" customFormat="1" x14ac:dyDescent="0.2">
      <c r="B31" s="348">
        <v>2034</v>
      </c>
      <c r="C31" s="349">
        <v>17.57975069292344</v>
      </c>
      <c r="D31" s="350">
        <v>13.721230773576849</v>
      </c>
      <c r="E31" s="350">
        <v>11.687896656271061</v>
      </c>
      <c r="F31" s="349">
        <v>18.618292322625468</v>
      </c>
      <c r="G31" s="350">
        <v>14.471629857322744</v>
      </c>
      <c r="H31" s="351">
        <v>12.645348793157575</v>
      </c>
      <c r="I31" s="350">
        <v>19.183074579887069</v>
      </c>
      <c r="J31" s="350">
        <v>15.016260022573224</v>
      </c>
      <c r="K31" s="351">
        <v>13.239748241023069</v>
      </c>
      <c r="L31" s="257"/>
      <c r="M31" s="352">
        <v>3.6971911291605273</v>
      </c>
      <c r="N31" s="353">
        <v>2.7766685030688736</v>
      </c>
      <c r="O31" s="353">
        <v>1.9337371883032972</v>
      </c>
      <c r="P31" s="352">
        <v>4.7686475123960044</v>
      </c>
      <c r="Q31" s="353">
        <v>3.8274473392878017</v>
      </c>
      <c r="R31" s="354">
        <v>2.984516024522224</v>
      </c>
      <c r="S31" s="353">
        <v>5.387067216230303</v>
      </c>
      <c r="T31" s="353">
        <v>4.4112133594094285</v>
      </c>
      <c r="U31" s="354">
        <v>3.5682820446438512</v>
      </c>
      <c r="V31" s="260"/>
      <c r="W31" s="352">
        <v>5.6190278667094855</v>
      </c>
      <c r="X31" s="353">
        <v>1.9975719222029915</v>
      </c>
      <c r="Y31" s="353">
        <v>1.2388862049580442</v>
      </c>
      <c r="Z31" s="352">
        <v>5.8824242792606993</v>
      </c>
      <c r="AA31" s="353">
        <v>2.198254903194393</v>
      </c>
      <c r="AB31" s="354">
        <v>1.4395691859494455</v>
      </c>
      <c r="AC31" s="352">
        <v>6.258704868619577</v>
      </c>
      <c r="AD31" s="353">
        <v>2.484944876039251</v>
      </c>
      <c r="AE31" s="354">
        <v>1.7262591587943039</v>
      </c>
      <c r="AF31" s="337"/>
      <c r="AG31" s="259">
        <v>39.275027904716445</v>
      </c>
      <c r="AH31" s="260">
        <v>49.871076113512586</v>
      </c>
      <c r="AI31" s="261">
        <v>46.688402060130059</v>
      </c>
      <c r="AJ31" s="259">
        <v>52.126882001715408</v>
      </c>
      <c r="AK31" s="260">
        <v>62.894873604351275</v>
      </c>
      <c r="AL31" s="261">
        <v>59.712199550968748</v>
      </c>
      <c r="AM31" s="259">
        <v>70.119477737513989</v>
      </c>
      <c r="AN31" s="260">
        <v>81.128190091525468</v>
      </c>
      <c r="AO31" s="261">
        <v>77.945516038142941</v>
      </c>
      <c r="AP31" s="259"/>
      <c r="AQ31" s="352">
        <v>124.32610118521879</v>
      </c>
      <c r="AR31" s="260">
        <v>127.82653925734593</v>
      </c>
      <c r="AS31" s="352">
        <v>137.68952184256926</v>
      </c>
      <c r="AT31" s="261">
        <v>143.16689150724244</v>
      </c>
      <c r="AU31" s="353">
        <v>156.39831076285995</v>
      </c>
      <c r="AV31" s="261">
        <v>164.64338465709756</v>
      </c>
      <c r="AW31" s="355"/>
    </row>
    <row r="32" spans="2:49" s="212" customFormat="1" x14ac:dyDescent="0.2">
      <c r="B32" s="348">
        <v>2035</v>
      </c>
      <c r="C32" s="349">
        <v>17.57975069292344</v>
      </c>
      <c r="D32" s="350">
        <v>13.721230773576849</v>
      </c>
      <c r="E32" s="350">
        <v>11.687896656271061</v>
      </c>
      <c r="F32" s="349">
        <v>18.618292322625468</v>
      </c>
      <c r="G32" s="350">
        <v>14.471629857322744</v>
      </c>
      <c r="H32" s="351">
        <v>12.645348793157575</v>
      </c>
      <c r="I32" s="350">
        <v>19.183074579887069</v>
      </c>
      <c r="J32" s="350">
        <v>15.016260022573224</v>
      </c>
      <c r="K32" s="351">
        <v>13.239748241023069</v>
      </c>
      <c r="L32" s="257"/>
      <c r="M32" s="352">
        <v>3.6971911291605273</v>
      </c>
      <c r="N32" s="353">
        <v>2.7766685030688736</v>
      </c>
      <c r="O32" s="353">
        <v>1.9337371883032972</v>
      </c>
      <c r="P32" s="352">
        <v>4.7686475123960044</v>
      </c>
      <c r="Q32" s="353">
        <v>3.8274473392878017</v>
      </c>
      <c r="R32" s="354">
        <v>2.984516024522224</v>
      </c>
      <c r="S32" s="353">
        <v>5.387067216230303</v>
      </c>
      <c r="T32" s="353">
        <v>4.4112133594094285</v>
      </c>
      <c r="U32" s="354">
        <v>3.5682820446438512</v>
      </c>
      <c r="V32" s="260"/>
      <c r="W32" s="352">
        <v>5.6190278667094855</v>
      </c>
      <c r="X32" s="353">
        <v>2.0037368112821805</v>
      </c>
      <c r="Y32" s="353">
        <v>1.2410439161357603</v>
      </c>
      <c r="Z32" s="352">
        <v>5.8824242792606993</v>
      </c>
      <c r="AA32" s="353">
        <v>2.2044197922735815</v>
      </c>
      <c r="AB32" s="354">
        <v>1.4417268971271613</v>
      </c>
      <c r="AC32" s="352">
        <v>6.258704868619577</v>
      </c>
      <c r="AD32" s="353">
        <v>2.4911097651184395</v>
      </c>
      <c r="AE32" s="354">
        <v>1.7284168699720197</v>
      </c>
      <c r="AF32" s="337"/>
      <c r="AG32" s="259">
        <v>39.275027904716445</v>
      </c>
      <c r="AH32" s="260">
        <v>49.957715596568917</v>
      </c>
      <c r="AI32" s="261">
        <v>46.77504154318639</v>
      </c>
      <c r="AJ32" s="259">
        <v>52.126882001715408</v>
      </c>
      <c r="AK32" s="260">
        <v>62.981513087407606</v>
      </c>
      <c r="AL32" s="261">
        <v>59.798839034025079</v>
      </c>
      <c r="AM32" s="259">
        <v>70.119477737513989</v>
      </c>
      <c r="AN32" s="260">
        <v>81.214829574581799</v>
      </c>
      <c r="AO32" s="261">
        <v>78.032155521199272</v>
      </c>
      <c r="AP32" s="260"/>
      <c r="AQ32" s="352">
        <v>124.86693688106594</v>
      </c>
      <c r="AR32" s="260">
        <v>128.36737495319306</v>
      </c>
      <c r="AS32" s="352">
        <v>138.2303575384164</v>
      </c>
      <c r="AT32" s="261">
        <v>143.70772720308958</v>
      </c>
      <c r="AU32" s="353">
        <v>156.93914645870709</v>
      </c>
      <c r="AV32" s="261">
        <v>165.18422035294469</v>
      </c>
      <c r="AW32" s="355"/>
    </row>
    <row r="33" spans="2:49" s="212" customFormat="1" x14ac:dyDescent="0.2">
      <c r="B33" s="348">
        <v>2036</v>
      </c>
      <c r="C33" s="349">
        <v>17.57975069292344</v>
      </c>
      <c r="D33" s="350">
        <v>13.721230773576849</v>
      </c>
      <c r="E33" s="350">
        <v>11.687896656271061</v>
      </c>
      <c r="F33" s="349">
        <v>18.618292322625468</v>
      </c>
      <c r="G33" s="350">
        <v>14.471629857322744</v>
      </c>
      <c r="H33" s="351">
        <v>12.645348793157575</v>
      </c>
      <c r="I33" s="350">
        <v>19.183074579887069</v>
      </c>
      <c r="J33" s="350">
        <v>15.016260022573224</v>
      </c>
      <c r="K33" s="351">
        <v>13.239748241023069</v>
      </c>
      <c r="L33" s="257"/>
      <c r="M33" s="352">
        <v>3.6971911291605273</v>
      </c>
      <c r="N33" s="353">
        <v>2.7766685030688736</v>
      </c>
      <c r="O33" s="353">
        <v>1.9337371883032972</v>
      </c>
      <c r="P33" s="352">
        <v>4.7686475123960044</v>
      </c>
      <c r="Q33" s="353">
        <v>3.8274473392878017</v>
      </c>
      <c r="R33" s="354">
        <v>2.984516024522224</v>
      </c>
      <c r="S33" s="353">
        <v>5.387067216230303</v>
      </c>
      <c r="T33" s="353">
        <v>4.4112133594094285</v>
      </c>
      <c r="U33" s="354">
        <v>3.5682820446438512</v>
      </c>
      <c r="V33" s="260"/>
      <c r="W33" s="352">
        <v>5.6190278667094855</v>
      </c>
      <c r="X33" s="353">
        <v>2.0099438843531132</v>
      </c>
      <c r="Y33" s="353">
        <v>1.2432163917105872</v>
      </c>
      <c r="Z33" s="352">
        <v>5.8824242792606993</v>
      </c>
      <c r="AA33" s="353">
        <v>2.2106268653445142</v>
      </c>
      <c r="AB33" s="354">
        <v>1.4438993727019878</v>
      </c>
      <c r="AC33" s="352">
        <v>6.258704868619577</v>
      </c>
      <c r="AD33" s="353">
        <v>2.4973168381893727</v>
      </c>
      <c r="AE33" s="354">
        <v>1.7305893455468464</v>
      </c>
      <c r="AF33" s="337"/>
      <c r="AG33" s="259">
        <v>39.275027904716445</v>
      </c>
      <c r="AH33" s="260">
        <v>50.044947920662771</v>
      </c>
      <c r="AI33" s="261">
        <v>46.862273867280251</v>
      </c>
      <c r="AJ33" s="259">
        <v>52.126882001715408</v>
      </c>
      <c r="AK33" s="260">
        <v>63.06874541150146</v>
      </c>
      <c r="AL33" s="261">
        <v>59.88607135811894</v>
      </c>
      <c r="AM33" s="259">
        <v>70.119477737513989</v>
      </c>
      <c r="AN33" s="260">
        <v>81.30206189867566</v>
      </c>
      <c r="AO33" s="261">
        <v>78.119387845293133</v>
      </c>
      <c r="AP33" s="260"/>
      <c r="AQ33" s="352">
        <v>125.41147330992469</v>
      </c>
      <c r="AR33" s="260">
        <v>128.91191138205184</v>
      </c>
      <c r="AS33" s="352">
        <v>138.77489396727518</v>
      </c>
      <c r="AT33" s="261">
        <v>144.25226363194835</v>
      </c>
      <c r="AU33" s="353">
        <v>157.48368288756583</v>
      </c>
      <c r="AV33" s="261">
        <v>165.72875678180344</v>
      </c>
      <c r="AW33" s="355"/>
    </row>
    <row r="34" spans="2:49" s="212" customFormat="1" x14ac:dyDescent="0.2">
      <c r="B34" s="348">
        <v>2037</v>
      </c>
      <c r="C34" s="349">
        <v>17.57975069292344</v>
      </c>
      <c r="D34" s="350">
        <v>13.721230773576849</v>
      </c>
      <c r="E34" s="350">
        <v>11.687896656271061</v>
      </c>
      <c r="F34" s="349">
        <v>18.618292322625468</v>
      </c>
      <c r="G34" s="350">
        <v>14.471629857322744</v>
      </c>
      <c r="H34" s="351">
        <v>12.645348793157575</v>
      </c>
      <c r="I34" s="350">
        <v>19.183074579887069</v>
      </c>
      <c r="J34" s="350">
        <v>15.016260022573224</v>
      </c>
      <c r="K34" s="351">
        <v>13.239748241023069</v>
      </c>
      <c r="L34" s="257"/>
      <c r="M34" s="352">
        <v>3.6971911291605273</v>
      </c>
      <c r="N34" s="353">
        <v>2.7766685030688736</v>
      </c>
      <c r="O34" s="353">
        <v>1.9337371883032972</v>
      </c>
      <c r="P34" s="352">
        <v>4.7686475123960044</v>
      </c>
      <c r="Q34" s="353">
        <v>3.8274473392878017</v>
      </c>
      <c r="R34" s="354">
        <v>2.984516024522224</v>
      </c>
      <c r="S34" s="353">
        <v>5.387067216230303</v>
      </c>
      <c r="T34" s="353">
        <v>4.4112133594094285</v>
      </c>
      <c r="U34" s="354">
        <v>3.5682820446438512</v>
      </c>
      <c r="V34" s="260"/>
      <c r="W34" s="352">
        <v>5.6190278667094855</v>
      </c>
      <c r="X34" s="353">
        <v>2.016193430064805</v>
      </c>
      <c r="Y34" s="353">
        <v>1.2454037327096792</v>
      </c>
      <c r="Z34" s="352">
        <v>5.8824242792606993</v>
      </c>
      <c r="AA34" s="353">
        <v>2.216876411056206</v>
      </c>
      <c r="AB34" s="354">
        <v>1.44608671370108</v>
      </c>
      <c r="AC34" s="352">
        <v>6.258704868619577</v>
      </c>
      <c r="AD34" s="353">
        <v>2.5035663839010645</v>
      </c>
      <c r="AE34" s="354">
        <v>1.7327766865459386</v>
      </c>
      <c r="AF34" s="337"/>
      <c r="AG34" s="259">
        <v>39.275027904716445</v>
      </c>
      <c r="AH34" s="260">
        <v>50.132777142379958</v>
      </c>
      <c r="AI34" s="261">
        <v>46.950103088997437</v>
      </c>
      <c r="AJ34" s="259">
        <v>52.126882001715408</v>
      </c>
      <c r="AK34" s="260">
        <v>63.156574633218646</v>
      </c>
      <c r="AL34" s="261">
        <v>59.973900579836126</v>
      </c>
      <c r="AM34" s="259">
        <v>70.119477737513989</v>
      </c>
      <c r="AN34" s="260">
        <v>81.389891120392832</v>
      </c>
      <c r="AO34" s="261">
        <v>78.207217067010305</v>
      </c>
      <c r="AP34" s="260"/>
      <c r="AQ34" s="352">
        <v>125.95973579450396</v>
      </c>
      <c r="AR34" s="260">
        <v>129.4601738666311</v>
      </c>
      <c r="AS34" s="352">
        <v>139.32315645185443</v>
      </c>
      <c r="AT34" s="261">
        <v>144.80052611652761</v>
      </c>
      <c r="AU34" s="353">
        <v>158.03194537214509</v>
      </c>
      <c r="AV34" s="261">
        <v>166.27701926638269</v>
      </c>
      <c r="AW34" s="355"/>
    </row>
    <row r="35" spans="2:49" s="212" customFormat="1" x14ac:dyDescent="0.2">
      <c r="B35" s="348">
        <v>2038</v>
      </c>
      <c r="C35" s="349">
        <v>17.57975069292344</v>
      </c>
      <c r="D35" s="350">
        <v>13.721230773576849</v>
      </c>
      <c r="E35" s="350">
        <v>11.687896656271061</v>
      </c>
      <c r="F35" s="349">
        <v>18.618292322625468</v>
      </c>
      <c r="G35" s="350">
        <v>14.471629857322744</v>
      </c>
      <c r="H35" s="351">
        <v>12.645348793157575</v>
      </c>
      <c r="I35" s="350">
        <v>19.183074579887069</v>
      </c>
      <c r="J35" s="350">
        <v>15.016260022573224</v>
      </c>
      <c r="K35" s="351">
        <v>13.239748241023069</v>
      </c>
      <c r="L35" s="257"/>
      <c r="M35" s="352">
        <v>3.6971911291605273</v>
      </c>
      <c r="N35" s="353">
        <v>2.7766685030688736</v>
      </c>
      <c r="O35" s="353">
        <v>1.9337371883032972</v>
      </c>
      <c r="P35" s="352">
        <v>4.7686475123960044</v>
      </c>
      <c r="Q35" s="353">
        <v>3.8274473392878017</v>
      </c>
      <c r="R35" s="354">
        <v>2.984516024522224</v>
      </c>
      <c r="S35" s="353">
        <v>5.387067216230303</v>
      </c>
      <c r="T35" s="353">
        <v>4.4112133594094285</v>
      </c>
      <c r="U35" s="354">
        <v>3.5682820446438512</v>
      </c>
      <c r="V35" s="260"/>
      <c r="W35" s="352">
        <v>5.6190278667094855</v>
      </c>
      <c r="X35" s="353">
        <v>2.0224857390413855</v>
      </c>
      <c r="Y35" s="353">
        <v>1.2476060408514824</v>
      </c>
      <c r="Z35" s="352">
        <v>5.8824242792606993</v>
      </c>
      <c r="AA35" s="353">
        <v>2.2231687200327874</v>
      </c>
      <c r="AB35" s="354">
        <v>1.4482890218428837</v>
      </c>
      <c r="AC35" s="352">
        <v>6.258704868619577</v>
      </c>
      <c r="AD35" s="353">
        <v>2.5098586928776454</v>
      </c>
      <c r="AE35" s="354">
        <v>1.7349789946877421</v>
      </c>
      <c r="AF35" s="337"/>
      <c r="AG35" s="259">
        <v>39.275027904716445</v>
      </c>
      <c r="AH35" s="260">
        <v>50.22120734606392</v>
      </c>
      <c r="AI35" s="261">
        <v>47.038533292681393</v>
      </c>
      <c r="AJ35" s="259">
        <v>52.126882001715408</v>
      </c>
      <c r="AK35" s="260">
        <v>63.245004836902609</v>
      </c>
      <c r="AL35" s="261">
        <v>60.062330783520082</v>
      </c>
      <c r="AM35" s="259">
        <v>70.119477737513989</v>
      </c>
      <c r="AN35" s="260">
        <v>81.478321324076802</v>
      </c>
      <c r="AO35" s="261">
        <v>78.295647270694275</v>
      </c>
      <c r="AP35" s="260"/>
      <c r="AQ35" s="352">
        <v>126.51174983078606</v>
      </c>
      <c r="AR35" s="260">
        <v>130.01218790291324</v>
      </c>
      <c r="AS35" s="352">
        <v>139.87517048813655</v>
      </c>
      <c r="AT35" s="261">
        <v>145.35254015280972</v>
      </c>
      <c r="AU35" s="353">
        <v>158.58395940842721</v>
      </c>
      <c r="AV35" s="261">
        <v>166.82903330266487</v>
      </c>
      <c r="AW35" s="355"/>
    </row>
    <row r="36" spans="2:49" s="212" customFormat="1" x14ac:dyDescent="0.2">
      <c r="B36" s="348">
        <v>2039</v>
      </c>
      <c r="C36" s="349">
        <v>17.57975069292344</v>
      </c>
      <c r="D36" s="350">
        <v>13.721230773576849</v>
      </c>
      <c r="E36" s="350">
        <v>11.687896656271061</v>
      </c>
      <c r="F36" s="349">
        <v>18.618292322625468</v>
      </c>
      <c r="G36" s="350">
        <v>14.471629857322744</v>
      </c>
      <c r="H36" s="351">
        <v>12.645348793157575</v>
      </c>
      <c r="I36" s="350">
        <v>19.183074579887069</v>
      </c>
      <c r="J36" s="350">
        <v>15.016260022573224</v>
      </c>
      <c r="K36" s="351">
        <v>13.239748241023069</v>
      </c>
      <c r="L36" s="257"/>
      <c r="M36" s="352">
        <v>3.6971911291605273</v>
      </c>
      <c r="N36" s="353">
        <v>2.7766685030688736</v>
      </c>
      <c r="O36" s="353">
        <v>1.9337371883032972</v>
      </c>
      <c r="P36" s="352">
        <v>4.7686475123960044</v>
      </c>
      <c r="Q36" s="353">
        <v>3.8274473392878017</v>
      </c>
      <c r="R36" s="354">
        <v>2.984516024522224</v>
      </c>
      <c r="S36" s="353">
        <v>5.387067216230303</v>
      </c>
      <c r="T36" s="353">
        <v>4.4112133594094285</v>
      </c>
      <c r="U36" s="354">
        <v>3.5682820446438512</v>
      </c>
      <c r="V36" s="260"/>
      <c r="W36" s="352">
        <v>5.6190278667094855</v>
      </c>
      <c r="X36" s="353">
        <v>2.0288211038956177</v>
      </c>
      <c r="Y36" s="353">
        <v>1.2498234185504637</v>
      </c>
      <c r="Z36" s="352">
        <v>5.8824242792606993</v>
      </c>
      <c r="AA36" s="353">
        <v>2.2295040848870187</v>
      </c>
      <c r="AB36" s="354">
        <v>1.4505063995418643</v>
      </c>
      <c r="AC36" s="352">
        <v>6.258704868619577</v>
      </c>
      <c r="AD36" s="353">
        <v>2.5161940577318775</v>
      </c>
      <c r="AE36" s="354">
        <v>1.737196372386723</v>
      </c>
      <c r="AF36" s="337"/>
      <c r="AG36" s="259">
        <v>39.275027904716445</v>
      </c>
      <c r="AH36" s="260">
        <v>50.310242644005747</v>
      </c>
      <c r="AI36" s="261">
        <v>47.127568590623227</v>
      </c>
      <c r="AJ36" s="259">
        <v>52.126882001715408</v>
      </c>
      <c r="AK36" s="260">
        <v>63.334040134844436</v>
      </c>
      <c r="AL36" s="261">
        <v>60.151366081461916</v>
      </c>
      <c r="AM36" s="259">
        <v>70.119477737513989</v>
      </c>
      <c r="AN36" s="260">
        <v>81.567356622018622</v>
      </c>
      <c r="AO36" s="261">
        <v>78.384682568636094</v>
      </c>
      <c r="AP36" s="260"/>
      <c r="AQ36" s="352">
        <v>127.06754108921285</v>
      </c>
      <c r="AR36" s="260">
        <v>130.56797916133999</v>
      </c>
      <c r="AS36" s="352">
        <v>140.43096174656333</v>
      </c>
      <c r="AT36" s="261">
        <v>145.9083314112365</v>
      </c>
      <c r="AU36" s="353">
        <v>159.13975066685401</v>
      </c>
      <c r="AV36" s="261">
        <v>167.38482456109162</v>
      </c>
      <c r="AW36" s="355"/>
    </row>
    <row r="37" spans="2:49" s="212" customFormat="1" x14ac:dyDescent="0.2">
      <c r="B37" s="348">
        <v>2040</v>
      </c>
      <c r="C37" s="349">
        <v>17.57975069292344</v>
      </c>
      <c r="D37" s="350">
        <v>13.721230773576849</v>
      </c>
      <c r="E37" s="350">
        <v>11.687896656271061</v>
      </c>
      <c r="F37" s="349">
        <v>18.618292322625468</v>
      </c>
      <c r="G37" s="350">
        <v>14.471629857322744</v>
      </c>
      <c r="H37" s="351">
        <v>12.645348793157575</v>
      </c>
      <c r="I37" s="350">
        <v>19.183074579887069</v>
      </c>
      <c r="J37" s="350">
        <v>15.016260022573224</v>
      </c>
      <c r="K37" s="351">
        <v>13.239748241023069</v>
      </c>
      <c r="L37" s="257"/>
      <c r="M37" s="352">
        <v>3.6971911291605273</v>
      </c>
      <c r="N37" s="353">
        <v>2.7766685030688736</v>
      </c>
      <c r="O37" s="353">
        <v>1.9337371883032972</v>
      </c>
      <c r="P37" s="352">
        <v>4.7686475123960044</v>
      </c>
      <c r="Q37" s="353">
        <v>3.8274473392878017</v>
      </c>
      <c r="R37" s="354">
        <v>2.984516024522224</v>
      </c>
      <c r="S37" s="353">
        <v>5.387067216230303</v>
      </c>
      <c r="T37" s="353">
        <v>4.4112133594094285</v>
      </c>
      <c r="U37" s="354">
        <v>3.5682820446438512</v>
      </c>
      <c r="V37" s="260"/>
      <c r="W37" s="352">
        <v>5.6190278667094855</v>
      </c>
      <c r="X37" s="353">
        <v>2.0351998192424974</v>
      </c>
      <c r="Y37" s="353">
        <v>1.2520559689218713</v>
      </c>
      <c r="Z37" s="352">
        <v>5.8824242792606993</v>
      </c>
      <c r="AA37" s="353">
        <v>2.235882800233898</v>
      </c>
      <c r="AB37" s="354">
        <v>1.4527389499132726</v>
      </c>
      <c r="AC37" s="352">
        <v>6.258704868619577</v>
      </c>
      <c r="AD37" s="353">
        <v>2.5225727730787564</v>
      </c>
      <c r="AE37" s="354">
        <v>1.7394289227581312</v>
      </c>
      <c r="AF37" s="337"/>
      <c r="AG37" s="259">
        <v>39.275027904716445</v>
      </c>
      <c r="AH37" s="260">
        <v>50.399887176635339</v>
      </c>
      <c r="AI37" s="261">
        <v>47.217213123252819</v>
      </c>
      <c r="AJ37" s="259">
        <v>52.126882001715408</v>
      </c>
      <c r="AK37" s="260">
        <v>63.423684667474028</v>
      </c>
      <c r="AL37" s="261">
        <v>60.241010614091508</v>
      </c>
      <c r="AM37" s="259">
        <v>70.119477737513989</v>
      </c>
      <c r="AN37" s="260">
        <v>81.657001154648214</v>
      </c>
      <c r="AO37" s="261">
        <v>78.474327101265686</v>
      </c>
      <c r="AP37" s="260"/>
      <c r="AQ37" s="352">
        <v>127.62713541587912</v>
      </c>
      <c r="AR37" s="260">
        <v>131.12757348800625</v>
      </c>
      <c r="AS37" s="352">
        <v>140.99055607322958</v>
      </c>
      <c r="AT37" s="261">
        <v>146.46792573790276</v>
      </c>
      <c r="AU37" s="353">
        <v>159.69934499352027</v>
      </c>
      <c r="AV37" s="261">
        <v>167.94441888775788</v>
      </c>
      <c r="AW37" s="355"/>
    </row>
    <row r="38" spans="2:49" s="212" customFormat="1" x14ac:dyDescent="0.2">
      <c r="B38" s="348">
        <v>2041</v>
      </c>
      <c r="C38" s="349">
        <v>17.57975069292344</v>
      </c>
      <c r="D38" s="350">
        <v>13.721230773576849</v>
      </c>
      <c r="E38" s="350">
        <v>11.687896656271061</v>
      </c>
      <c r="F38" s="349">
        <v>18.618292322625468</v>
      </c>
      <c r="G38" s="350">
        <v>14.471629857322744</v>
      </c>
      <c r="H38" s="351">
        <v>12.645348793157575</v>
      </c>
      <c r="I38" s="350">
        <v>19.183074579887069</v>
      </c>
      <c r="J38" s="350">
        <v>15.016260022573224</v>
      </c>
      <c r="K38" s="351">
        <v>13.239748241023069</v>
      </c>
      <c r="L38" s="257"/>
      <c r="M38" s="352">
        <v>3.6971911291605273</v>
      </c>
      <c r="N38" s="353">
        <v>2.7766685030688736</v>
      </c>
      <c r="O38" s="353">
        <v>1.9337371883032972</v>
      </c>
      <c r="P38" s="352">
        <v>4.7686475123960044</v>
      </c>
      <c r="Q38" s="353">
        <v>3.8274473392878017</v>
      </c>
      <c r="R38" s="354">
        <v>2.984516024522224</v>
      </c>
      <c r="S38" s="353">
        <v>5.387067216230303</v>
      </c>
      <c r="T38" s="353">
        <v>4.4112133594094285</v>
      </c>
      <c r="U38" s="354">
        <v>3.5682820446438512</v>
      </c>
      <c r="V38" s="260"/>
      <c r="W38" s="352">
        <v>5.6190278667094855</v>
      </c>
      <c r="X38" s="353">
        <v>2.0416221817129636</v>
      </c>
      <c r="Y38" s="353">
        <v>1.2543037957865342</v>
      </c>
      <c r="Z38" s="352">
        <v>5.8824242792606993</v>
      </c>
      <c r="AA38" s="353">
        <v>2.2423051627043642</v>
      </c>
      <c r="AB38" s="354">
        <v>1.4549867767779354</v>
      </c>
      <c r="AC38" s="352">
        <v>6.258704868619577</v>
      </c>
      <c r="AD38" s="353">
        <v>2.5289951355492226</v>
      </c>
      <c r="AE38" s="354">
        <v>1.7416767496227938</v>
      </c>
      <c r="AF38" s="337"/>
      <c r="AG38" s="259">
        <v>39.275027904716445</v>
      </c>
      <c r="AH38" s="260">
        <v>50.490145112714011</v>
      </c>
      <c r="AI38" s="261">
        <v>47.30747105933149</v>
      </c>
      <c r="AJ38" s="259">
        <v>52.126882001715408</v>
      </c>
      <c r="AK38" s="260">
        <v>63.513942603552699</v>
      </c>
      <c r="AL38" s="261">
        <v>60.331268550170179</v>
      </c>
      <c r="AM38" s="259">
        <v>70.119477737513989</v>
      </c>
      <c r="AN38" s="260">
        <v>81.747259090726885</v>
      </c>
      <c r="AO38" s="261">
        <v>78.564585037344358</v>
      </c>
      <c r="AP38" s="260"/>
      <c r="AQ38" s="352">
        <v>128.19055883373468</v>
      </c>
      <c r="AR38" s="260">
        <v>131.69099690586182</v>
      </c>
      <c r="AS38" s="352">
        <v>141.55397949108516</v>
      </c>
      <c r="AT38" s="261">
        <v>147.03134915575833</v>
      </c>
      <c r="AU38" s="353">
        <v>160.26276841137584</v>
      </c>
      <c r="AV38" s="261">
        <v>168.50784230561345</v>
      </c>
      <c r="AW38" s="355"/>
    </row>
    <row r="39" spans="2:49" s="212" customFormat="1" x14ac:dyDescent="0.2">
      <c r="B39" s="348">
        <v>2042</v>
      </c>
      <c r="C39" s="349">
        <v>17.57975069292344</v>
      </c>
      <c r="D39" s="350">
        <v>13.721230773576849</v>
      </c>
      <c r="E39" s="350">
        <v>11.687896656271061</v>
      </c>
      <c r="F39" s="349">
        <v>18.618292322625468</v>
      </c>
      <c r="G39" s="350">
        <v>14.471629857322744</v>
      </c>
      <c r="H39" s="351">
        <v>12.645348793157575</v>
      </c>
      <c r="I39" s="350">
        <v>19.183074579887069</v>
      </c>
      <c r="J39" s="350">
        <v>15.016260022573224</v>
      </c>
      <c r="K39" s="351">
        <v>13.239748241023069</v>
      </c>
      <c r="L39" s="257"/>
      <c r="M39" s="352">
        <v>3.6971911291605273</v>
      </c>
      <c r="N39" s="353">
        <v>2.7766685030688736</v>
      </c>
      <c r="O39" s="353">
        <v>1.9337371883032972</v>
      </c>
      <c r="P39" s="352">
        <v>4.7686475123960044</v>
      </c>
      <c r="Q39" s="353">
        <v>3.8274473392878017</v>
      </c>
      <c r="R39" s="354">
        <v>2.984516024522224</v>
      </c>
      <c r="S39" s="353">
        <v>5.387067216230303</v>
      </c>
      <c r="T39" s="353">
        <v>4.4112133594094285</v>
      </c>
      <c r="U39" s="354">
        <v>3.5682820446438512</v>
      </c>
      <c r="V39" s="260"/>
      <c r="W39" s="352">
        <v>5.6190278667094855</v>
      </c>
      <c r="X39" s="353">
        <v>2.0480884899676841</v>
      </c>
      <c r="Y39" s="353">
        <v>1.2565670036756864</v>
      </c>
      <c r="Z39" s="352">
        <v>5.8824242792606993</v>
      </c>
      <c r="AA39" s="353">
        <v>2.2487714709590851</v>
      </c>
      <c r="AB39" s="354">
        <v>1.4572499846670874</v>
      </c>
      <c r="AC39" s="352">
        <v>6.258704868619577</v>
      </c>
      <c r="AD39" s="353">
        <v>2.5354614438039436</v>
      </c>
      <c r="AE39" s="354">
        <v>1.7439399575119461</v>
      </c>
      <c r="AF39" s="337"/>
      <c r="AG39" s="259">
        <v>39.275027904716445</v>
      </c>
      <c r="AH39" s="260">
        <v>50.58102064952832</v>
      </c>
      <c r="AI39" s="261">
        <v>47.398346596145799</v>
      </c>
      <c r="AJ39" s="259">
        <v>52.126882001715408</v>
      </c>
      <c r="AK39" s="260">
        <v>63.604818140367009</v>
      </c>
      <c r="AL39" s="261">
        <v>60.422144086984488</v>
      </c>
      <c r="AM39" s="259">
        <v>70.119477737513989</v>
      </c>
      <c r="AN39" s="260">
        <v>81.838134627541194</v>
      </c>
      <c r="AO39" s="261">
        <v>78.655460574158667</v>
      </c>
      <c r="AP39" s="260"/>
      <c r="AQ39" s="352">
        <v>128.75783754379452</v>
      </c>
      <c r="AR39" s="260">
        <v>132.25827561592169</v>
      </c>
      <c r="AS39" s="352">
        <v>142.121258201145</v>
      </c>
      <c r="AT39" s="261">
        <v>147.59862786581817</v>
      </c>
      <c r="AU39" s="353">
        <v>160.83004712143565</v>
      </c>
      <c r="AV39" s="261">
        <v>169.07512101567326</v>
      </c>
      <c r="AW39" s="355"/>
    </row>
    <row r="40" spans="2:49" s="212" customFormat="1" x14ac:dyDescent="0.2">
      <c r="B40" s="348">
        <v>2043</v>
      </c>
      <c r="C40" s="349">
        <v>17.57975069292344</v>
      </c>
      <c r="D40" s="350">
        <v>13.721230773576849</v>
      </c>
      <c r="E40" s="350">
        <v>11.687896656271061</v>
      </c>
      <c r="F40" s="349">
        <v>18.618292322625468</v>
      </c>
      <c r="G40" s="350">
        <v>14.471629857322744</v>
      </c>
      <c r="H40" s="351">
        <v>12.645348793157575</v>
      </c>
      <c r="I40" s="350">
        <v>19.183074579887069</v>
      </c>
      <c r="J40" s="350">
        <v>15.016260022573224</v>
      </c>
      <c r="K40" s="351">
        <v>13.239748241023069</v>
      </c>
      <c r="L40" s="257"/>
      <c r="M40" s="352">
        <v>3.6971911291605273</v>
      </c>
      <c r="N40" s="353">
        <v>2.7766685030688736</v>
      </c>
      <c r="O40" s="353">
        <v>1.9337371883032972</v>
      </c>
      <c r="P40" s="352">
        <v>4.7686475123960044</v>
      </c>
      <c r="Q40" s="353">
        <v>3.8274473392878017</v>
      </c>
      <c r="R40" s="354">
        <v>2.984516024522224</v>
      </c>
      <c r="S40" s="353">
        <v>5.387067216230303</v>
      </c>
      <c r="T40" s="353">
        <v>4.4112133594094285</v>
      </c>
      <c r="U40" s="354">
        <v>3.5682820446438512</v>
      </c>
      <c r="V40" s="260"/>
      <c r="W40" s="352">
        <v>5.6190278667094855</v>
      </c>
      <c r="X40" s="353">
        <v>2.0545990447109514</v>
      </c>
      <c r="Y40" s="353">
        <v>1.2588456978358307</v>
      </c>
      <c r="Z40" s="352">
        <v>5.8824242792606993</v>
      </c>
      <c r="AA40" s="353">
        <v>2.2552820257023529</v>
      </c>
      <c r="AB40" s="354">
        <v>1.459528678827231</v>
      </c>
      <c r="AC40" s="352">
        <v>6.258704868619577</v>
      </c>
      <c r="AD40" s="353">
        <v>2.5419719985472118</v>
      </c>
      <c r="AE40" s="354">
        <v>1.7462186516720899</v>
      </c>
      <c r="AF40" s="337"/>
      <c r="AG40" s="259">
        <v>39.275027904716445</v>
      </c>
      <c r="AH40" s="260">
        <v>50.672518013085245</v>
      </c>
      <c r="AI40" s="261">
        <v>47.489843959702725</v>
      </c>
      <c r="AJ40" s="259">
        <v>52.126882001715408</v>
      </c>
      <c r="AK40" s="260">
        <v>63.696315503923934</v>
      </c>
      <c r="AL40" s="261">
        <v>60.513641450541414</v>
      </c>
      <c r="AM40" s="259">
        <v>70.119477737513989</v>
      </c>
      <c r="AN40" s="260">
        <v>81.92963199109812</v>
      </c>
      <c r="AO40" s="261">
        <v>78.746957937715592</v>
      </c>
      <c r="AP40" s="260"/>
      <c r="AQ40" s="352">
        <v>129.32899792635726</v>
      </c>
      <c r="AR40" s="260">
        <v>132.82943599848437</v>
      </c>
      <c r="AS40" s="352">
        <v>142.69241858370771</v>
      </c>
      <c r="AT40" s="261">
        <v>148.16978824838088</v>
      </c>
      <c r="AU40" s="353">
        <v>161.40120750399839</v>
      </c>
      <c r="AV40" s="261">
        <v>169.646281398236</v>
      </c>
      <c r="AW40" s="355"/>
    </row>
    <row r="41" spans="2:49" s="212" customFormat="1" x14ac:dyDescent="0.2">
      <c r="B41" s="348">
        <v>2044</v>
      </c>
      <c r="C41" s="349">
        <v>17.57975069292344</v>
      </c>
      <c r="D41" s="350">
        <v>13.721230773576849</v>
      </c>
      <c r="E41" s="350">
        <v>11.687896656271061</v>
      </c>
      <c r="F41" s="349">
        <v>18.618292322625468</v>
      </c>
      <c r="G41" s="350">
        <v>14.471629857322744</v>
      </c>
      <c r="H41" s="351">
        <v>12.645348793157575</v>
      </c>
      <c r="I41" s="350">
        <v>19.183074579887069</v>
      </c>
      <c r="J41" s="350">
        <v>15.016260022573224</v>
      </c>
      <c r="K41" s="351">
        <v>13.239748241023069</v>
      </c>
      <c r="L41" s="257"/>
      <c r="M41" s="352">
        <v>3.6971911291605273</v>
      </c>
      <c r="N41" s="353">
        <v>2.7766685030688736</v>
      </c>
      <c r="O41" s="353">
        <v>1.9337371883032972</v>
      </c>
      <c r="P41" s="352">
        <v>4.7686475123960044</v>
      </c>
      <c r="Q41" s="353">
        <v>3.8274473392878017</v>
      </c>
      <c r="R41" s="354">
        <v>2.984516024522224</v>
      </c>
      <c r="S41" s="353">
        <v>5.387067216230303</v>
      </c>
      <c r="T41" s="353">
        <v>4.4112133594094285</v>
      </c>
      <c r="U41" s="354">
        <v>3.5682820446438512</v>
      </c>
      <c r="V41" s="260"/>
      <c r="W41" s="352">
        <v>5.6190278667094855</v>
      </c>
      <c r="X41" s="353">
        <v>2.0611541487046625</v>
      </c>
      <c r="Y41" s="353">
        <v>1.2611399842336293</v>
      </c>
      <c r="Z41" s="352">
        <v>5.8824242792606993</v>
      </c>
      <c r="AA41" s="353">
        <v>2.2618371296960635</v>
      </c>
      <c r="AB41" s="354">
        <v>1.4618229652250299</v>
      </c>
      <c r="AC41" s="352">
        <v>6.258704868619577</v>
      </c>
      <c r="AD41" s="353">
        <v>2.548527102540922</v>
      </c>
      <c r="AE41" s="354">
        <v>1.7485129380698885</v>
      </c>
      <c r="AF41" s="337"/>
      <c r="AG41" s="259">
        <v>39.275027904716445</v>
      </c>
      <c r="AH41" s="260">
        <v>50.764641458308738</v>
      </c>
      <c r="AI41" s="261">
        <v>47.581967404926218</v>
      </c>
      <c r="AJ41" s="259">
        <v>52.126882001715408</v>
      </c>
      <c r="AK41" s="260">
        <v>63.788438949147427</v>
      </c>
      <c r="AL41" s="261">
        <v>60.605764895764906</v>
      </c>
      <c r="AM41" s="259">
        <v>70.119477737513989</v>
      </c>
      <c r="AN41" s="260">
        <v>82.021755436321612</v>
      </c>
      <c r="AO41" s="261">
        <v>78.839081382939085</v>
      </c>
      <c r="AP41" s="260"/>
      <c r="AQ41" s="352">
        <v>129.9040665422317</v>
      </c>
      <c r="AR41" s="260">
        <v>133.4045046143589</v>
      </c>
      <c r="AS41" s="352">
        <v>143.26748719958221</v>
      </c>
      <c r="AT41" s="261">
        <v>148.74485686425538</v>
      </c>
      <c r="AU41" s="353">
        <v>161.97627611987286</v>
      </c>
      <c r="AV41" s="261">
        <v>170.22135001411047</v>
      </c>
      <c r="AW41" s="355"/>
    </row>
    <row r="42" spans="2:49" s="212" customFormat="1" x14ac:dyDescent="0.2">
      <c r="B42" s="348">
        <v>2045</v>
      </c>
      <c r="C42" s="349">
        <v>17.57975069292344</v>
      </c>
      <c r="D42" s="350">
        <v>13.721230773576849</v>
      </c>
      <c r="E42" s="350">
        <v>11.687896656271061</v>
      </c>
      <c r="F42" s="349">
        <v>18.618292322625468</v>
      </c>
      <c r="G42" s="350">
        <v>14.471629857322744</v>
      </c>
      <c r="H42" s="351">
        <v>12.645348793157575</v>
      </c>
      <c r="I42" s="350">
        <v>19.183074579887069</v>
      </c>
      <c r="J42" s="350">
        <v>15.016260022573224</v>
      </c>
      <c r="K42" s="351">
        <v>13.239748241023069</v>
      </c>
      <c r="L42" s="257"/>
      <c r="M42" s="352">
        <v>3.6971911291605273</v>
      </c>
      <c r="N42" s="353">
        <v>2.7766685030688736</v>
      </c>
      <c r="O42" s="353">
        <v>1.9337371883032972</v>
      </c>
      <c r="P42" s="352">
        <v>4.7686475123960044</v>
      </c>
      <c r="Q42" s="353">
        <v>3.8274473392878017</v>
      </c>
      <c r="R42" s="354">
        <v>2.984516024522224</v>
      </c>
      <c r="S42" s="353">
        <v>5.387067216230303</v>
      </c>
      <c r="T42" s="353">
        <v>4.4112133594094285</v>
      </c>
      <c r="U42" s="354">
        <v>3.5682820446438512</v>
      </c>
      <c r="V42" s="260"/>
      <c r="W42" s="352">
        <v>5.6190278667094855</v>
      </c>
      <c r="X42" s="353">
        <v>2.0677541067823957</v>
      </c>
      <c r="Y42" s="353">
        <v>1.2634499695608359</v>
      </c>
      <c r="Z42" s="352">
        <v>5.8824242792606993</v>
      </c>
      <c r="AA42" s="353">
        <v>2.2684370877737967</v>
      </c>
      <c r="AB42" s="354">
        <v>1.4641329505522369</v>
      </c>
      <c r="AC42" s="352">
        <v>6.258704868619577</v>
      </c>
      <c r="AD42" s="353">
        <v>2.5551270606186551</v>
      </c>
      <c r="AE42" s="354">
        <v>1.7508229233970953</v>
      </c>
      <c r="AF42" s="337"/>
      <c r="AG42" s="259">
        <v>39.275027904716445</v>
      </c>
      <c r="AH42" s="260">
        <v>50.857395269237564</v>
      </c>
      <c r="AI42" s="261">
        <v>47.674721215855044</v>
      </c>
      <c r="AJ42" s="259">
        <v>52.126882001715408</v>
      </c>
      <c r="AK42" s="260">
        <v>63.881192760076253</v>
      </c>
      <c r="AL42" s="261">
        <v>60.698518706693733</v>
      </c>
      <c r="AM42" s="259">
        <v>70.119477737513989</v>
      </c>
      <c r="AN42" s="260">
        <v>82.114509247250453</v>
      </c>
      <c r="AO42" s="261">
        <v>78.931835193867926</v>
      </c>
      <c r="AP42" s="260"/>
      <c r="AQ42" s="352">
        <v>130.48307013397238</v>
      </c>
      <c r="AR42" s="260">
        <v>133.98350820609954</v>
      </c>
      <c r="AS42" s="352">
        <v>143.84649079132285</v>
      </c>
      <c r="AT42" s="261">
        <v>149.32386045599603</v>
      </c>
      <c r="AU42" s="353">
        <v>162.55527971161354</v>
      </c>
      <c r="AV42" s="261">
        <v>170.80035360585117</v>
      </c>
      <c r="AW42" s="355"/>
    </row>
    <row r="43" spans="2:49" s="212" customFormat="1" x14ac:dyDescent="0.2">
      <c r="B43" s="348">
        <v>2046</v>
      </c>
      <c r="C43" s="349">
        <v>17.57975069292344</v>
      </c>
      <c r="D43" s="350">
        <v>13.721230773576849</v>
      </c>
      <c r="E43" s="350">
        <v>11.687896656271061</v>
      </c>
      <c r="F43" s="349">
        <v>18.618292322625468</v>
      </c>
      <c r="G43" s="350">
        <v>14.471629857322744</v>
      </c>
      <c r="H43" s="351">
        <v>12.645348793157575</v>
      </c>
      <c r="I43" s="350">
        <v>19.183074579887069</v>
      </c>
      <c r="J43" s="350">
        <v>15.016260022573224</v>
      </c>
      <c r="K43" s="351">
        <v>13.239748241023069</v>
      </c>
      <c r="L43" s="257"/>
      <c r="M43" s="352">
        <v>3.6971911291605273</v>
      </c>
      <c r="N43" s="353">
        <v>2.7766685030688736</v>
      </c>
      <c r="O43" s="353">
        <v>1.9337371883032972</v>
      </c>
      <c r="P43" s="352">
        <v>4.7686475123960044</v>
      </c>
      <c r="Q43" s="353">
        <v>3.8274473392878017</v>
      </c>
      <c r="R43" s="354">
        <v>2.984516024522224</v>
      </c>
      <c r="S43" s="353">
        <v>5.387067216230303</v>
      </c>
      <c r="T43" s="353">
        <v>4.4112133594094285</v>
      </c>
      <c r="U43" s="354">
        <v>3.5682820446438512</v>
      </c>
      <c r="V43" s="260"/>
      <c r="W43" s="352">
        <v>5.6190278667094855</v>
      </c>
      <c r="X43" s="353">
        <v>2.0743992258635937</v>
      </c>
      <c r="Y43" s="353">
        <v>1.2657757612392553</v>
      </c>
      <c r="Z43" s="352">
        <v>5.8824242792606993</v>
      </c>
      <c r="AA43" s="353">
        <v>2.2750822068549947</v>
      </c>
      <c r="AB43" s="354">
        <v>1.4664587422306563</v>
      </c>
      <c r="AC43" s="352">
        <v>6.258704868619577</v>
      </c>
      <c r="AD43" s="353">
        <v>2.5617721796998536</v>
      </c>
      <c r="AE43" s="354">
        <v>1.7531487150755147</v>
      </c>
      <c r="AF43" s="337"/>
      <c r="AG43" s="259">
        <v>39.275027904716445</v>
      </c>
      <c r="AH43" s="260">
        <v>50.950783759224564</v>
      </c>
      <c r="AI43" s="261">
        <v>47.768109705842036</v>
      </c>
      <c r="AJ43" s="259">
        <v>52.126882001715408</v>
      </c>
      <c r="AK43" s="260">
        <v>63.974581250063252</v>
      </c>
      <c r="AL43" s="261">
        <v>60.791907196680725</v>
      </c>
      <c r="AM43" s="259">
        <v>70.119477737513989</v>
      </c>
      <c r="AN43" s="260">
        <v>82.207897737237445</v>
      </c>
      <c r="AO43" s="261">
        <v>79.025223683854918</v>
      </c>
      <c r="AP43" s="260"/>
      <c r="AQ43" s="352">
        <v>131.06603562712283</v>
      </c>
      <c r="AR43" s="260">
        <v>134.56647369925</v>
      </c>
      <c r="AS43" s="352">
        <v>144.4294562844733</v>
      </c>
      <c r="AT43" s="261">
        <v>149.90682594914648</v>
      </c>
      <c r="AU43" s="353">
        <v>163.13824520476396</v>
      </c>
      <c r="AV43" s="261">
        <v>171.38331909900157</v>
      </c>
      <c r="AW43" s="355"/>
    </row>
    <row r="44" spans="2:49" s="212" customFormat="1" x14ac:dyDescent="0.2">
      <c r="B44" s="348">
        <v>2047</v>
      </c>
      <c r="C44" s="349">
        <v>17.57975069292344</v>
      </c>
      <c r="D44" s="350">
        <v>13.721230773576849</v>
      </c>
      <c r="E44" s="350">
        <v>11.687896656271061</v>
      </c>
      <c r="F44" s="349">
        <v>18.618292322625468</v>
      </c>
      <c r="G44" s="350">
        <v>14.471629857322744</v>
      </c>
      <c r="H44" s="351">
        <v>12.645348793157575</v>
      </c>
      <c r="I44" s="350">
        <v>19.183074579887069</v>
      </c>
      <c r="J44" s="350">
        <v>15.016260022573224</v>
      </c>
      <c r="K44" s="351">
        <v>13.239748241023069</v>
      </c>
      <c r="L44" s="257"/>
      <c r="M44" s="352">
        <v>3.6971911291605273</v>
      </c>
      <c r="N44" s="353">
        <v>2.7766685030688736</v>
      </c>
      <c r="O44" s="353">
        <v>1.9337371883032972</v>
      </c>
      <c r="P44" s="352">
        <v>4.7686475123960044</v>
      </c>
      <c r="Q44" s="353">
        <v>3.8274473392878017</v>
      </c>
      <c r="R44" s="354">
        <v>2.984516024522224</v>
      </c>
      <c r="S44" s="353">
        <v>5.387067216230303</v>
      </c>
      <c r="T44" s="353">
        <v>4.4112133594094285</v>
      </c>
      <c r="U44" s="354">
        <v>3.5682820446438512</v>
      </c>
      <c r="V44" s="260"/>
      <c r="W44" s="352">
        <v>5.6190278667094855</v>
      </c>
      <c r="X44" s="353">
        <v>2.0810898149678305</v>
      </c>
      <c r="Y44" s="353">
        <v>1.2681174674257381</v>
      </c>
      <c r="Z44" s="352">
        <v>5.8824242792606993</v>
      </c>
      <c r="AA44" s="353">
        <v>2.281772795959232</v>
      </c>
      <c r="AB44" s="354">
        <v>1.4688004484171393</v>
      </c>
      <c r="AC44" s="352">
        <v>6.258704868619577</v>
      </c>
      <c r="AD44" s="353">
        <v>2.5684627688040904</v>
      </c>
      <c r="AE44" s="354">
        <v>1.7554904212619975</v>
      </c>
      <c r="AF44" s="337"/>
      <c r="AG44" s="259">
        <v>39.275027904716445</v>
      </c>
      <c r="AH44" s="260">
        <v>51.044811271137185</v>
      </c>
      <c r="AI44" s="261">
        <v>47.862137217754665</v>
      </c>
      <c r="AJ44" s="259">
        <v>52.126882001715408</v>
      </c>
      <c r="AK44" s="260">
        <v>64.068608761975881</v>
      </c>
      <c r="AL44" s="261">
        <v>60.885934708593354</v>
      </c>
      <c r="AM44" s="259">
        <v>70.119477737513989</v>
      </c>
      <c r="AN44" s="260">
        <v>82.301925249150074</v>
      </c>
      <c r="AO44" s="261">
        <v>79.119251195767546</v>
      </c>
      <c r="AP44" s="260"/>
      <c r="AQ44" s="352">
        <v>131.65299013146785</v>
      </c>
      <c r="AR44" s="260">
        <v>135.15342820359498</v>
      </c>
      <c r="AS44" s="352">
        <v>145.01641078881832</v>
      </c>
      <c r="AT44" s="261">
        <v>150.4937804534915</v>
      </c>
      <c r="AU44" s="353">
        <v>163.72519970910901</v>
      </c>
      <c r="AV44" s="261">
        <v>171.97027360334661</v>
      </c>
      <c r="AW44" s="355"/>
    </row>
    <row r="45" spans="2:49" s="212" customFormat="1" x14ac:dyDescent="0.2">
      <c r="B45" s="348">
        <v>2048</v>
      </c>
      <c r="C45" s="349">
        <v>17.57975069292344</v>
      </c>
      <c r="D45" s="350">
        <v>13.721230773576849</v>
      </c>
      <c r="E45" s="350">
        <v>11.687896656271061</v>
      </c>
      <c r="F45" s="349">
        <v>18.618292322625468</v>
      </c>
      <c r="G45" s="350">
        <v>14.471629857322744</v>
      </c>
      <c r="H45" s="351">
        <v>12.645348793157575</v>
      </c>
      <c r="I45" s="350">
        <v>19.183074579887069</v>
      </c>
      <c r="J45" s="350">
        <v>15.016260022573224</v>
      </c>
      <c r="K45" s="351">
        <v>13.239748241023069</v>
      </c>
      <c r="L45" s="257"/>
      <c r="M45" s="352">
        <v>3.6971911291605273</v>
      </c>
      <c r="N45" s="353">
        <v>2.7766685030688736</v>
      </c>
      <c r="O45" s="353">
        <v>1.9337371883032972</v>
      </c>
      <c r="P45" s="352">
        <v>4.7686475123960044</v>
      </c>
      <c r="Q45" s="353">
        <v>3.8274473392878017</v>
      </c>
      <c r="R45" s="354">
        <v>2.984516024522224</v>
      </c>
      <c r="S45" s="353">
        <v>5.387067216230303</v>
      </c>
      <c r="T45" s="353">
        <v>4.4112133594094285</v>
      </c>
      <c r="U45" s="354">
        <v>3.5682820446438512</v>
      </c>
      <c r="V45" s="260"/>
      <c r="W45" s="352">
        <v>5.6190278667094855</v>
      </c>
      <c r="X45" s="353">
        <v>2.0878261852291837</v>
      </c>
      <c r="Y45" s="353">
        <v>1.2704751970172115</v>
      </c>
      <c r="Z45" s="352">
        <v>5.8824242792606993</v>
      </c>
      <c r="AA45" s="353">
        <v>2.2885091662205852</v>
      </c>
      <c r="AB45" s="354">
        <v>1.471158178008612</v>
      </c>
      <c r="AC45" s="352">
        <v>6.258704868619577</v>
      </c>
      <c r="AD45" s="353">
        <v>2.5751991390654436</v>
      </c>
      <c r="AE45" s="354">
        <v>1.7578481508534707</v>
      </c>
      <c r="AF45" s="337"/>
      <c r="AG45" s="259">
        <v>39.275027904716445</v>
      </c>
      <c r="AH45" s="260">
        <v>51.139482177559472</v>
      </c>
      <c r="AI45" s="261">
        <v>47.956808124176945</v>
      </c>
      <c r="AJ45" s="259">
        <v>52.126882001715408</v>
      </c>
      <c r="AK45" s="260">
        <v>64.163279668398161</v>
      </c>
      <c r="AL45" s="261">
        <v>60.980605615015634</v>
      </c>
      <c r="AM45" s="259">
        <v>70.119477737513989</v>
      </c>
      <c r="AN45" s="260">
        <v>82.396596155572354</v>
      </c>
      <c r="AO45" s="261">
        <v>79.213922102189827</v>
      </c>
      <c r="AP45" s="260"/>
      <c r="AQ45" s="352">
        <v>132.24396094229422</v>
      </c>
      <c r="AR45" s="260">
        <v>135.74439901442139</v>
      </c>
      <c r="AS45" s="352">
        <v>145.60738159964467</v>
      </c>
      <c r="AT45" s="261">
        <v>151.08475126431787</v>
      </c>
      <c r="AU45" s="353">
        <v>164.31617051993538</v>
      </c>
      <c r="AV45" s="261">
        <v>172.56124441417302</v>
      </c>
      <c r="AW45" s="355"/>
    </row>
    <row r="46" spans="2:49" s="212" customFormat="1" x14ac:dyDescent="0.2">
      <c r="B46" s="348">
        <v>2049</v>
      </c>
      <c r="C46" s="349">
        <v>17.57975069292344</v>
      </c>
      <c r="D46" s="350">
        <v>13.721230773576849</v>
      </c>
      <c r="E46" s="350">
        <v>11.687896656271061</v>
      </c>
      <c r="F46" s="349">
        <v>18.618292322625468</v>
      </c>
      <c r="G46" s="350">
        <v>14.471629857322744</v>
      </c>
      <c r="H46" s="351">
        <v>12.645348793157575</v>
      </c>
      <c r="I46" s="350">
        <v>19.183074579887069</v>
      </c>
      <c r="J46" s="350">
        <v>15.016260022573224</v>
      </c>
      <c r="K46" s="351">
        <v>13.239748241023069</v>
      </c>
      <c r="L46" s="257"/>
      <c r="M46" s="352">
        <v>3.6971911291605273</v>
      </c>
      <c r="N46" s="353">
        <v>2.7766685030688736</v>
      </c>
      <c r="O46" s="353">
        <v>1.9337371883032972</v>
      </c>
      <c r="P46" s="352">
        <v>4.7686475123960044</v>
      </c>
      <c r="Q46" s="353">
        <v>3.8274473392878017</v>
      </c>
      <c r="R46" s="354">
        <v>2.984516024522224</v>
      </c>
      <c r="S46" s="353">
        <v>5.387067216230303</v>
      </c>
      <c r="T46" s="353">
        <v>4.4112133594094285</v>
      </c>
      <c r="U46" s="354">
        <v>3.5682820446438512</v>
      </c>
      <c r="V46" s="260"/>
      <c r="W46" s="352">
        <v>5.6190278667094855</v>
      </c>
      <c r="X46" s="353">
        <v>2.0946086499107022</v>
      </c>
      <c r="Y46" s="353">
        <v>1.2728490596557429</v>
      </c>
      <c r="Z46" s="352">
        <v>5.8824242792606993</v>
      </c>
      <c r="AA46" s="353">
        <v>2.2952916309021028</v>
      </c>
      <c r="AB46" s="354">
        <v>1.4735320406471439</v>
      </c>
      <c r="AC46" s="352">
        <v>6.258704868619577</v>
      </c>
      <c r="AD46" s="353">
        <v>2.5819816037469612</v>
      </c>
      <c r="AE46" s="354">
        <v>1.7602220134920028</v>
      </c>
      <c r="AF46" s="337"/>
      <c r="AG46" s="259">
        <v>39.275027904716445</v>
      </c>
      <c r="AH46" s="260">
        <v>51.234800880995401</v>
      </c>
      <c r="AI46" s="261">
        <v>48.052126827612881</v>
      </c>
      <c r="AJ46" s="259">
        <v>52.126882001715408</v>
      </c>
      <c r="AK46" s="260">
        <v>64.258598371834097</v>
      </c>
      <c r="AL46" s="261">
        <v>61.07592431845157</v>
      </c>
      <c r="AM46" s="259">
        <v>70.119477737513989</v>
      </c>
      <c r="AN46" s="260">
        <v>82.491914859008276</v>
      </c>
      <c r="AO46" s="261">
        <v>79.309240805625748</v>
      </c>
      <c r="AP46" s="260"/>
      <c r="AQ46" s="352">
        <v>132.83897554165995</v>
      </c>
      <c r="AR46" s="260">
        <v>136.33941361378712</v>
      </c>
      <c r="AS46" s="352">
        <v>146.20239619901045</v>
      </c>
      <c r="AT46" s="261">
        <v>151.67976586368363</v>
      </c>
      <c r="AU46" s="353">
        <v>164.91118511930111</v>
      </c>
      <c r="AV46" s="261">
        <v>173.15625901353874</v>
      </c>
      <c r="AW46" s="355"/>
    </row>
    <row r="47" spans="2:49" s="212" customFormat="1" x14ac:dyDescent="0.2">
      <c r="B47" s="348">
        <v>2050</v>
      </c>
      <c r="C47" s="349">
        <v>17.57975069292344</v>
      </c>
      <c r="D47" s="350">
        <v>13.721230773576849</v>
      </c>
      <c r="E47" s="350">
        <v>11.687896656271061</v>
      </c>
      <c r="F47" s="349">
        <v>18.618292322625468</v>
      </c>
      <c r="G47" s="350">
        <v>14.471629857322744</v>
      </c>
      <c r="H47" s="351">
        <v>12.645348793157575</v>
      </c>
      <c r="I47" s="350">
        <v>19.183074579887069</v>
      </c>
      <c r="J47" s="350">
        <v>15.016260022573224</v>
      </c>
      <c r="K47" s="351">
        <v>13.239748241023069</v>
      </c>
      <c r="L47" s="257"/>
      <c r="M47" s="352">
        <v>3.6971911291605273</v>
      </c>
      <c r="N47" s="353">
        <v>2.7766685030688736</v>
      </c>
      <c r="O47" s="353">
        <v>1.9337371883032972</v>
      </c>
      <c r="P47" s="352">
        <v>4.7686475123960044</v>
      </c>
      <c r="Q47" s="353">
        <v>3.8274473392878017</v>
      </c>
      <c r="R47" s="354">
        <v>2.984516024522224</v>
      </c>
      <c r="S47" s="353">
        <v>5.387067216230303</v>
      </c>
      <c r="T47" s="353">
        <v>4.4112133594094285</v>
      </c>
      <c r="U47" s="354">
        <v>3.5682820446438512</v>
      </c>
      <c r="V47" s="260"/>
      <c r="W47" s="352">
        <v>5.6190278667094855</v>
      </c>
      <c r="X47" s="353">
        <v>2.1014375244189756</v>
      </c>
      <c r="Y47" s="353">
        <v>1.2752391657336386</v>
      </c>
      <c r="Z47" s="352">
        <v>5.8824242792606993</v>
      </c>
      <c r="AA47" s="353">
        <v>2.3021205054103766</v>
      </c>
      <c r="AB47" s="354">
        <v>1.4759221467250396</v>
      </c>
      <c r="AC47" s="352">
        <v>6.258704868619577</v>
      </c>
      <c r="AD47" s="353">
        <v>2.588810478255235</v>
      </c>
      <c r="AE47" s="354">
        <v>1.7626121195698981</v>
      </c>
      <c r="AF47" s="337"/>
      <c r="AG47" s="259">
        <v>39.275027904716445</v>
      </c>
      <c r="AH47" s="260">
        <v>51.330771814073607</v>
      </c>
      <c r="AI47" s="261">
        <v>48.148097760691087</v>
      </c>
      <c r="AJ47" s="259">
        <v>52.126882001715408</v>
      </c>
      <c r="AK47" s="260">
        <v>64.354569304912303</v>
      </c>
      <c r="AL47" s="261">
        <v>61.171895251529776</v>
      </c>
      <c r="AM47" s="259">
        <v>70.119477737513989</v>
      </c>
      <c r="AN47" s="260">
        <v>82.587885792086496</v>
      </c>
      <c r="AO47" s="261">
        <v>79.405211738703969</v>
      </c>
      <c r="AP47" s="260"/>
      <c r="AQ47" s="352">
        <v>133.43806159967238</v>
      </c>
      <c r="AR47" s="260">
        <v>136.93849967179955</v>
      </c>
      <c r="AS47" s="352">
        <v>146.80148225702288</v>
      </c>
      <c r="AT47" s="261">
        <v>152.27885192169606</v>
      </c>
      <c r="AU47" s="353">
        <v>165.51027117731354</v>
      </c>
      <c r="AV47" s="261">
        <v>173.75534507155115</v>
      </c>
      <c r="AW47" s="355"/>
    </row>
    <row r="48" spans="2:49" s="212" customFormat="1" x14ac:dyDescent="0.2">
      <c r="B48" s="348">
        <v>2051</v>
      </c>
      <c r="C48" s="349">
        <v>17.57975069292344</v>
      </c>
      <c r="D48" s="350">
        <v>13.721230773576849</v>
      </c>
      <c r="E48" s="350">
        <v>11.687896656271061</v>
      </c>
      <c r="F48" s="349">
        <v>18.618292322625468</v>
      </c>
      <c r="G48" s="350">
        <v>14.471629857322744</v>
      </c>
      <c r="H48" s="351">
        <v>12.645348793157575</v>
      </c>
      <c r="I48" s="350">
        <v>19.183074579887069</v>
      </c>
      <c r="J48" s="350">
        <v>15.016260022573224</v>
      </c>
      <c r="K48" s="351">
        <v>13.239748241023069</v>
      </c>
      <c r="L48" s="257"/>
      <c r="M48" s="352">
        <v>3.6971911291605273</v>
      </c>
      <c r="N48" s="353">
        <v>2.7766685030688736</v>
      </c>
      <c r="O48" s="353">
        <v>1.9337371883032972</v>
      </c>
      <c r="P48" s="352">
        <v>4.7686475123960044</v>
      </c>
      <c r="Q48" s="353">
        <v>3.8274473392878017</v>
      </c>
      <c r="R48" s="354">
        <v>2.984516024522224</v>
      </c>
      <c r="S48" s="353">
        <v>5.387067216230303</v>
      </c>
      <c r="T48" s="353">
        <v>4.4112133594094285</v>
      </c>
      <c r="U48" s="354">
        <v>3.5682820446438512</v>
      </c>
      <c r="V48" s="260"/>
      <c r="W48" s="352">
        <v>5.6190278667094855</v>
      </c>
      <c r="X48" s="353">
        <v>2.1083131263188011</v>
      </c>
      <c r="Y48" s="353">
        <v>1.277645626398578</v>
      </c>
      <c r="Z48" s="352">
        <v>5.8824242792606993</v>
      </c>
      <c r="AA48" s="353">
        <v>2.3089961073102021</v>
      </c>
      <c r="AB48" s="354">
        <v>1.4783286073899788</v>
      </c>
      <c r="AC48" s="352">
        <v>6.258704868619577</v>
      </c>
      <c r="AD48" s="353">
        <v>2.5956860801550614</v>
      </c>
      <c r="AE48" s="354">
        <v>1.7650185802348375</v>
      </c>
      <c r="AF48" s="337"/>
      <c r="AG48" s="259">
        <v>39.275027904716445</v>
      </c>
      <c r="AH48" s="260">
        <v>51.427399439753522</v>
      </c>
      <c r="AI48" s="261">
        <v>48.244725386371002</v>
      </c>
      <c r="AJ48" s="259">
        <v>52.126882001715408</v>
      </c>
      <c r="AK48" s="260">
        <v>64.451196930592218</v>
      </c>
      <c r="AL48" s="261">
        <v>61.268522877209691</v>
      </c>
      <c r="AM48" s="259">
        <v>70.119477737513989</v>
      </c>
      <c r="AN48" s="260">
        <v>82.684513417766397</v>
      </c>
      <c r="AO48" s="261">
        <v>79.501839364383869</v>
      </c>
      <c r="AP48" s="260"/>
      <c r="AQ48" s="352">
        <v>134.04124697577484</v>
      </c>
      <c r="AR48" s="260">
        <v>137.54168504790201</v>
      </c>
      <c r="AS48" s="352">
        <v>147.40466763312531</v>
      </c>
      <c r="AT48" s="261">
        <v>152.88203729779849</v>
      </c>
      <c r="AU48" s="353">
        <v>166.11345655341597</v>
      </c>
      <c r="AV48" s="261">
        <v>174.35853044765358</v>
      </c>
      <c r="AW48" s="355"/>
    </row>
    <row r="49" spans="2:49" s="212" customFormat="1" x14ac:dyDescent="0.2">
      <c r="B49" s="348">
        <v>2052</v>
      </c>
      <c r="C49" s="349">
        <v>17.57975069292344</v>
      </c>
      <c r="D49" s="350">
        <v>13.721230773576849</v>
      </c>
      <c r="E49" s="350">
        <v>11.687896656271061</v>
      </c>
      <c r="F49" s="349">
        <v>18.618292322625468</v>
      </c>
      <c r="G49" s="350">
        <v>14.471629857322744</v>
      </c>
      <c r="H49" s="351">
        <v>12.645348793157575</v>
      </c>
      <c r="I49" s="350">
        <v>19.183074579887069</v>
      </c>
      <c r="J49" s="350">
        <v>15.016260022573224</v>
      </c>
      <c r="K49" s="351">
        <v>13.239748241023069</v>
      </c>
      <c r="L49" s="257"/>
      <c r="M49" s="352">
        <v>3.6971911291605273</v>
      </c>
      <c r="N49" s="353">
        <v>2.7766685030688736</v>
      </c>
      <c r="O49" s="353">
        <v>1.9337371883032972</v>
      </c>
      <c r="P49" s="352">
        <v>4.7686475123960044</v>
      </c>
      <c r="Q49" s="353">
        <v>3.8274473392878017</v>
      </c>
      <c r="R49" s="354">
        <v>2.984516024522224</v>
      </c>
      <c r="S49" s="353">
        <v>5.387067216230303</v>
      </c>
      <c r="T49" s="353">
        <v>4.4112133594094285</v>
      </c>
      <c r="U49" s="354">
        <v>3.5682820446438512</v>
      </c>
      <c r="V49" s="260"/>
      <c r="W49" s="352">
        <v>5.6190278667094855</v>
      </c>
      <c r="X49" s="353">
        <v>2.1152357753479514</v>
      </c>
      <c r="Y49" s="353">
        <v>1.2800685535587804</v>
      </c>
      <c r="Z49" s="352">
        <v>5.8824242792606993</v>
      </c>
      <c r="AA49" s="353">
        <v>2.3159187563393524</v>
      </c>
      <c r="AB49" s="354">
        <v>1.4807515345501812</v>
      </c>
      <c r="AC49" s="352">
        <v>6.258704868619577</v>
      </c>
      <c r="AD49" s="353">
        <v>2.6026087291842108</v>
      </c>
      <c r="AE49" s="354">
        <v>1.7674415073950396</v>
      </c>
      <c r="AF49" s="337"/>
      <c r="AG49" s="259">
        <v>39.275027904716445</v>
      </c>
      <c r="AH49" s="260">
        <v>51.524688251532908</v>
      </c>
      <c r="AI49" s="261">
        <v>48.34201419815038</v>
      </c>
      <c r="AJ49" s="259">
        <v>52.126882001715408</v>
      </c>
      <c r="AK49" s="260">
        <v>64.548485742371597</v>
      </c>
      <c r="AL49" s="261">
        <v>61.365811688989069</v>
      </c>
      <c r="AM49" s="259">
        <v>70.119477737513989</v>
      </c>
      <c r="AN49" s="260">
        <v>82.781802229545789</v>
      </c>
      <c r="AO49" s="261">
        <v>79.599128176163262</v>
      </c>
      <c r="AP49" s="260"/>
      <c r="AQ49" s="352">
        <v>134.64855972004224</v>
      </c>
      <c r="AR49" s="260">
        <v>138.14899779216935</v>
      </c>
      <c r="AS49" s="352">
        <v>148.01198037739269</v>
      </c>
      <c r="AT49" s="261">
        <v>153.48935004206587</v>
      </c>
      <c r="AU49" s="353">
        <v>166.72076929768338</v>
      </c>
      <c r="AV49" s="261">
        <v>174.96584319192098</v>
      </c>
      <c r="AW49" s="355"/>
    </row>
    <row r="50" spans="2:49" s="212" customFormat="1" x14ac:dyDescent="0.2">
      <c r="B50" s="348">
        <v>2053</v>
      </c>
      <c r="C50" s="349">
        <v>17.57975069292344</v>
      </c>
      <c r="D50" s="350">
        <v>13.721230773576849</v>
      </c>
      <c r="E50" s="350">
        <v>11.687896656271061</v>
      </c>
      <c r="F50" s="349">
        <v>18.618292322625468</v>
      </c>
      <c r="G50" s="350">
        <v>14.471629857322744</v>
      </c>
      <c r="H50" s="351">
        <v>12.645348793157575</v>
      </c>
      <c r="I50" s="350">
        <v>19.183074579887069</v>
      </c>
      <c r="J50" s="350">
        <v>15.016260022573224</v>
      </c>
      <c r="K50" s="351">
        <v>13.239748241023069</v>
      </c>
      <c r="L50" s="257"/>
      <c r="M50" s="352">
        <v>3.6971911291605273</v>
      </c>
      <c r="N50" s="353">
        <v>2.7766685030688736</v>
      </c>
      <c r="O50" s="353">
        <v>1.9337371883032972</v>
      </c>
      <c r="P50" s="352">
        <v>4.7686475123960044</v>
      </c>
      <c r="Q50" s="353">
        <v>3.8274473392878017</v>
      </c>
      <c r="R50" s="354">
        <v>2.984516024522224</v>
      </c>
      <c r="S50" s="353">
        <v>5.387067216230303</v>
      </c>
      <c r="T50" s="353">
        <v>4.4112133594094285</v>
      </c>
      <c r="U50" s="354">
        <v>3.5682820446438512</v>
      </c>
      <c r="V50" s="260"/>
      <c r="W50" s="352">
        <v>5.6190278667094855</v>
      </c>
      <c r="X50" s="353">
        <v>2.1222057934320424</v>
      </c>
      <c r="Y50" s="353">
        <v>1.2825080598882119</v>
      </c>
      <c r="Z50" s="352">
        <v>5.8824242792606993</v>
      </c>
      <c r="AA50" s="353">
        <v>2.3228887744234434</v>
      </c>
      <c r="AB50" s="354">
        <v>1.483191040879613</v>
      </c>
      <c r="AC50" s="352">
        <v>6.258704868619577</v>
      </c>
      <c r="AD50" s="353">
        <v>2.6095787472683019</v>
      </c>
      <c r="AE50" s="354">
        <v>1.7698810137244716</v>
      </c>
      <c r="AF50" s="337"/>
      <c r="AG50" s="259">
        <v>39.275027904716445</v>
      </c>
      <c r="AH50" s="260">
        <v>51.622642773656821</v>
      </c>
      <c r="AI50" s="261">
        <v>48.439968720274294</v>
      </c>
      <c r="AJ50" s="259">
        <v>52.126882001715408</v>
      </c>
      <c r="AK50" s="260">
        <v>64.64644026449551</v>
      </c>
      <c r="AL50" s="261">
        <v>61.463766211112983</v>
      </c>
      <c r="AM50" s="259">
        <v>70.119477737513989</v>
      </c>
      <c r="AN50" s="260">
        <v>82.879756751669703</v>
      </c>
      <c r="AO50" s="261">
        <v>79.697082698287176</v>
      </c>
      <c r="AP50" s="260"/>
      <c r="AQ50" s="352">
        <v>135.26002807448538</v>
      </c>
      <c r="AR50" s="260">
        <v>138.76046614661254</v>
      </c>
      <c r="AS50" s="352">
        <v>148.62344873183588</v>
      </c>
      <c r="AT50" s="261">
        <v>154.10081839650903</v>
      </c>
      <c r="AU50" s="353">
        <v>167.33223765212657</v>
      </c>
      <c r="AV50" s="261">
        <v>175.57731154636417</v>
      </c>
      <c r="AW50" s="355"/>
    </row>
    <row r="51" spans="2:49" s="212" customFormat="1" x14ac:dyDescent="0.2">
      <c r="B51" s="348">
        <v>2054</v>
      </c>
      <c r="C51" s="349">
        <v>17.57975069292344</v>
      </c>
      <c r="D51" s="350">
        <v>13.721230773576849</v>
      </c>
      <c r="E51" s="350">
        <v>11.687896656271061</v>
      </c>
      <c r="F51" s="349">
        <v>18.618292322625468</v>
      </c>
      <c r="G51" s="350">
        <v>14.471629857322744</v>
      </c>
      <c r="H51" s="351">
        <v>12.645348793157575</v>
      </c>
      <c r="I51" s="350">
        <v>19.183074579887069</v>
      </c>
      <c r="J51" s="350">
        <v>15.016260022573224</v>
      </c>
      <c r="K51" s="351">
        <v>13.239748241023069</v>
      </c>
      <c r="L51" s="257"/>
      <c r="M51" s="352">
        <v>3.6971911291605273</v>
      </c>
      <c r="N51" s="353">
        <v>2.7766685030688736</v>
      </c>
      <c r="O51" s="353">
        <v>1.9337371883032972</v>
      </c>
      <c r="P51" s="352">
        <v>4.7686475123960044</v>
      </c>
      <c r="Q51" s="353">
        <v>3.8274473392878017</v>
      </c>
      <c r="R51" s="354">
        <v>2.984516024522224</v>
      </c>
      <c r="S51" s="353">
        <v>5.387067216230303</v>
      </c>
      <c r="T51" s="353">
        <v>4.4112133594094285</v>
      </c>
      <c r="U51" s="354">
        <v>3.5682820446438512</v>
      </c>
      <c r="V51" s="260"/>
      <c r="W51" s="352">
        <v>5.6190278667094855</v>
      </c>
      <c r="X51" s="353">
        <v>2.1292235046995036</v>
      </c>
      <c r="Y51" s="353">
        <v>1.2849642588318235</v>
      </c>
      <c r="Z51" s="352">
        <v>5.8824242792606993</v>
      </c>
      <c r="AA51" s="353">
        <v>2.3299064856909046</v>
      </c>
      <c r="AB51" s="354">
        <v>1.4856472398232248</v>
      </c>
      <c r="AC51" s="352">
        <v>6.258704868619577</v>
      </c>
      <c r="AD51" s="353">
        <v>2.6165964585357635</v>
      </c>
      <c r="AE51" s="354">
        <v>1.7723372126680832</v>
      </c>
      <c r="AF51" s="337"/>
      <c r="AG51" s="259">
        <v>39.275027904716445</v>
      </c>
      <c r="AH51" s="260">
        <v>51.72126756132802</v>
      </c>
      <c r="AI51" s="261">
        <v>48.538593507945492</v>
      </c>
      <c r="AJ51" s="259">
        <v>52.126882001715408</v>
      </c>
      <c r="AK51" s="260">
        <v>64.745065052166709</v>
      </c>
      <c r="AL51" s="261">
        <v>61.562390998784181</v>
      </c>
      <c r="AM51" s="259">
        <v>70.119477737513989</v>
      </c>
      <c r="AN51" s="260">
        <v>82.978381539340901</v>
      </c>
      <c r="AO51" s="261">
        <v>79.795707485958374</v>
      </c>
      <c r="AP51" s="260"/>
      <c r="AQ51" s="352">
        <v>135.87568047436466</v>
      </c>
      <c r="AR51" s="260">
        <v>139.37611854649182</v>
      </c>
      <c r="AS51" s="352">
        <v>149.23910113171513</v>
      </c>
      <c r="AT51" s="261">
        <v>154.71647079638831</v>
      </c>
      <c r="AU51" s="353">
        <v>167.94789005200579</v>
      </c>
      <c r="AV51" s="261">
        <v>176.19296394624345</v>
      </c>
      <c r="AW51" s="355"/>
    </row>
    <row r="52" spans="2:49" s="212" customFormat="1" x14ac:dyDescent="0.2">
      <c r="B52" s="348">
        <v>2055</v>
      </c>
      <c r="C52" s="349">
        <v>17.57975069292344</v>
      </c>
      <c r="D52" s="350">
        <v>13.721230773576849</v>
      </c>
      <c r="E52" s="350">
        <v>11.687896656271061</v>
      </c>
      <c r="F52" s="349">
        <v>18.618292322625468</v>
      </c>
      <c r="G52" s="350">
        <v>14.471629857322744</v>
      </c>
      <c r="H52" s="351">
        <v>12.645348793157575</v>
      </c>
      <c r="I52" s="350">
        <v>19.183074579887069</v>
      </c>
      <c r="J52" s="350">
        <v>15.016260022573224</v>
      </c>
      <c r="K52" s="351">
        <v>13.239748241023069</v>
      </c>
      <c r="L52" s="257"/>
      <c r="M52" s="352">
        <v>3.6971911291605273</v>
      </c>
      <c r="N52" s="353">
        <v>2.7766685030688736</v>
      </c>
      <c r="O52" s="353">
        <v>1.9337371883032972</v>
      </c>
      <c r="P52" s="352">
        <v>4.7686475123960044</v>
      </c>
      <c r="Q52" s="353">
        <v>3.8274473392878017</v>
      </c>
      <c r="R52" s="354">
        <v>2.984516024522224</v>
      </c>
      <c r="S52" s="353">
        <v>5.387067216230303</v>
      </c>
      <c r="T52" s="353">
        <v>4.4112133594094285</v>
      </c>
      <c r="U52" s="354">
        <v>3.5682820446438512</v>
      </c>
      <c r="V52" s="260"/>
      <c r="W52" s="352">
        <v>5.6190278667094855</v>
      </c>
      <c r="X52" s="353">
        <v>2.1362892354966552</v>
      </c>
      <c r="Y52" s="353">
        <v>1.2874372646108263</v>
      </c>
      <c r="Z52" s="352">
        <v>5.8824242792606993</v>
      </c>
      <c r="AA52" s="353">
        <v>2.3369722164880562</v>
      </c>
      <c r="AB52" s="354">
        <v>1.4881202456022276</v>
      </c>
      <c r="AC52" s="352">
        <v>6.258704868619577</v>
      </c>
      <c r="AD52" s="353">
        <v>2.6236621893329142</v>
      </c>
      <c r="AE52" s="354">
        <v>1.7748102184470862</v>
      </c>
      <c r="AF52" s="337"/>
      <c r="AG52" s="259">
        <v>39.275027904716445</v>
      </c>
      <c r="AH52" s="260">
        <v>51.820567200918767</v>
      </c>
      <c r="AI52" s="261">
        <v>48.637893147536246</v>
      </c>
      <c r="AJ52" s="259">
        <v>52.126882001715408</v>
      </c>
      <c r="AK52" s="260">
        <v>64.844364691757463</v>
      </c>
      <c r="AL52" s="261">
        <v>61.661690638374935</v>
      </c>
      <c r="AM52" s="259">
        <v>70.119477737513989</v>
      </c>
      <c r="AN52" s="260">
        <v>83.077681178931641</v>
      </c>
      <c r="AO52" s="261">
        <v>79.895007125549114</v>
      </c>
      <c r="AP52" s="260"/>
      <c r="AQ52" s="352">
        <v>136.49554554951192</v>
      </c>
      <c r="AR52" s="260">
        <v>139.99598362163906</v>
      </c>
      <c r="AS52" s="352">
        <v>149.85896620686239</v>
      </c>
      <c r="AT52" s="261">
        <v>155.33633587153557</v>
      </c>
      <c r="AU52" s="353">
        <v>168.56775512715308</v>
      </c>
      <c r="AV52" s="261">
        <v>176.81282902139068</v>
      </c>
      <c r="AW52" s="355"/>
    </row>
    <row r="53" spans="2:49" s="212" customFormat="1" x14ac:dyDescent="0.2">
      <c r="B53" s="348">
        <v>2056</v>
      </c>
      <c r="C53" s="349">
        <v>17.57975069292344</v>
      </c>
      <c r="D53" s="350">
        <v>13.721230773576849</v>
      </c>
      <c r="E53" s="350">
        <v>11.687896656271061</v>
      </c>
      <c r="F53" s="349">
        <v>18.618292322625468</v>
      </c>
      <c r="G53" s="350">
        <v>14.471629857322744</v>
      </c>
      <c r="H53" s="351">
        <v>12.645348793157575</v>
      </c>
      <c r="I53" s="350">
        <v>19.183074579887069</v>
      </c>
      <c r="J53" s="350">
        <v>15.016260022573224</v>
      </c>
      <c r="K53" s="351">
        <v>13.239748241023069</v>
      </c>
      <c r="L53" s="257"/>
      <c r="M53" s="352">
        <v>3.6971911291605273</v>
      </c>
      <c r="N53" s="353">
        <v>2.7766685030688736</v>
      </c>
      <c r="O53" s="353">
        <v>1.9337371883032972</v>
      </c>
      <c r="P53" s="352">
        <v>4.7686475123960044</v>
      </c>
      <c r="Q53" s="353">
        <v>3.8274473392878017</v>
      </c>
      <c r="R53" s="354">
        <v>2.984516024522224</v>
      </c>
      <c r="S53" s="353">
        <v>5.387067216230303</v>
      </c>
      <c r="T53" s="353">
        <v>4.4112133594094285</v>
      </c>
      <c r="U53" s="354">
        <v>3.5682820446438512</v>
      </c>
      <c r="V53" s="260"/>
      <c r="W53" s="352">
        <v>5.6190278667094855</v>
      </c>
      <c r="X53" s="353">
        <v>2.1434033144028777</v>
      </c>
      <c r="Y53" s="353">
        <v>1.2899271922280044</v>
      </c>
      <c r="Z53" s="352">
        <v>5.8824242792606993</v>
      </c>
      <c r="AA53" s="353">
        <v>2.3440862953942787</v>
      </c>
      <c r="AB53" s="354">
        <v>1.490610173219405</v>
      </c>
      <c r="AC53" s="352">
        <v>6.258704868619577</v>
      </c>
      <c r="AD53" s="353">
        <v>2.6307762682391371</v>
      </c>
      <c r="AE53" s="354">
        <v>1.7773001460642632</v>
      </c>
      <c r="AF53" s="337"/>
      <c r="AG53" s="259">
        <v>39.275027904716445</v>
      </c>
      <c r="AH53" s="260">
        <v>51.920546310184129</v>
      </c>
      <c r="AI53" s="261">
        <v>48.737872256801609</v>
      </c>
      <c r="AJ53" s="259">
        <v>52.126882001715408</v>
      </c>
      <c r="AK53" s="260">
        <v>64.944343801022825</v>
      </c>
      <c r="AL53" s="261">
        <v>61.761669747640298</v>
      </c>
      <c r="AM53" s="259">
        <v>70.119477737513989</v>
      </c>
      <c r="AN53" s="260">
        <v>83.177660288197018</v>
      </c>
      <c r="AO53" s="261">
        <v>79.99498623481449</v>
      </c>
      <c r="AP53" s="260"/>
      <c r="AQ53" s="352">
        <v>137.11965212566216</v>
      </c>
      <c r="AR53" s="260">
        <v>140.6200901977893</v>
      </c>
      <c r="AS53" s="352">
        <v>150.48307278301263</v>
      </c>
      <c r="AT53" s="261">
        <v>155.96044244768578</v>
      </c>
      <c r="AU53" s="353">
        <v>169.19186170330332</v>
      </c>
      <c r="AV53" s="261">
        <v>177.43693559754092</v>
      </c>
      <c r="AW53" s="355"/>
    </row>
    <row r="54" spans="2:49" s="212" customFormat="1" x14ac:dyDescent="0.2">
      <c r="B54" s="348">
        <v>2057</v>
      </c>
      <c r="C54" s="349">
        <v>17.57975069292344</v>
      </c>
      <c r="D54" s="350">
        <v>13.721230773576849</v>
      </c>
      <c r="E54" s="350">
        <v>11.687896656271061</v>
      </c>
      <c r="F54" s="349">
        <v>18.618292322625468</v>
      </c>
      <c r="G54" s="350">
        <v>14.471629857322744</v>
      </c>
      <c r="H54" s="351">
        <v>12.645348793157575</v>
      </c>
      <c r="I54" s="350">
        <v>19.183074579887069</v>
      </c>
      <c r="J54" s="350">
        <v>15.016260022573224</v>
      </c>
      <c r="K54" s="351">
        <v>13.239748241023069</v>
      </c>
      <c r="L54" s="257"/>
      <c r="M54" s="352">
        <v>3.6971911291605273</v>
      </c>
      <c r="N54" s="353">
        <v>2.7766685030688736</v>
      </c>
      <c r="O54" s="353">
        <v>1.9337371883032972</v>
      </c>
      <c r="P54" s="352">
        <v>4.7686475123960044</v>
      </c>
      <c r="Q54" s="353">
        <v>3.8274473392878017</v>
      </c>
      <c r="R54" s="354">
        <v>2.984516024522224</v>
      </c>
      <c r="S54" s="353">
        <v>5.387067216230303</v>
      </c>
      <c r="T54" s="353">
        <v>4.4112133594094285</v>
      </c>
      <c r="U54" s="354">
        <v>3.5682820446438512</v>
      </c>
      <c r="V54" s="260"/>
      <c r="W54" s="352">
        <v>5.6190278667094855</v>
      </c>
      <c r="X54" s="353">
        <v>2.1505660722458968</v>
      </c>
      <c r="Y54" s="353">
        <v>1.2924341574730613</v>
      </c>
      <c r="Z54" s="352">
        <v>5.8824242792606993</v>
      </c>
      <c r="AA54" s="353">
        <v>2.3512490532372983</v>
      </c>
      <c r="AB54" s="354">
        <v>1.4931171384644619</v>
      </c>
      <c r="AC54" s="352">
        <v>6.258704868619577</v>
      </c>
      <c r="AD54" s="353">
        <v>2.6379390260821567</v>
      </c>
      <c r="AE54" s="354">
        <v>1.7798071113093206</v>
      </c>
      <c r="AF54" s="337"/>
      <c r="AG54" s="259">
        <v>39.275027904716445</v>
      </c>
      <c r="AH54" s="260">
        <v>52.021209538476725</v>
      </c>
      <c r="AI54" s="261">
        <v>48.838535485094198</v>
      </c>
      <c r="AJ54" s="259">
        <v>52.126882001715408</v>
      </c>
      <c r="AK54" s="260">
        <v>65.045007029315414</v>
      </c>
      <c r="AL54" s="261">
        <v>61.862332975932887</v>
      </c>
      <c r="AM54" s="259">
        <v>70.119477737513989</v>
      </c>
      <c r="AN54" s="260">
        <v>83.278323516489607</v>
      </c>
      <c r="AO54" s="261">
        <v>80.09564946310708</v>
      </c>
      <c r="AP54" s="260"/>
      <c r="AQ54" s="352">
        <v>137.74802922579383</v>
      </c>
      <c r="AR54" s="260">
        <v>141.248467297921</v>
      </c>
      <c r="AS54" s="352">
        <v>151.1114498831443</v>
      </c>
      <c r="AT54" s="261">
        <v>156.58881954781748</v>
      </c>
      <c r="AU54" s="353">
        <v>169.82023880343496</v>
      </c>
      <c r="AV54" s="261">
        <v>178.06531269767262</v>
      </c>
      <c r="AW54" s="355"/>
    </row>
    <row r="55" spans="2:49" s="212" customFormat="1" x14ac:dyDescent="0.2">
      <c r="B55" s="348">
        <v>2058</v>
      </c>
      <c r="C55" s="349">
        <v>17.57975069292344</v>
      </c>
      <c r="D55" s="350">
        <v>13.721230773576849</v>
      </c>
      <c r="E55" s="350">
        <v>11.687896656271061</v>
      </c>
      <c r="F55" s="349">
        <v>18.618292322625468</v>
      </c>
      <c r="G55" s="350">
        <v>14.471629857322744</v>
      </c>
      <c r="H55" s="351">
        <v>12.645348793157575</v>
      </c>
      <c r="I55" s="350">
        <v>19.183074579887069</v>
      </c>
      <c r="J55" s="350">
        <v>15.016260022573224</v>
      </c>
      <c r="K55" s="351">
        <v>13.239748241023069</v>
      </c>
      <c r="L55" s="257"/>
      <c r="M55" s="352">
        <v>3.6971911291605273</v>
      </c>
      <c r="N55" s="353">
        <v>2.7766685030688736</v>
      </c>
      <c r="O55" s="353">
        <v>1.9337371883032972</v>
      </c>
      <c r="P55" s="352">
        <v>4.7686475123960044</v>
      </c>
      <c r="Q55" s="353">
        <v>3.8274473392878017</v>
      </c>
      <c r="R55" s="354">
        <v>2.984516024522224</v>
      </c>
      <c r="S55" s="353">
        <v>5.387067216230303</v>
      </c>
      <c r="T55" s="353">
        <v>4.4112133594094285</v>
      </c>
      <c r="U55" s="354">
        <v>3.5682820446438512</v>
      </c>
      <c r="V55" s="260"/>
      <c r="W55" s="352">
        <v>5.6190278667094855</v>
      </c>
      <c r="X55" s="353">
        <v>2.1577778421171687</v>
      </c>
      <c r="Y55" s="353">
        <v>1.2949582769280061</v>
      </c>
      <c r="Z55" s="352">
        <v>5.8824242792606993</v>
      </c>
      <c r="AA55" s="353">
        <v>2.3584608231085693</v>
      </c>
      <c r="AB55" s="354">
        <v>1.4956412579194072</v>
      </c>
      <c r="AC55" s="352">
        <v>6.258704868619577</v>
      </c>
      <c r="AD55" s="353">
        <v>2.6451507959534277</v>
      </c>
      <c r="AE55" s="354">
        <v>1.7823312307642656</v>
      </c>
      <c r="AF55" s="337"/>
      <c r="AG55" s="259">
        <v>39.275027904716445</v>
      </c>
      <c r="AH55" s="260">
        <v>52.122561566962922</v>
      </c>
      <c r="AI55" s="261">
        <v>48.939887513580402</v>
      </c>
      <c r="AJ55" s="259">
        <v>52.126882001715408</v>
      </c>
      <c r="AK55" s="260">
        <v>65.146359057801618</v>
      </c>
      <c r="AL55" s="261">
        <v>61.963685004419091</v>
      </c>
      <c r="AM55" s="259">
        <v>70.119477737513989</v>
      </c>
      <c r="AN55" s="260">
        <v>83.379675544975797</v>
      </c>
      <c r="AO55" s="261">
        <v>80.197001491593269</v>
      </c>
      <c r="AP55" s="260"/>
      <c r="AQ55" s="352">
        <v>138.38070607147876</v>
      </c>
      <c r="AR55" s="260">
        <v>141.88114414360587</v>
      </c>
      <c r="AS55" s="352">
        <v>151.7441267288292</v>
      </c>
      <c r="AT55" s="261">
        <v>157.22149639350238</v>
      </c>
      <c r="AU55" s="353">
        <v>170.45291564911989</v>
      </c>
      <c r="AV55" s="261">
        <v>178.69798954335749</v>
      </c>
      <c r="AW55" s="355"/>
    </row>
    <row r="56" spans="2:49" s="212" customFormat="1" x14ac:dyDescent="0.2">
      <c r="B56" s="348">
        <v>2059</v>
      </c>
      <c r="C56" s="349">
        <v>17.57975069292344</v>
      </c>
      <c r="D56" s="350">
        <v>13.721230773576849</v>
      </c>
      <c r="E56" s="350">
        <v>11.687896656271061</v>
      </c>
      <c r="F56" s="349">
        <v>18.618292322625468</v>
      </c>
      <c r="G56" s="350">
        <v>14.471629857322744</v>
      </c>
      <c r="H56" s="351">
        <v>12.645348793157575</v>
      </c>
      <c r="I56" s="350">
        <v>19.183074579887069</v>
      </c>
      <c r="J56" s="350">
        <v>15.016260022573224</v>
      </c>
      <c r="K56" s="351">
        <v>13.239748241023069</v>
      </c>
      <c r="L56" s="257"/>
      <c r="M56" s="352">
        <v>3.6971911291605273</v>
      </c>
      <c r="N56" s="353">
        <v>2.7766685030688736</v>
      </c>
      <c r="O56" s="353">
        <v>1.9337371883032972</v>
      </c>
      <c r="P56" s="352">
        <v>4.7686475123960044</v>
      </c>
      <c r="Q56" s="353">
        <v>3.8274473392878017</v>
      </c>
      <c r="R56" s="354">
        <v>2.984516024522224</v>
      </c>
      <c r="S56" s="353">
        <v>5.387067216230303</v>
      </c>
      <c r="T56" s="353">
        <v>4.4112133594094285</v>
      </c>
      <c r="U56" s="354">
        <v>3.5682820446438512</v>
      </c>
      <c r="V56" s="260"/>
      <c r="W56" s="352">
        <v>5.6190278667094855</v>
      </c>
      <c r="X56" s="353">
        <v>2.1650389593873633</v>
      </c>
      <c r="Y56" s="353">
        <v>1.2974996679725741</v>
      </c>
      <c r="Z56" s="352">
        <v>5.8824242792606993</v>
      </c>
      <c r="AA56" s="353">
        <v>2.3657219403787639</v>
      </c>
      <c r="AB56" s="354">
        <v>1.4981826489639753</v>
      </c>
      <c r="AC56" s="352">
        <v>6.258704868619577</v>
      </c>
      <c r="AD56" s="353">
        <v>2.6524119132236228</v>
      </c>
      <c r="AE56" s="354">
        <v>1.7848726218088335</v>
      </c>
      <c r="AF56" s="337"/>
      <c r="AG56" s="259">
        <v>39.275027904716445</v>
      </c>
      <c r="AH56" s="260">
        <v>52.224607108840509</v>
      </c>
      <c r="AI56" s="261">
        <v>49.041933055457989</v>
      </c>
      <c r="AJ56" s="259">
        <v>52.126882001715408</v>
      </c>
      <c r="AK56" s="260">
        <v>65.248404599679205</v>
      </c>
      <c r="AL56" s="261">
        <v>62.065730546296678</v>
      </c>
      <c r="AM56" s="259">
        <v>70.119477737513989</v>
      </c>
      <c r="AN56" s="260">
        <v>83.481721086853398</v>
      </c>
      <c r="AO56" s="261">
        <v>80.29904703347087</v>
      </c>
      <c r="AP56" s="260"/>
      <c r="AQ56" s="352">
        <v>139.01771208424069</v>
      </c>
      <c r="AR56" s="260">
        <v>142.5181501563678</v>
      </c>
      <c r="AS56" s="352">
        <v>152.38113274159113</v>
      </c>
      <c r="AT56" s="261">
        <v>157.85850240626431</v>
      </c>
      <c r="AU56" s="353">
        <v>171.08992166188182</v>
      </c>
      <c r="AV56" s="261">
        <v>179.33499555611942</v>
      </c>
      <c r="AW56" s="355"/>
    </row>
    <row r="57" spans="2:49" s="212" customFormat="1" x14ac:dyDescent="0.2">
      <c r="B57" s="348">
        <v>2060</v>
      </c>
      <c r="C57" s="349">
        <v>17.57975069292344</v>
      </c>
      <c r="D57" s="350">
        <v>13.721230773576849</v>
      </c>
      <c r="E57" s="350">
        <v>11.687896656271061</v>
      </c>
      <c r="F57" s="349">
        <v>18.618292322625468</v>
      </c>
      <c r="G57" s="350">
        <v>14.471629857322744</v>
      </c>
      <c r="H57" s="351">
        <v>12.645348793157575</v>
      </c>
      <c r="I57" s="350">
        <v>19.183074579887069</v>
      </c>
      <c r="J57" s="350">
        <v>15.016260022573224</v>
      </c>
      <c r="K57" s="351">
        <v>13.239748241023069</v>
      </c>
      <c r="L57" s="257"/>
      <c r="M57" s="352">
        <v>3.6971911291605273</v>
      </c>
      <c r="N57" s="353">
        <v>2.7766685030688736</v>
      </c>
      <c r="O57" s="353">
        <v>1.9337371883032972</v>
      </c>
      <c r="P57" s="352">
        <v>4.7686475123960044</v>
      </c>
      <c r="Q57" s="353">
        <v>3.8274473392878017</v>
      </c>
      <c r="R57" s="354">
        <v>2.984516024522224</v>
      </c>
      <c r="S57" s="353">
        <v>5.387067216230303</v>
      </c>
      <c r="T57" s="353">
        <v>4.4112133594094285</v>
      </c>
      <c r="U57" s="354">
        <v>3.5682820446438512</v>
      </c>
      <c r="V57" s="260"/>
      <c r="W57" s="352">
        <v>5.6190278667094855</v>
      </c>
      <c r="X57" s="353">
        <v>2.1723497617219674</v>
      </c>
      <c r="Y57" s="353">
        <v>1.3000584487896856</v>
      </c>
      <c r="Z57" s="352">
        <v>5.8824242792606993</v>
      </c>
      <c r="AA57" s="353">
        <v>2.3730327427133688</v>
      </c>
      <c r="AB57" s="354">
        <v>1.5007414297810868</v>
      </c>
      <c r="AC57" s="352">
        <v>6.258704868619577</v>
      </c>
      <c r="AD57" s="353">
        <v>2.6597227155582273</v>
      </c>
      <c r="AE57" s="354">
        <v>1.7874314026259452</v>
      </c>
      <c r="AF57" s="337"/>
      <c r="AG57" s="259">
        <v>39.275027904716445</v>
      </c>
      <c r="AH57" s="260">
        <v>52.327350909557929</v>
      </c>
      <c r="AI57" s="261">
        <v>49.144676856175408</v>
      </c>
      <c r="AJ57" s="259">
        <v>52.126882001715408</v>
      </c>
      <c r="AK57" s="260">
        <v>65.351148400396625</v>
      </c>
      <c r="AL57" s="261">
        <v>62.168474347014097</v>
      </c>
      <c r="AM57" s="259">
        <v>70.119477737513989</v>
      </c>
      <c r="AN57" s="260">
        <v>83.584464887570803</v>
      </c>
      <c r="AO57" s="261">
        <v>80.401790834188276</v>
      </c>
      <c r="AP57" s="260"/>
      <c r="AQ57" s="352">
        <v>139.65907688692369</v>
      </c>
      <c r="AR57" s="260">
        <v>143.15951495905085</v>
      </c>
      <c r="AS57" s="352">
        <v>153.02249754427416</v>
      </c>
      <c r="AT57" s="261">
        <v>158.49986720894734</v>
      </c>
      <c r="AU57" s="353">
        <v>171.73128646456487</v>
      </c>
      <c r="AV57" s="261">
        <v>179.97636035880245</v>
      </c>
      <c r="AW57" s="355"/>
    </row>
    <row r="58" spans="2:49" s="212" customFormat="1" x14ac:dyDescent="0.2">
      <c r="B58" s="348">
        <v>2061</v>
      </c>
      <c r="C58" s="349">
        <v>17.57975069292344</v>
      </c>
      <c r="D58" s="350">
        <v>13.721230773576849</v>
      </c>
      <c r="E58" s="350">
        <v>11.687896656271061</v>
      </c>
      <c r="F58" s="349">
        <v>18.618292322625468</v>
      </c>
      <c r="G58" s="350">
        <v>14.471629857322744</v>
      </c>
      <c r="H58" s="351">
        <v>12.645348793157575</v>
      </c>
      <c r="I58" s="350">
        <v>19.183074579887069</v>
      </c>
      <c r="J58" s="350">
        <v>15.016260022573224</v>
      </c>
      <c r="K58" s="351">
        <v>13.239748241023069</v>
      </c>
      <c r="L58" s="257"/>
      <c r="M58" s="352">
        <v>3.6971911291605273</v>
      </c>
      <c r="N58" s="353">
        <v>2.7766685030688736</v>
      </c>
      <c r="O58" s="353">
        <v>1.9337371883032972</v>
      </c>
      <c r="P58" s="352">
        <v>4.7686475123960044</v>
      </c>
      <c r="Q58" s="353">
        <v>3.8274473392878017</v>
      </c>
      <c r="R58" s="354">
        <v>2.984516024522224</v>
      </c>
      <c r="S58" s="353">
        <v>5.387067216230303</v>
      </c>
      <c r="T58" s="353">
        <v>4.4112133594094285</v>
      </c>
      <c r="U58" s="354">
        <v>3.5682820446438512</v>
      </c>
      <c r="V58" s="260"/>
      <c r="W58" s="352">
        <v>5.6190278667094855</v>
      </c>
      <c r="X58" s="353">
        <v>2.179710589096985</v>
      </c>
      <c r="Y58" s="353">
        <v>1.302634738370942</v>
      </c>
      <c r="Z58" s="352">
        <v>5.8824242792606993</v>
      </c>
      <c r="AA58" s="353">
        <v>2.380393570088386</v>
      </c>
      <c r="AB58" s="354">
        <v>1.5033177193623428</v>
      </c>
      <c r="AC58" s="352">
        <v>6.258704868619577</v>
      </c>
      <c r="AD58" s="353">
        <v>2.6670835429332445</v>
      </c>
      <c r="AE58" s="354">
        <v>1.7900076922072012</v>
      </c>
      <c r="AF58" s="337"/>
      <c r="AG58" s="259">
        <v>39.275027904716445</v>
      </c>
      <c r="AH58" s="260">
        <v>52.430797747034902</v>
      </c>
      <c r="AI58" s="261">
        <v>49.248123693652374</v>
      </c>
      <c r="AJ58" s="259">
        <v>52.126882001715408</v>
      </c>
      <c r="AK58" s="260">
        <v>65.45459523787359</v>
      </c>
      <c r="AL58" s="261">
        <v>62.271921184491063</v>
      </c>
      <c r="AM58" s="259">
        <v>70.119477737513989</v>
      </c>
      <c r="AN58" s="260">
        <v>83.687911725047783</v>
      </c>
      <c r="AO58" s="261">
        <v>80.505237671665256</v>
      </c>
      <c r="AP58" s="260"/>
      <c r="AQ58" s="352">
        <v>140.30483030506991</v>
      </c>
      <c r="AR58" s="260">
        <v>143.80526837719708</v>
      </c>
      <c r="AS58" s="352">
        <v>153.66825096242039</v>
      </c>
      <c r="AT58" s="261">
        <v>159.14562062709356</v>
      </c>
      <c r="AU58" s="353">
        <v>172.37703988271107</v>
      </c>
      <c r="AV58" s="261">
        <v>180.62211377694868</v>
      </c>
      <c r="AW58" s="355"/>
    </row>
    <row r="59" spans="2:49" s="212" customFormat="1" x14ac:dyDescent="0.2">
      <c r="B59" s="348">
        <v>2062</v>
      </c>
      <c r="C59" s="349">
        <v>17.57975069292344</v>
      </c>
      <c r="D59" s="350">
        <v>13.721230773576849</v>
      </c>
      <c r="E59" s="350">
        <v>11.687896656271061</v>
      </c>
      <c r="F59" s="349">
        <v>18.618292322625468</v>
      </c>
      <c r="G59" s="350">
        <v>14.471629857322744</v>
      </c>
      <c r="H59" s="351">
        <v>12.645348793157575</v>
      </c>
      <c r="I59" s="350">
        <v>19.183074579887069</v>
      </c>
      <c r="J59" s="350">
        <v>15.016260022573224</v>
      </c>
      <c r="K59" s="351">
        <v>13.239748241023069</v>
      </c>
      <c r="L59" s="257"/>
      <c r="M59" s="352">
        <v>3.6971911291605273</v>
      </c>
      <c r="N59" s="353">
        <v>2.7766685030688736</v>
      </c>
      <c r="O59" s="353">
        <v>1.9337371883032972</v>
      </c>
      <c r="P59" s="352">
        <v>4.7686475123960044</v>
      </c>
      <c r="Q59" s="353">
        <v>3.8274473392878017</v>
      </c>
      <c r="R59" s="354">
        <v>2.984516024522224</v>
      </c>
      <c r="S59" s="353">
        <v>5.387067216230303</v>
      </c>
      <c r="T59" s="353">
        <v>4.4112133594094285</v>
      </c>
      <c r="U59" s="354">
        <v>3.5682820446438512</v>
      </c>
      <c r="V59" s="260"/>
      <c r="W59" s="352">
        <v>5.6190278667094855</v>
      </c>
      <c r="X59" s="353">
        <v>2.1871217838147441</v>
      </c>
      <c r="Y59" s="353">
        <v>1.3052286565221576</v>
      </c>
      <c r="Z59" s="352">
        <v>5.8824242792606993</v>
      </c>
      <c r="AA59" s="353">
        <v>2.3878047648061451</v>
      </c>
      <c r="AB59" s="354">
        <v>1.5059116375135586</v>
      </c>
      <c r="AC59" s="352">
        <v>6.258704868619577</v>
      </c>
      <c r="AD59" s="353">
        <v>2.674494737651004</v>
      </c>
      <c r="AE59" s="354">
        <v>1.7926016103584173</v>
      </c>
      <c r="AF59" s="337"/>
      <c r="AG59" s="259">
        <v>39.275027904716445</v>
      </c>
      <c r="AH59" s="260">
        <v>52.534952431884633</v>
      </c>
      <c r="AI59" s="261">
        <v>49.352278378502106</v>
      </c>
      <c r="AJ59" s="259">
        <v>52.126882001715408</v>
      </c>
      <c r="AK59" s="260">
        <v>65.558749922723322</v>
      </c>
      <c r="AL59" s="261">
        <v>62.376075869340795</v>
      </c>
      <c r="AM59" s="259">
        <v>70.119477737513989</v>
      </c>
      <c r="AN59" s="260">
        <v>83.792066409897515</v>
      </c>
      <c r="AO59" s="261">
        <v>80.609392356514988</v>
      </c>
      <c r="AP59" s="260"/>
      <c r="AQ59" s="352">
        <v>140.95500236830608</v>
      </c>
      <c r="AR59" s="260">
        <v>144.45544044043319</v>
      </c>
      <c r="AS59" s="352">
        <v>154.31842302565656</v>
      </c>
      <c r="AT59" s="261">
        <v>159.79579269032971</v>
      </c>
      <c r="AU59" s="353">
        <v>173.02721194594722</v>
      </c>
      <c r="AV59" s="261">
        <v>181.27228584018482</v>
      </c>
      <c r="AW59" s="355"/>
    </row>
    <row r="60" spans="2:49" s="212" customFormat="1" x14ac:dyDescent="0.2">
      <c r="B60" s="348">
        <v>2063</v>
      </c>
      <c r="C60" s="349">
        <v>17.57975069292344</v>
      </c>
      <c r="D60" s="350">
        <v>13.721230773576849</v>
      </c>
      <c r="E60" s="350">
        <v>11.687896656271061</v>
      </c>
      <c r="F60" s="349">
        <v>18.618292322625468</v>
      </c>
      <c r="G60" s="350">
        <v>14.471629857322744</v>
      </c>
      <c r="H60" s="351">
        <v>12.645348793157575</v>
      </c>
      <c r="I60" s="350">
        <v>19.183074579887069</v>
      </c>
      <c r="J60" s="350">
        <v>15.016260022573224</v>
      </c>
      <c r="K60" s="351">
        <v>13.239748241023069</v>
      </c>
      <c r="L60" s="257"/>
      <c r="M60" s="352">
        <v>3.6971911291605273</v>
      </c>
      <c r="N60" s="353">
        <v>2.7766685030688736</v>
      </c>
      <c r="O60" s="353">
        <v>1.9337371883032972</v>
      </c>
      <c r="P60" s="352">
        <v>4.7686475123960044</v>
      </c>
      <c r="Q60" s="353">
        <v>3.8274473392878017</v>
      </c>
      <c r="R60" s="354">
        <v>2.984516024522224</v>
      </c>
      <c r="S60" s="353">
        <v>5.387067216230303</v>
      </c>
      <c r="T60" s="353">
        <v>4.4112133594094285</v>
      </c>
      <c r="U60" s="354">
        <v>3.5682820446438512</v>
      </c>
      <c r="V60" s="260"/>
      <c r="W60" s="352">
        <v>5.6190278667094855</v>
      </c>
      <c r="X60" s="353">
        <v>2.1945836905198197</v>
      </c>
      <c r="Y60" s="353">
        <v>1.3078403238689342</v>
      </c>
      <c r="Z60" s="352">
        <v>5.8824242792606993</v>
      </c>
      <c r="AA60" s="353">
        <v>2.3952666715112203</v>
      </c>
      <c r="AB60" s="354">
        <v>1.508523304860335</v>
      </c>
      <c r="AC60" s="352">
        <v>6.258704868619577</v>
      </c>
      <c r="AD60" s="353">
        <v>2.6819566443560787</v>
      </c>
      <c r="AE60" s="354">
        <v>1.7952132777051939</v>
      </c>
      <c r="AF60" s="337"/>
      <c r="AG60" s="259">
        <v>39.275027904716445</v>
      </c>
      <c r="AH60" s="260">
        <v>52.639819807637544</v>
      </c>
      <c r="AI60" s="261">
        <v>49.457145754255023</v>
      </c>
      <c r="AJ60" s="259">
        <v>52.126882001715408</v>
      </c>
      <c r="AK60" s="260">
        <v>65.66361729847624</v>
      </c>
      <c r="AL60" s="261">
        <v>62.480943245093712</v>
      </c>
      <c r="AM60" s="259">
        <v>70.119477737513989</v>
      </c>
      <c r="AN60" s="260">
        <v>83.896933785650432</v>
      </c>
      <c r="AO60" s="261">
        <v>80.714259732267905</v>
      </c>
      <c r="AP60" s="260"/>
      <c r="AQ60" s="352">
        <v>141.60962331174028</v>
      </c>
      <c r="AR60" s="260">
        <v>145.11006138386745</v>
      </c>
      <c r="AS60" s="352">
        <v>154.97304396909075</v>
      </c>
      <c r="AT60" s="261">
        <v>160.45041363376396</v>
      </c>
      <c r="AU60" s="353">
        <v>173.68183288938144</v>
      </c>
      <c r="AV60" s="261">
        <v>181.92690678361907</v>
      </c>
      <c r="AW60" s="355"/>
    </row>
    <row r="61" spans="2:49" s="212" customFormat="1" x14ac:dyDescent="0.2">
      <c r="B61" s="348">
        <v>2064</v>
      </c>
      <c r="C61" s="349">
        <v>17.57975069292344</v>
      </c>
      <c r="D61" s="350">
        <v>13.721230773576849</v>
      </c>
      <c r="E61" s="350">
        <v>11.687896656271061</v>
      </c>
      <c r="F61" s="349">
        <v>18.618292322625468</v>
      </c>
      <c r="G61" s="350">
        <v>14.471629857322744</v>
      </c>
      <c r="H61" s="351">
        <v>12.645348793157575</v>
      </c>
      <c r="I61" s="350">
        <v>19.183074579887069</v>
      </c>
      <c r="J61" s="350">
        <v>15.016260022573224</v>
      </c>
      <c r="K61" s="351">
        <v>13.239748241023069</v>
      </c>
      <c r="L61" s="257"/>
      <c r="M61" s="352">
        <v>3.6971911291605273</v>
      </c>
      <c r="N61" s="353">
        <v>2.7766685030688736</v>
      </c>
      <c r="O61" s="353">
        <v>1.9337371883032972</v>
      </c>
      <c r="P61" s="352">
        <v>4.7686475123960044</v>
      </c>
      <c r="Q61" s="353">
        <v>3.8274473392878017</v>
      </c>
      <c r="R61" s="354">
        <v>2.984516024522224</v>
      </c>
      <c r="S61" s="353">
        <v>5.387067216230303</v>
      </c>
      <c r="T61" s="353">
        <v>4.4112133594094285</v>
      </c>
      <c r="U61" s="354">
        <v>3.5682820446438512</v>
      </c>
      <c r="V61" s="260"/>
      <c r="W61" s="352">
        <v>5.6190278667094855</v>
      </c>
      <c r="X61" s="353">
        <v>2.202096656215057</v>
      </c>
      <c r="Y61" s="353">
        <v>1.3104698618622672</v>
      </c>
      <c r="Z61" s="352">
        <v>5.8824242792606993</v>
      </c>
      <c r="AA61" s="353">
        <v>2.402779637206458</v>
      </c>
      <c r="AB61" s="354">
        <v>1.5111528428536678</v>
      </c>
      <c r="AC61" s="352">
        <v>6.258704868619577</v>
      </c>
      <c r="AD61" s="353">
        <v>2.6894696100513165</v>
      </c>
      <c r="AE61" s="354">
        <v>1.7978428156985262</v>
      </c>
      <c r="AF61" s="337"/>
      <c r="AG61" s="259">
        <v>39.275027904716445</v>
      </c>
      <c r="AH61" s="260">
        <v>52.745404750966479</v>
      </c>
      <c r="AI61" s="261">
        <v>49.562730697583959</v>
      </c>
      <c r="AJ61" s="259">
        <v>52.126882001715408</v>
      </c>
      <c r="AK61" s="260">
        <v>65.769202241805175</v>
      </c>
      <c r="AL61" s="261">
        <v>62.586528188422648</v>
      </c>
      <c r="AM61" s="259">
        <v>70.119477737513989</v>
      </c>
      <c r="AN61" s="260">
        <v>84.002518728979368</v>
      </c>
      <c r="AO61" s="261">
        <v>80.81984467559684</v>
      </c>
      <c r="AP61" s="260"/>
      <c r="AQ61" s="352">
        <v>142.26872357736815</v>
      </c>
      <c r="AR61" s="260">
        <v>145.76916164949532</v>
      </c>
      <c r="AS61" s="352">
        <v>155.63214423471862</v>
      </c>
      <c r="AT61" s="261">
        <v>161.1095138993918</v>
      </c>
      <c r="AU61" s="353">
        <v>174.34093315500928</v>
      </c>
      <c r="AV61" s="261">
        <v>182.58600704924694</v>
      </c>
      <c r="AW61" s="355"/>
    </row>
    <row r="62" spans="2:49" s="212" customFormat="1" x14ac:dyDescent="0.2">
      <c r="B62" s="348">
        <v>2065</v>
      </c>
      <c r="C62" s="349">
        <v>17.57975069292344</v>
      </c>
      <c r="D62" s="350">
        <v>13.721230773576849</v>
      </c>
      <c r="E62" s="350">
        <v>11.687896656271061</v>
      </c>
      <c r="F62" s="349">
        <v>18.618292322625468</v>
      </c>
      <c r="G62" s="350">
        <v>14.471629857322744</v>
      </c>
      <c r="H62" s="351">
        <v>12.645348793157575</v>
      </c>
      <c r="I62" s="350">
        <v>19.183074579887069</v>
      </c>
      <c r="J62" s="350">
        <v>15.016260022573224</v>
      </c>
      <c r="K62" s="351">
        <v>13.239748241023069</v>
      </c>
      <c r="L62" s="257"/>
      <c r="M62" s="352">
        <v>3.6971911291605273</v>
      </c>
      <c r="N62" s="353">
        <v>2.7766685030688736</v>
      </c>
      <c r="O62" s="353">
        <v>1.9337371883032972</v>
      </c>
      <c r="P62" s="352">
        <v>4.7686475123960044</v>
      </c>
      <c r="Q62" s="353">
        <v>3.8274473392878017</v>
      </c>
      <c r="R62" s="354">
        <v>2.984516024522224</v>
      </c>
      <c r="S62" s="353">
        <v>5.387067216230303</v>
      </c>
      <c r="T62" s="353">
        <v>4.4112133594094285</v>
      </c>
      <c r="U62" s="354">
        <v>3.5682820446438512</v>
      </c>
      <c r="V62" s="260"/>
      <c r="W62" s="352">
        <v>5.6190278667094855</v>
      </c>
      <c r="X62" s="353">
        <v>2.2096610302777102</v>
      </c>
      <c r="Y62" s="353">
        <v>1.3131173927841959</v>
      </c>
      <c r="Z62" s="352">
        <v>5.8824242792606993</v>
      </c>
      <c r="AA62" s="353">
        <v>2.4103440112691117</v>
      </c>
      <c r="AB62" s="354">
        <v>1.513800373775597</v>
      </c>
      <c r="AC62" s="352">
        <v>6.258704868619577</v>
      </c>
      <c r="AD62" s="353">
        <v>2.6970339841139697</v>
      </c>
      <c r="AE62" s="354">
        <v>1.8004903466204554</v>
      </c>
      <c r="AF62" s="337"/>
      <c r="AG62" s="259">
        <v>39.275027904716445</v>
      </c>
      <c r="AH62" s="260">
        <v>52.851712171913505</v>
      </c>
      <c r="AI62" s="261">
        <v>49.669038118530977</v>
      </c>
      <c r="AJ62" s="259">
        <v>52.126882001715408</v>
      </c>
      <c r="AK62" s="260">
        <v>65.875509662752194</v>
      </c>
      <c r="AL62" s="261">
        <v>62.692835609369666</v>
      </c>
      <c r="AM62" s="259">
        <v>70.119477737513989</v>
      </c>
      <c r="AN62" s="260">
        <v>84.108826149926387</v>
      </c>
      <c r="AO62" s="261">
        <v>80.926152096543859</v>
      </c>
      <c r="AP62" s="260"/>
      <c r="AQ62" s="352">
        <v>142.93233381548805</v>
      </c>
      <c r="AR62" s="260">
        <v>146.43277188761519</v>
      </c>
      <c r="AS62" s="352">
        <v>156.2957544728385</v>
      </c>
      <c r="AT62" s="261">
        <v>161.7731241375117</v>
      </c>
      <c r="AU62" s="353">
        <v>175.00454339312918</v>
      </c>
      <c r="AV62" s="261">
        <v>183.24961728736682</v>
      </c>
      <c r="AW62" s="355"/>
    </row>
    <row r="63" spans="2:49" s="212" customFormat="1" x14ac:dyDescent="0.2">
      <c r="B63" s="348">
        <v>2066</v>
      </c>
      <c r="C63" s="349">
        <v>17.57975069292344</v>
      </c>
      <c r="D63" s="350">
        <v>13.721230773576849</v>
      </c>
      <c r="E63" s="350">
        <v>11.687896656271061</v>
      </c>
      <c r="F63" s="349">
        <v>18.618292322625468</v>
      </c>
      <c r="G63" s="350">
        <v>14.471629857322744</v>
      </c>
      <c r="H63" s="351">
        <v>12.645348793157575</v>
      </c>
      <c r="I63" s="350">
        <v>19.183074579887069</v>
      </c>
      <c r="J63" s="350">
        <v>15.016260022573224</v>
      </c>
      <c r="K63" s="351">
        <v>13.239748241023069</v>
      </c>
      <c r="L63" s="257"/>
      <c r="M63" s="352">
        <v>3.6971911291605273</v>
      </c>
      <c r="N63" s="353">
        <v>2.7766685030688736</v>
      </c>
      <c r="O63" s="353">
        <v>1.9337371883032972</v>
      </c>
      <c r="P63" s="352">
        <v>4.7686475123960044</v>
      </c>
      <c r="Q63" s="353">
        <v>3.8274473392878017</v>
      </c>
      <c r="R63" s="354">
        <v>2.984516024522224</v>
      </c>
      <c r="S63" s="353">
        <v>5.387067216230303</v>
      </c>
      <c r="T63" s="353">
        <v>4.4112133594094285</v>
      </c>
      <c r="U63" s="354">
        <v>3.5682820446438512</v>
      </c>
      <c r="V63" s="260"/>
      <c r="W63" s="352">
        <v>5.6190278667094855</v>
      </c>
      <c r="X63" s="353">
        <v>2.2172771644756897</v>
      </c>
      <c r="Y63" s="353">
        <v>1.3157830397534886</v>
      </c>
      <c r="Z63" s="352">
        <v>5.8824242792606993</v>
      </c>
      <c r="AA63" s="353">
        <v>2.4179601454670903</v>
      </c>
      <c r="AB63" s="354">
        <v>1.5164660207448897</v>
      </c>
      <c r="AC63" s="352">
        <v>6.258704868619577</v>
      </c>
      <c r="AD63" s="353">
        <v>2.7046501183119491</v>
      </c>
      <c r="AE63" s="354">
        <v>1.8031559935897481</v>
      </c>
      <c r="AF63" s="337"/>
      <c r="AG63" s="259">
        <v>39.275027904716445</v>
      </c>
      <c r="AH63" s="260">
        <v>52.958747014118224</v>
      </c>
      <c r="AI63" s="261">
        <v>49.776072960735704</v>
      </c>
      <c r="AJ63" s="259">
        <v>52.126882001715408</v>
      </c>
      <c r="AK63" s="260">
        <v>65.98254450495692</v>
      </c>
      <c r="AL63" s="261">
        <v>62.799870451574392</v>
      </c>
      <c r="AM63" s="259">
        <v>70.119477737513989</v>
      </c>
      <c r="AN63" s="260">
        <v>84.215860992131113</v>
      </c>
      <c r="AO63" s="261">
        <v>81.033186938748585</v>
      </c>
      <c r="AP63" s="260"/>
      <c r="AQ63" s="352">
        <v>143.60048488612688</v>
      </c>
      <c r="AR63" s="260">
        <v>147.10092295825402</v>
      </c>
      <c r="AS63" s="352">
        <v>156.96390554347735</v>
      </c>
      <c r="AT63" s="261">
        <v>162.44127520815053</v>
      </c>
      <c r="AU63" s="353">
        <v>175.67269446376804</v>
      </c>
      <c r="AV63" s="261">
        <v>183.91776835800565</v>
      </c>
      <c r="AW63" s="355"/>
    </row>
    <row r="64" spans="2:49" s="212" customFormat="1" x14ac:dyDescent="0.2">
      <c r="B64" s="348">
        <v>2067</v>
      </c>
      <c r="C64" s="349">
        <v>17.57975069292344</v>
      </c>
      <c r="D64" s="350">
        <v>13.721230773576849</v>
      </c>
      <c r="E64" s="350">
        <v>11.687896656271061</v>
      </c>
      <c r="F64" s="349">
        <v>18.618292322625468</v>
      </c>
      <c r="G64" s="350">
        <v>14.471629857322744</v>
      </c>
      <c r="H64" s="351">
        <v>12.645348793157575</v>
      </c>
      <c r="I64" s="350">
        <v>19.183074579887069</v>
      </c>
      <c r="J64" s="350">
        <v>15.016260022573224</v>
      </c>
      <c r="K64" s="351">
        <v>13.239748241023069</v>
      </c>
      <c r="L64" s="257"/>
      <c r="M64" s="352">
        <v>3.6971911291605273</v>
      </c>
      <c r="N64" s="353">
        <v>2.7766685030688736</v>
      </c>
      <c r="O64" s="353">
        <v>1.9337371883032972</v>
      </c>
      <c r="P64" s="352">
        <v>4.7686475123960044</v>
      </c>
      <c r="Q64" s="353">
        <v>3.8274473392878017</v>
      </c>
      <c r="R64" s="354">
        <v>2.984516024522224</v>
      </c>
      <c r="S64" s="353">
        <v>5.387067216230303</v>
      </c>
      <c r="T64" s="353">
        <v>4.4112133594094285</v>
      </c>
      <c r="U64" s="354">
        <v>3.5682820446438512</v>
      </c>
      <c r="V64" s="260"/>
      <c r="W64" s="352">
        <v>5.6190278667094855</v>
      </c>
      <c r="X64" s="353">
        <v>2.2249454129839195</v>
      </c>
      <c r="Y64" s="353">
        <v>1.3184669267313691</v>
      </c>
      <c r="Z64" s="352">
        <v>5.8824242792606993</v>
      </c>
      <c r="AA64" s="353">
        <v>2.42562839397532</v>
      </c>
      <c r="AB64" s="354">
        <v>1.5191499077227699</v>
      </c>
      <c r="AC64" s="352">
        <v>6.258704868619577</v>
      </c>
      <c r="AD64" s="353">
        <v>2.7123183668201789</v>
      </c>
      <c r="AE64" s="354">
        <v>1.8058398805676283</v>
      </c>
      <c r="AF64" s="337"/>
      <c r="AG64" s="259">
        <v>39.275027904716445</v>
      </c>
      <c r="AH64" s="260">
        <v>53.066514255047714</v>
      </c>
      <c r="AI64" s="261">
        <v>49.883840201665194</v>
      </c>
      <c r="AJ64" s="259">
        <v>52.126882001715408</v>
      </c>
      <c r="AK64" s="260">
        <v>66.09031174588641</v>
      </c>
      <c r="AL64" s="261">
        <v>62.907637692503883</v>
      </c>
      <c r="AM64" s="259">
        <v>70.119477737513989</v>
      </c>
      <c r="AN64" s="260">
        <v>84.323628233060589</v>
      </c>
      <c r="AO64" s="261">
        <v>81.140954179678062</v>
      </c>
      <c r="AP64" s="260"/>
      <c r="AQ64" s="352">
        <v>144.27320786047483</v>
      </c>
      <c r="AR64" s="260">
        <v>147.77364593260199</v>
      </c>
      <c r="AS64" s="352">
        <v>157.6366285178253</v>
      </c>
      <c r="AT64" s="261">
        <v>163.11399818249848</v>
      </c>
      <c r="AU64" s="353">
        <v>176.34541743811599</v>
      </c>
      <c r="AV64" s="261">
        <v>184.59049133235359</v>
      </c>
      <c r="AW64" s="355"/>
    </row>
    <row r="65" spans="2:49" s="212" customFormat="1" x14ac:dyDescent="0.2">
      <c r="B65" s="348">
        <v>2068</v>
      </c>
      <c r="C65" s="349">
        <v>17.57975069292344</v>
      </c>
      <c r="D65" s="350">
        <v>13.721230773576849</v>
      </c>
      <c r="E65" s="350">
        <v>11.687896656271061</v>
      </c>
      <c r="F65" s="349">
        <v>18.618292322625468</v>
      </c>
      <c r="G65" s="350">
        <v>14.471629857322744</v>
      </c>
      <c r="H65" s="351">
        <v>12.645348793157575</v>
      </c>
      <c r="I65" s="350">
        <v>19.183074579887069</v>
      </c>
      <c r="J65" s="350">
        <v>15.016260022573224</v>
      </c>
      <c r="K65" s="351">
        <v>13.239748241023069</v>
      </c>
      <c r="L65" s="257"/>
      <c r="M65" s="352">
        <v>3.6971911291605273</v>
      </c>
      <c r="N65" s="353">
        <v>2.7766685030688736</v>
      </c>
      <c r="O65" s="353">
        <v>1.9337371883032972</v>
      </c>
      <c r="P65" s="352">
        <v>4.7686475123960044</v>
      </c>
      <c r="Q65" s="353">
        <v>3.8274473392878017</v>
      </c>
      <c r="R65" s="354">
        <v>2.984516024522224</v>
      </c>
      <c r="S65" s="353">
        <v>5.387067216230303</v>
      </c>
      <c r="T65" s="353">
        <v>4.4112133594094285</v>
      </c>
      <c r="U65" s="354">
        <v>3.5682820446438512</v>
      </c>
      <c r="V65" s="260"/>
      <c r="W65" s="352">
        <v>5.6190278667094855</v>
      </c>
      <c r="X65" s="353">
        <v>2.2326661324008072</v>
      </c>
      <c r="Y65" s="353">
        <v>1.3211691785272797</v>
      </c>
      <c r="Z65" s="352">
        <v>5.8824242792606993</v>
      </c>
      <c r="AA65" s="353">
        <v>2.4333491133922083</v>
      </c>
      <c r="AB65" s="354">
        <v>1.5218521595186809</v>
      </c>
      <c r="AC65" s="352">
        <v>6.258704868619577</v>
      </c>
      <c r="AD65" s="353">
        <v>2.7200390862370667</v>
      </c>
      <c r="AE65" s="354">
        <v>1.8085421323635393</v>
      </c>
      <c r="AF65" s="337"/>
      <c r="AG65" s="259">
        <v>39.275027904716445</v>
      </c>
      <c r="AH65" s="260">
        <v>53.175018906227933</v>
      </c>
      <c r="AI65" s="261">
        <v>49.992344852845406</v>
      </c>
      <c r="AJ65" s="259">
        <v>52.126882001715408</v>
      </c>
      <c r="AK65" s="260">
        <v>66.198816397066622</v>
      </c>
      <c r="AL65" s="261">
        <v>63.016142343684095</v>
      </c>
      <c r="AM65" s="259">
        <v>70.119477737513989</v>
      </c>
      <c r="AN65" s="260">
        <v>84.432132884240815</v>
      </c>
      <c r="AO65" s="261">
        <v>81.249458830858288</v>
      </c>
      <c r="AP65" s="260"/>
      <c r="AQ65" s="352">
        <v>144.95053402233057</v>
      </c>
      <c r="AR65" s="260">
        <v>148.45097209445771</v>
      </c>
      <c r="AS65" s="352">
        <v>158.31395467968105</v>
      </c>
      <c r="AT65" s="261">
        <v>163.79132434435419</v>
      </c>
      <c r="AU65" s="353">
        <v>177.02274359997173</v>
      </c>
      <c r="AV65" s="261">
        <v>185.26781749420934</v>
      </c>
      <c r="AW65" s="355"/>
    </row>
    <row r="66" spans="2:49" s="212" customFormat="1" x14ac:dyDescent="0.2">
      <c r="B66" s="348">
        <v>2069</v>
      </c>
      <c r="C66" s="349">
        <v>17.57975069292344</v>
      </c>
      <c r="D66" s="350">
        <v>13.721230773576849</v>
      </c>
      <c r="E66" s="350">
        <v>11.687896656271061</v>
      </c>
      <c r="F66" s="349">
        <v>18.618292322625468</v>
      </c>
      <c r="G66" s="350">
        <v>14.471629857322744</v>
      </c>
      <c r="H66" s="351">
        <v>12.645348793157575</v>
      </c>
      <c r="I66" s="350">
        <v>19.183074579887069</v>
      </c>
      <c r="J66" s="350">
        <v>15.016260022573224</v>
      </c>
      <c r="K66" s="351">
        <v>13.239748241023069</v>
      </c>
      <c r="L66" s="257"/>
      <c r="M66" s="352">
        <v>3.6971911291605273</v>
      </c>
      <c r="N66" s="353">
        <v>2.7766685030688736</v>
      </c>
      <c r="O66" s="353">
        <v>1.9337371883032972</v>
      </c>
      <c r="P66" s="352">
        <v>4.7686475123960044</v>
      </c>
      <c r="Q66" s="353">
        <v>3.8274473392878017</v>
      </c>
      <c r="R66" s="354">
        <v>2.984516024522224</v>
      </c>
      <c r="S66" s="353">
        <v>5.387067216230303</v>
      </c>
      <c r="T66" s="353">
        <v>4.4112133594094285</v>
      </c>
      <c r="U66" s="354">
        <v>3.5682820446438512</v>
      </c>
      <c r="V66" s="260"/>
      <c r="W66" s="352">
        <v>5.6190278667094855</v>
      </c>
      <c r="X66" s="353">
        <v>2.2404396817648293</v>
      </c>
      <c r="Y66" s="353">
        <v>1.3238899208046877</v>
      </c>
      <c r="Z66" s="352">
        <v>5.8824242792606993</v>
      </c>
      <c r="AA66" s="353">
        <v>2.4411226627562304</v>
      </c>
      <c r="AB66" s="354">
        <v>1.5245729017960885</v>
      </c>
      <c r="AC66" s="352">
        <v>6.258704868619577</v>
      </c>
      <c r="AD66" s="353">
        <v>2.7278126356010888</v>
      </c>
      <c r="AE66" s="354">
        <v>1.8112628746409469</v>
      </c>
      <c r="AF66" s="337"/>
      <c r="AG66" s="259">
        <v>39.275027904716445</v>
      </c>
      <c r="AH66" s="260">
        <v>53.284266013476845</v>
      </c>
      <c r="AI66" s="261">
        <v>50.101591960094325</v>
      </c>
      <c r="AJ66" s="259">
        <v>52.126882001715408</v>
      </c>
      <c r="AK66" s="260">
        <v>66.308063504315541</v>
      </c>
      <c r="AL66" s="261">
        <v>63.125389450933014</v>
      </c>
      <c r="AM66" s="259">
        <v>70.119477737513989</v>
      </c>
      <c r="AN66" s="260">
        <v>84.54137999148972</v>
      </c>
      <c r="AO66" s="261">
        <v>81.358705938107192</v>
      </c>
      <c r="AP66" s="260"/>
      <c r="AQ66" s="352">
        <v>145.63249486955581</v>
      </c>
      <c r="AR66" s="260">
        <v>149.13293294168295</v>
      </c>
      <c r="AS66" s="352">
        <v>158.99591552690629</v>
      </c>
      <c r="AT66" s="261">
        <v>164.47328519157944</v>
      </c>
      <c r="AU66" s="353">
        <v>177.70470444719695</v>
      </c>
      <c r="AV66" s="261">
        <v>185.94977834143458</v>
      </c>
      <c r="AW66" s="355"/>
    </row>
    <row r="67" spans="2:49" s="212" customFormat="1" x14ac:dyDescent="0.2">
      <c r="B67" s="348">
        <v>2070</v>
      </c>
      <c r="C67" s="349">
        <v>17.57975069292344</v>
      </c>
      <c r="D67" s="350">
        <v>13.721230773576849</v>
      </c>
      <c r="E67" s="350">
        <v>11.687896656271061</v>
      </c>
      <c r="F67" s="349">
        <v>18.618292322625468</v>
      </c>
      <c r="G67" s="350">
        <v>14.471629857322744</v>
      </c>
      <c r="H67" s="351">
        <v>12.645348793157575</v>
      </c>
      <c r="I67" s="350">
        <v>19.183074579887069</v>
      </c>
      <c r="J67" s="350">
        <v>15.016260022573224</v>
      </c>
      <c r="K67" s="351">
        <v>13.239748241023069</v>
      </c>
      <c r="L67" s="257"/>
      <c r="M67" s="352">
        <v>3.6971911291605273</v>
      </c>
      <c r="N67" s="353">
        <v>2.7766685030688736</v>
      </c>
      <c r="O67" s="353">
        <v>1.9337371883032972</v>
      </c>
      <c r="P67" s="352">
        <v>4.7686475123960044</v>
      </c>
      <c r="Q67" s="353">
        <v>3.8274473392878017</v>
      </c>
      <c r="R67" s="354">
        <v>2.984516024522224</v>
      </c>
      <c r="S67" s="353">
        <v>5.387067216230303</v>
      </c>
      <c r="T67" s="353">
        <v>4.4112133594094285</v>
      </c>
      <c r="U67" s="354">
        <v>3.5682820446438512</v>
      </c>
      <c r="V67" s="260"/>
      <c r="W67" s="352">
        <v>5.6190278667094855</v>
      </c>
      <c r="X67" s="353">
        <v>2.2482664225712257</v>
      </c>
      <c r="Y67" s="353">
        <v>1.3266292800869262</v>
      </c>
      <c r="Z67" s="352">
        <v>5.8824242792606993</v>
      </c>
      <c r="AA67" s="353">
        <v>2.4489494035626258</v>
      </c>
      <c r="AB67" s="354">
        <v>1.527312261078327</v>
      </c>
      <c r="AC67" s="352">
        <v>6.258704868619577</v>
      </c>
      <c r="AD67" s="353">
        <v>2.7356393764074851</v>
      </c>
      <c r="AE67" s="354">
        <v>1.8140022339231856</v>
      </c>
      <c r="AF67" s="337"/>
      <c r="AG67" s="259">
        <v>39.275027904716445</v>
      </c>
      <c r="AH67" s="260">
        <v>53.394260657138993</v>
      </c>
      <c r="AI67" s="261">
        <v>50.211586603756473</v>
      </c>
      <c r="AJ67" s="259">
        <v>52.126882001715408</v>
      </c>
      <c r="AK67" s="260">
        <v>66.418058147977689</v>
      </c>
      <c r="AL67" s="261">
        <v>63.235384094595162</v>
      </c>
      <c r="AM67" s="259">
        <v>70.119477737513989</v>
      </c>
      <c r="AN67" s="260">
        <v>84.651374635151882</v>
      </c>
      <c r="AO67" s="261">
        <v>81.468700581769355</v>
      </c>
      <c r="AP67" s="260"/>
      <c r="AQ67" s="352">
        <v>146.31912211554015</v>
      </c>
      <c r="AR67" s="260">
        <v>149.81956018766732</v>
      </c>
      <c r="AS67" s="352">
        <v>159.68254277289063</v>
      </c>
      <c r="AT67" s="261">
        <v>165.15991243756383</v>
      </c>
      <c r="AU67" s="353">
        <v>178.39133169318131</v>
      </c>
      <c r="AV67" s="261">
        <v>186.63640558741895</v>
      </c>
      <c r="AW67" s="355"/>
    </row>
    <row r="68" spans="2:49" s="212" customFormat="1" x14ac:dyDescent="0.2">
      <c r="B68" s="348">
        <v>2071</v>
      </c>
      <c r="C68" s="349">
        <v>17.57975069292344</v>
      </c>
      <c r="D68" s="350">
        <v>13.721230773576849</v>
      </c>
      <c r="E68" s="350">
        <v>11.687896656271061</v>
      </c>
      <c r="F68" s="349">
        <v>18.618292322625468</v>
      </c>
      <c r="G68" s="350">
        <v>14.471629857322744</v>
      </c>
      <c r="H68" s="351">
        <v>12.645348793157575</v>
      </c>
      <c r="I68" s="350">
        <v>19.183074579887069</v>
      </c>
      <c r="J68" s="350">
        <v>15.016260022573224</v>
      </c>
      <c r="K68" s="351">
        <v>13.239748241023069</v>
      </c>
      <c r="L68" s="257"/>
      <c r="M68" s="352">
        <v>3.6971911291605273</v>
      </c>
      <c r="N68" s="353">
        <v>2.7766685030688736</v>
      </c>
      <c r="O68" s="353">
        <v>1.9337371883032972</v>
      </c>
      <c r="P68" s="352">
        <v>4.7686475123960044</v>
      </c>
      <c r="Q68" s="353">
        <v>3.8274473392878017</v>
      </c>
      <c r="R68" s="354">
        <v>2.984516024522224</v>
      </c>
      <c r="S68" s="353">
        <v>5.387067216230303</v>
      </c>
      <c r="T68" s="353">
        <v>4.4112133594094285</v>
      </c>
      <c r="U68" s="354">
        <v>3.5682820446438512</v>
      </c>
      <c r="V68" s="260"/>
      <c r="W68" s="352">
        <v>5.6190278667094855</v>
      </c>
      <c r="X68" s="353">
        <v>2.2561467187888082</v>
      </c>
      <c r="Y68" s="353">
        <v>1.3293873837630799</v>
      </c>
      <c r="Z68" s="352">
        <v>5.8824242792606993</v>
      </c>
      <c r="AA68" s="353">
        <v>2.4568296997802088</v>
      </c>
      <c r="AB68" s="354">
        <v>1.5300703647544811</v>
      </c>
      <c r="AC68" s="352">
        <v>6.258704868619577</v>
      </c>
      <c r="AD68" s="353">
        <v>2.7435196726250677</v>
      </c>
      <c r="AE68" s="354">
        <v>1.8167603375993395</v>
      </c>
      <c r="AF68" s="337"/>
      <c r="AG68" s="259">
        <v>39.275027904716445</v>
      </c>
      <c r="AH68" s="260">
        <v>53.505007952321797</v>
      </c>
      <c r="AI68" s="261">
        <v>50.322333898939277</v>
      </c>
      <c r="AJ68" s="259">
        <v>52.126882001715408</v>
      </c>
      <c r="AK68" s="260">
        <v>66.528805443160493</v>
      </c>
      <c r="AL68" s="261">
        <v>63.346131389777966</v>
      </c>
      <c r="AM68" s="259">
        <v>70.119477737513989</v>
      </c>
      <c r="AN68" s="260">
        <v>84.762121930334686</v>
      </c>
      <c r="AO68" s="261">
        <v>81.579447876952159</v>
      </c>
      <c r="AP68" s="260"/>
      <c r="AQ68" s="352">
        <v>147.0104476906759</v>
      </c>
      <c r="AR68" s="260">
        <v>150.51088576280307</v>
      </c>
      <c r="AS68" s="352">
        <v>160.37386834802638</v>
      </c>
      <c r="AT68" s="261">
        <v>165.85123801269958</v>
      </c>
      <c r="AU68" s="353">
        <v>179.08265726831709</v>
      </c>
      <c r="AV68" s="261">
        <v>187.32773116255467</v>
      </c>
      <c r="AW68" s="355"/>
    </row>
    <row r="69" spans="2:49" s="212" customFormat="1" x14ac:dyDescent="0.2">
      <c r="B69" s="348">
        <v>2072</v>
      </c>
      <c r="C69" s="349">
        <v>17.57975069292344</v>
      </c>
      <c r="D69" s="350">
        <v>13.721230773576849</v>
      </c>
      <c r="E69" s="350">
        <v>11.687896656271061</v>
      </c>
      <c r="F69" s="349">
        <v>18.618292322625468</v>
      </c>
      <c r="G69" s="350">
        <v>14.471629857322744</v>
      </c>
      <c r="H69" s="351">
        <v>12.645348793157575</v>
      </c>
      <c r="I69" s="350">
        <v>19.183074579887069</v>
      </c>
      <c r="J69" s="350">
        <v>15.016260022573224</v>
      </c>
      <c r="K69" s="351">
        <v>13.239748241023069</v>
      </c>
      <c r="L69" s="257"/>
      <c r="M69" s="352">
        <v>3.6971911291605273</v>
      </c>
      <c r="N69" s="353">
        <v>2.7766685030688736</v>
      </c>
      <c r="O69" s="353">
        <v>1.9337371883032972</v>
      </c>
      <c r="P69" s="352">
        <v>4.7686475123960044</v>
      </c>
      <c r="Q69" s="353">
        <v>3.8274473392878017</v>
      </c>
      <c r="R69" s="354">
        <v>2.984516024522224</v>
      </c>
      <c r="S69" s="353">
        <v>5.387067216230303</v>
      </c>
      <c r="T69" s="353">
        <v>4.4112133594094285</v>
      </c>
      <c r="U69" s="354">
        <v>3.5682820446438512</v>
      </c>
      <c r="V69" s="260"/>
      <c r="W69" s="352">
        <v>5.6190278667094855</v>
      </c>
      <c r="X69" s="353">
        <v>2.2640809368768928</v>
      </c>
      <c r="Y69" s="353">
        <v>1.3321643600939097</v>
      </c>
      <c r="Z69" s="352">
        <v>5.8824242792606993</v>
      </c>
      <c r="AA69" s="353">
        <v>2.4647639178682943</v>
      </c>
      <c r="AB69" s="354">
        <v>1.5328473410853105</v>
      </c>
      <c r="AC69" s="352">
        <v>6.258704868619577</v>
      </c>
      <c r="AD69" s="353">
        <v>2.7514538907131523</v>
      </c>
      <c r="AE69" s="354">
        <v>1.8195373139301687</v>
      </c>
      <c r="AF69" s="337"/>
      <c r="AG69" s="259">
        <v>39.275027904716445</v>
      </c>
      <c r="AH69" s="260">
        <v>53.616513049133424</v>
      </c>
      <c r="AI69" s="261">
        <v>50.433838995750904</v>
      </c>
      <c r="AJ69" s="259">
        <v>52.126882001715408</v>
      </c>
      <c r="AK69" s="260">
        <v>66.64031053997212</v>
      </c>
      <c r="AL69" s="261">
        <v>63.457636486589593</v>
      </c>
      <c r="AM69" s="259">
        <v>70.119477737513989</v>
      </c>
      <c r="AN69" s="260">
        <v>84.873627027146298</v>
      </c>
      <c r="AO69" s="261">
        <v>81.690952973763771</v>
      </c>
      <c r="AP69" s="260"/>
      <c r="AQ69" s="352">
        <v>147.70650374384294</v>
      </c>
      <c r="AR69" s="260">
        <v>151.20694181597005</v>
      </c>
      <c r="AS69" s="352">
        <v>161.06992440119339</v>
      </c>
      <c r="AT69" s="261">
        <v>166.54729406586657</v>
      </c>
      <c r="AU69" s="353">
        <v>179.77871332148405</v>
      </c>
      <c r="AV69" s="261">
        <v>188.02378721572168</v>
      </c>
      <c r="AW69" s="355"/>
    </row>
    <row r="70" spans="2:49" s="212" customFormat="1" x14ac:dyDescent="0.2">
      <c r="B70" s="348">
        <v>2073</v>
      </c>
      <c r="C70" s="349">
        <v>17.57975069292344</v>
      </c>
      <c r="D70" s="350">
        <v>13.721230773576849</v>
      </c>
      <c r="E70" s="350">
        <v>11.687896656271061</v>
      </c>
      <c r="F70" s="349">
        <v>18.618292322625468</v>
      </c>
      <c r="G70" s="350">
        <v>14.471629857322744</v>
      </c>
      <c r="H70" s="351">
        <v>12.645348793157575</v>
      </c>
      <c r="I70" s="350">
        <v>19.183074579887069</v>
      </c>
      <c r="J70" s="350">
        <v>15.016260022573224</v>
      </c>
      <c r="K70" s="351">
        <v>13.239748241023069</v>
      </c>
      <c r="L70" s="257"/>
      <c r="M70" s="352">
        <v>3.6971911291605273</v>
      </c>
      <c r="N70" s="353">
        <v>2.7766685030688736</v>
      </c>
      <c r="O70" s="353">
        <v>1.9337371883032972</v>
      </c>
      <c r="P70" s="352">
        <v>4.7686475123960044</v>
      </c>
      <c r="Q70" s="353">
        <v>3.8274473392878017</v>
      </c>
      <c r="R70" s="354">
        <v>2.984516024522224</v>
      </c>
      <c r="S70" s="353">
        <v>5.387067216230303</v>
      </c>
      <c r="T70" s="353">
        <v>4.4112133594094285</v>
      </c>
      <c r="U70" s="354">
        <v>3.5682820446438512</v>
      </c>
      <c r="V70" s="260"/>
      <c r="W70" s="352">
        <v>5.6190278667094855</v>
      </c>
      <c r="X70" s="353">
        <v>2.2720694458023352</v>
      </c>
      <c r="Y70" s="353">
        <v>1.3349603382178143</v>
      </c>
      <c r="Z70" s="352">
        <v>5.8824242792606993</v>
      </c>
      <c r="AA70" s="353">
        <v>2.4727524267937357</v>
      </c>
      <c r="AB70" s="354">
        <v>1.5356433192092156</v>
      </c>
      <c r="AC70" s="352">
        <v>6.258704868619577</v>
      </c>
      <c r="AD70" s="353">
        <v>2.7594423996385942</v>
      </c>
      <c r="AE70" s="354">
        <v>1.8223332920540738</v>
      </c>
      <c r="AF70" s="337"/>
      <c r="AG70" s="259">
        <v>39.275027904716445</v>
      </c>
      <c r="AH70" s="260">
        <v>53.728781132922244</v>
      </c>
      <c r="AI70" s="261">
        <v>50.546107079539723</v>
      </c>
      <c r="AJ70" s="259">
        <v>52.126882001715408</v>
      </c>
      <c r="AK70" s="260">
        <v>66.75257862376094</v>
      </c>
      <c r="AL70" s="261">
        <v>63.569904570378412</v>
      </c>
      <c r="AM70" s="259">
        <v>70.119477737513989</v>
      </c>
      <c r="AN70" s="260">
        <v>84.985895110935132</v>
      </c>
      <c r="AO70" s="261">
        <v>81.803221057552605</v>
      </c>
      <c r="AP70" s="260"/>
      <c r="AQ70" s="352">
        <v>148.40732264390351</v>
      </c>
      <c r="AR70" s="260">
        <v>151.90776071603065</v>
      </c>
      <c r="AS70" s="352">
        <v>161.77074330125399</v>
      </c>
      <c r="AT70" s="261">
        <v>167.24811296592719</v>
      </c>
      <c r="AU70" s="353">
        <v>180.47953222154467</v>
      </c>
      <c r="AV70" s="261">
        <v>188.72460611578228</v>
      </c>
      <c r="AW70" s="355"/>
    </row>
    <row r="71" spans="2:49" s="212" customFormat="1" x14ac:dyDescent="0.2">
      <c r="B71" s="348">
        <v>2074</v>
      </c>
      <c r="C71" s="349">
        <v>17.57975069292344</v>
      </c>
      <c r="D71" s="350">
        <v>13.721230773576849</v>
      </c>
      <c r="E71" s="350">
        <v>11.687896656271061</v>
      </c>
      <c r="F71" s="349">
        <v>18.618292322625468</v>
      </c>
      <c r="G71" s="350">
        <v>14.471629857322744</v>
      </c>
      <c r="H71" s="351">
        <v>12.645348793157575</v>
      </c>
      <c r="I71" s="350">
        <v>19.183074579887069</v>
      </c>
      <c r="J71" s="350">
        <v>15.016260022573224</v>
      </c>
      <c r="K71" s="351">
        <v>13.239748241023069</v>
      </c>
      <c r="L71" s="257"/>
      <c r="M71" s="352">
        <v>3.6971911291605273</v>
      </c>
      <c r="N71" s="353">
        <v>2.7766685030688736</v>
      </c>
      <c r="O71" s="353">
        <v>1.9337371883032972</v>
      </c>
      <c r="P71" s="352">
        <v>4.7686475123960044</v>
      </c>
      <c r="Q71" s="353">
        <v>3.8274473392878017</v>
      </c>
      <c r="R71" s="354">
        <v>2.984516024522224</v>
      </c>
      <c r="S71" s="353">
        <v>5.387067216230303</v>
      </c>
      <c r="T71" s="353">
        <v>4.4112133594094285</v>
      </c>
      <c r="U71" s="354">
        <v>3.5682820446438512</v>
      </c>
      <c r="V71" s="260"/>
      <c r="W71" s="352">
        <v>5.6190278667094855</v>
      </c>
      <c r="X71" s="353">
        <v>2.2801126170566901</v>
      </c>
      <c r="Y71" s="353">
        <v>1.3377754481568389</v>
      </c>
      <c r="Z71" s="352">
        <v>5.8824242792606993</v>
      </c>
      <c r="AA71" s="353">
        <v>2.4807955980480911</v>
      </c>
      <c r="AB71" s="354">
        <v>1.5384584291482397</v>
      </c>
      <c r="AC71" s="352">
        <v>6.258704868619577</v>
      </c>
      <c r="AD71" s="353">
        <v>2.7674855708929496</v>
      </c>
      <c r="AE71" s="354">
        <v>1.8251484019930981</v>
      </c>
      <c r="AF71" s="337"/>
      <c r="AG71" s="259">
        <v>39.275027904716445</v>
      </c>
      <c r="AH71" s="260">
        <v>53.841817424518034</v>
      </c>
      <c r="AI71" s="261">
        <v>50.659143371135514</v>
      </c>
      <c r="AJ71" s="259">
        <v>52.126882001715408</v>
      </c>
      <c r="AK71" s="260">
        <v>66.86561491535673</v>
      </c>
      <c r="AL71" s="261">
        <v>63.682940861974203</v>
      </c>
      <c r="AM71" s="259">
        <v>70.119477737513989</v>
      </c>
      <c r="AN71" s="260">
        <v>85.098931402530923</v>
      </c>
      <c r="AO71" s="261">
        <v>81.916257349148395</v>
      </c>
      <c r="AP71" s="260"/>
      <c r="AQ71" s="352">
        <v>149.11293698120792</v>
      </c>
      <c r="AR71" s="260">
        <v>152.61337505333506</v>
      </c>
      <c r="AS71" s="352">
        <v>162.4763576385584</v>
      </c>
      <c r="AT71" s="261">
        <v>167.9537273032316</v>
      </c>
      <c r="AU71" s="353">
        <v>181.18514655884908</v>
      </c>
      <c r="AV71" s="261">
        <v>189.43022045308669</v>
      </c>
      <c r="AW71" s="355"/>
    </row>
    <row r="72" spans="2:49" s="212" customFormat="1" x14ac:dyDescent="0.2">
      <c r="B72" s="348">
        <v>2075</v>
      </c>
      <c r="C72" s="349">
        <v>17.57975069292344</v>
      </c>
      <c r="D72" s="350">
        <v>13.721230773576849</v>
      </c>
      <c r="E72" s="350">
        <v>11.687896656271061</v>
      </c>
      <c r="F72" s="349">
        <v>18.618292322625468</v>
      </c>
      <c r="G72" s="350">
        <v>14.471629857322744</v>
      </c>
      <c r="H72" s="351">
        <v>12.645348793157575</v>
      </c>
      <c r="I72" s="350">
        <v>19.183074579887069</v>
      </c>
      <c r="J72" s="350">
        <v>15.016260022573224</v>
      </c>
      <c r="K72" s="351">
        <v>13.239748241023069</v>
      </c>
      <c r="L72" s="257"/>
      <c r="M72" s="352">
        <v>3.6971911291605273</v>
      </c>
      <c r="N72" s="353">
        <v>2.7766685030688736</v>
      </c>
      <c r="O72" s="353">
        <v>1.9337371883032972</v>
      </c>
      <c r="P72" s="352">
        <v>4.7686475123960044</v>
      </c>
      <c r="Q72" s="353">
        <v>3.8274473392878017</v>
      </c>
      <c r="R72" s="354">
        <v>2.984516024522224</v>
      </c>
      <c r="S72" s="353">
        <v>5.387067216230303</v>
      </c>
      <c r="T72" s="353">
        <v>4.4112133594094285</v>
      </c>
      <c r="U72" s="354">
        <v>3.5682820446438512</v>
      </c>
      <c r="V72" s="260"/>
      <c r="W72" s="352">
        <v>5.6190278667094855</v>
      </c>
      <c r="X72" s="353">
        <v>2.2882108246734898</v>
      </c>
      <c r="Y72" s="353">
        <v>1.3406098208227182</v>
      </c>
      <c r="Z72" s="352">
        <v>5.8824242792606993</v>
      </c>
      <c r="AA72" s="353">
        <v>2.4888938056648908</v>
      </c>
      <c r="AB72" s="354">
        <v>1.5412928018141197</v>
      </c>
      <c r="AC72" s="352">
        <v>6.258704868619577</v>
      </c>
      <c r="AD72" s="353">
        <v>2.7755837785097497</v>
      </c>
      <c r="AE72" s="354">
        <v>1.8279827746589781</v>
      </c>
      <c r="AF72" s="337"/>
      <c r="AG72" s="259">
        <v>39.275027904716445</v>
      </c>
      <c r="AH72" s="260">
        <v>53.9556271804747</v>
      </c>
      <c r="AI72" s="261">
        <v>50.77295312709218</v>
      </c>
      <c r="AJ72" s="259">
        <v>52.126882001715408</v>
      </c>
      <c r="AK72" s="260">
        <v>66.979424671313396</v>
      </c>
      <c r="AL72" s="261">
        <v>63.796750617930869</v>
      </c>
      <c r="AM72" s="259">
        <v>70.119477737513989</v>
      </c>
      <c r="AN72" s="260">
        <v>85.212741158487574</v>
      </c>
      <c r="AO72" s="261">
        <v>82.030067105105047</v>
      </c>
      <c r="AP72" s="260"/>
      <c r="AQ72" s="352">
        <v>149.82337956910973</v>
      </c>
      <c r="AR72" s="260">
        <v>153.32381764123687</v>
      </c>
      <c r="AS72" s="352">
        <v>163.18680022646021</v>
      </c>
      <c r="AT72" s="261">
        <v>168.66416989113335</v>
      </c>
      <c r="AU72" s="353">
        <v>181.89558914675089</v>
      </c>
      <c r="AV72" s="261">
        <v>190.1406630409885</v>
      </c>
      <c r="AW72" s="355"/>
    </row>
    <row r="73" spans="2:49" s="212" customFormat="1" x14ac:dyDescent="0.2">
      <c r="B73" s="348">
        <v>2076</v>
      </c>
      <c r="C73" s="349">
        <v>17.57975069292344</v>
      </c>
      <c r="D73" s="350">
        <v>13.721230773576849</v>
      </c>
      <c r="E73" s="350">
        <v>11.687896656271061</v>
      </c>
      <c r="F73" s="349">
        <v>18.618292322625468</v>
      </c>
      <c r="G73" s="350">
        <v>14.471629857322744</v>
      </c>
      <c r="H73" s="351">
        <v>12.645348793157575</v>
      </c>
      <c r="I73" s="350">
        <v>19.183074579887069</v>
      </c>
      <c r="J73" s="350">
        <v>15.016260022573224</v>
      </c>
      <c r="K73" s="351">
        <v>13.239748241023069</v>
      </c>
      <c r="L73" s="257"/>
      <c r="M73" s="352">
        <v>3.6971911291605273</v>
      </c>
      <c r="N73" s="353">
        <v>2.7766685030688736</v>
      </c>
      <c r="O73" s="353">
        <v>1.9337371883032972</v>
      </c>
      <c r="P73" s="352">
        <v>4.7686475123960044</v>
      </c>
      <c r="Q73" s="353">
        <v>3.8274473392878017</v>
      </c>
      <c r="R73" s="354">
        <v>2.984516024522224</v>
      </c>
      <c r="S73" s="353">
        <v>5.387067216230303</v>
      </c>
      <c r="T73" s="353">
        <v>4.4112133594094285</v>
      </c>
      <c r="U73" s="354">
        <v>3.5682820446438512</v>
      </c>
      <c r="V73" s="260"/>
      <c r="W73" s="352">
        <v>5.6190278667094855</v>
      </c>
      <c r="X73" s="353">
        <v>2.2963644452456338</v>
      </c>
      <c r="Y73" s="353">
        <v>1.3434635880229691</v>
      </c>
      <c r="Z73" s="352">
        <v>5.8824242792606993</v>
      </c>
      <c r="AA73" s="353">
        <v>2.4970474262370348</v>
      </c>
      <c r="AB73" s="354">
        <v>1.5441465690143696</v>
      </c>
      <c r="AC73" s="352">
        <v>6.258704868619577</v>
      </c>
      <c r="AD73" s="353">
        <v>2.7837373990818937</v>
      </c>
      <c r="AE73" s="354">
        <v>1.8308365418592285</v>
      </c>
      <c r="AF73" s="337"/>
      <c r="AG73" s="259">
        <v>39.275027904716445</v>
      </c>
      <c r="AH73" s="260">
        <v>54.070215693314729</v>
      </c>
      <c r="AI73" s="261">
        <v>50.887541639932209</v>
      </c>
      <c r="AJ73" s="259">
        <v>52.126882001715408</v>
      </c>
      <c r="AK73" s="260">
        <v>67.094013184153425</v>
      </c>
      <c r="AL73" s="261">
        <v>63.911339130770898</v>
      </c>
      <c r="AM73" s="259">
        <v>70.119477737513989</v>
      </c>
      <c r="AN73" s="260">
        <v>85.327329671327618</v>
      </c>
      <c r="AO73" s="261">
        <v>82.144655617945091</v>
      </c>
      <c r="AP73" s="260"/>
      <c r="AQ73" s="352">
        <v>150.53868344549178</v>
      </c>
      <c r="AR73" s="260">
        <v>154.03912151761892</v>
      </c>
      <c r="AS73" s="352">
        <v>163.90210410284226</v>
      </c>
      <c r="AT73" s="261">
        <v>169.37947376751546</v>
      </c>
      <c r="AU73" s="353">
        <v>182.61089302313295</v>
      </c>
      <c r="AV73" s="261">
        <v>190.85596691737055</v>
      </c>
      <c r="AW73" s="355"/>
    </row>
    <row r="74" spans="2:49" s="212" customFormat="1" x14ac:dyDescent="0.2">
      <c r="B74" s="348">
        <v>2077</v>
      </c>
      <c r="C74" s="349">
        <v>17.57975069292344</v>
      </c>
      <c r="D74" s="350">
        <v>13.721230773576849</v>
      </c>
      <c r="E74" s="350">
        <v>11.687896656271061</v>
      </c>
      <c r="F74" s="349">
        <v>18.618292322625468</v>
      </c>
      <c r="G74" s="350">
        <v>14.471629857322744</v>
      </c>
      <c r="H74" s="351">
        <v>12.645348793157575</v>
      </c>
      <c r="I74" s="350">
        <v>19.183074579887069</v>
      </c>
      <c r="J74" s="350">
        <v>15.016260022573224</v>
      </c>
      <c r="K74" s="351">
        <v>13.239748241023069</v>
      </c>
      <c r="L74" s="257"/>
      <c r="M74" s="352">
        <v>3.6971911291605273</v>
      </c>
      <c r="N74" s="353">
        <v>2.7766685030688736</v>
      </c>
      <c r="O74" s="353">
        <v>1.9337371883032972</v>
      </c>
      <c r="P74" s="352">
        <v>4.7686475123960044</v>
      </c>
      <c r="Q74" s="353">
        <v>3.8274473392878017</v>
      </c>
      <c r="R74" s="354">
        <v>2.984516024522224</v>
      </c>
      <c r="S74" s="353">
        <v>5.387067216230303</v>
      </c>
      <c r="T74" s="353">
        <v>4.4112133594094285</v>
      </c>
      <c r="U74" s="354">
        <v>3.5682820446438512</v>
      </c>
      <c r="V74" s="260"/>
      <c r="W74" s="352">
        <v>5.6190278667094855</v>
      </c>
      <c r="X74" s="353">
        <v>2.3045738579429051</v>
      </c>
      <c r="Y74" s="353">
        <v>1.3463368824670139</v>
      </c>
      <c r="Z74" s="352">
        <v>5.8824242792606993</v>
      </c>
      <c r="AA74" s="353">
        <v>2.5052568389343057</v>
      </c>
      <c r="AB74" s="354">
        <v>1.5470198634584151</v>
      </c>
      <c r="AC74" s="352">
        <v>6.258704868619577</v>
      </c>
      <c r="AD74" s="353">
        <v>2.7919468117791646</v>
      </c>
      <c r="AE74" s="354">
        <v>1.8337098363032736</v>
      </c>
      <c r="AF74" s="337"/>
      <c r="AG74" s="259">
        <v>39.275027904716445</v>
      </c>
      <c r="AH74" s="260">
        <v>54.185588291775382</v>
      </c>
      <c r="AI74" s="261">
        <v>51.002914238392862</v>
      </c>
      <c r="AJ74" s="259">
        <v>52.126882001715408</v>
      </c>
      <c r="AK74" s="260">
        <v>67.209385782614078</v>
      </c>
      <c r="AL74" s="261">
        <v>64.02671172923155</v>
      </c>
      <c r="AM74" s="259">
        <v>70.119477737513989</v>
      </c>
      <c r="AN74" s="260">
        <v>85.442702269788271</v>
      </c>
      <c r="AO74" s="261">
        <v>82.260028216405743</v>
      </c>
      <c r="AP74" s="260"/>
      <c r="AQ74" s="352">
        <v>151.25888187430266</v>
      </c>
      <c r="AR74" s="260">
        <v>154.7593199464298</v>
      </c>
      <c r="AS74" s="352">
        <v>164.62230253165311</v>
      </c>
      <c r="AT74" s="261">
        <v>170.09967219632631</v>
      </c>
      <c r="AU74" s="353">
        <v>183.33109145194382</v>
      </c>
      <c r="AV74" s="261">
        <v>191.5761653461814</v>
      </c>
      <c r="AW74" s="355"/>
    </row>
    <row r="75" spans="2:49" s="212" customFormat="1" x14ac:dyDescent="0.2">
      <c r="B75" s="348">
        <v>2078</v>
      </c>
      <c r="C75" s="349">
        <v>17.57975069292344</v>
      </c>
      <c r="D75" s="350">
        <v>13.721230773576849</v>
      </c>
      <c r="E75" s="350">
        <v>11.687896656271061</v>
      </c>
      <c r="F75" s="349">
        <v>18.618292322625468</v>
      </c>
      <c r="G75" s="350">
        <v>14.471629857322744</v>
      </c>
      <c r="H75" s="351">
        <v>12.645348793157575</v>
      </c>
      <c r="I75" s="350">
        <v>19.183074579887069</v>
      </c>
      <c r="J75" s="350">
        <v>15.016260022573224</v>
      </c>
      <c r="K75" s="351">
        <v>13.239748241023069</v>
      </c>
      <c r="L75" s="257"/>
      <c r="M75" s="352">
        <v>3.6971911291605273</v>
      </c>
      <c r="N75" s="353">
        <v>2.7766685030688736</v>
      </c>
      <c r="O75" s="353">
        <v>1.9337371883032972</v>
      </c>
      <c r="P75" s="352">
        <v>4.7686475123960044</v>
      </c>
      <c r="Q75" s="353">
        <v>3.8274473392878017</v>
      </c>
      <c r="R75" s="354">
        <v>2.984516024522224</v>
      </c>
      <c r="S75" s="353">
        <v>5.387067216230303</v>
      </c>
      <c r="T75" s="353">
        <v>4.4112133594094285</v>
      </c>
      <c r="U75" s="354">
        <v>3.5682820446438512</v>
      </c>
      <c r="V75" s="260"/>
      <c r="W75" s="352">
        <v>5.6190278667094855</v>
      </c>
      <c r="X75" s="353">
        <v>2.3128394445296001</v>
      </c>
      <c r="Y75" s="353">
        <v>1.3492298377723573</v>
      </c>
      <c r="Z75" s="352">
        <v>5.8824242792606993</v>
      </c>
      <c r="AA75" s="353">
        <v>2.5135224255210016</v>
      </c>
      <c r="AB75" s="354">
        <v>1.5499128187637583</v>
      </c>
      <c r="AC75" s="352">
        <v>6.258704868619577</v>
      </c>
      <c r="AD75" s="353">
        <v>2.8002123983658596</v>
      </c>
      <c r="AE75" s="354">
        <v>1.8366027916086165</v>
      </c>
      <c r="AF75" s="337"/>
      <c r="AG75" s="259">
        <v>39.275027904716445</v>
      </c>
      <c r="AH75" s="260">
        <v>54.301750341056383</v>
      </c>
      <c r="AI75" s="261">
        <v>51.119076287673863</v>
      </c>
      <c r="AJ75" s="259">
        <v>52.126882001715408</v>
      </c>
      <c r="AK75" s="260">
        <v>67.325547831895079</v>
      </c>
      <c r="AL75" s="261">
        <v>64.142873778512552</v>
      </c>
      <c r="AM75" s="259">
        <v>70.119477737513989</v>
      </c>
      <c r="AN75" s="260">
        <v>85.558864319069272</v>
      </c>
      <c r="AO75" s="261">
        <v>82.376190265686745</v>
      </c>
      <c r="AP75" s="260"/>
      <c r="AQ75" s="352">
        <v>151.98400834710347</v>
      </c>
      <c r="AR75" s="260">
        <v>155.48444641923061</v>
      </c>
      <c r="AS75" s="352">
        <v>165.34742900445394</v>
      </c>
      <c r="AT75" s="261">
        <v>170.82479866912712</v>
      </c>
      <c r="AU75" s="353">
        <v>184.05621792474463</v>
      </c>
      <c r="AV75" s="261">
        <v>192.30129181898224</v>
      </c>
      <c r="AW75" s="355"/>
    </row>
    <row r="76" spans="2:49" s="212" customFormat="1" x14ac:dyDescent="0.2">
      <c r="B76" s="348">
        <v>2079</v>
      </c>
      <c r="C76" s="349">
        <v>17.57975069292344</v>
      </c>
      <c r="D76" s="350">
        <v>13.721230773576849</v>
      </c>
      <c r="E76" s="350">
        <v>11.687896656271061</v>
      </c>
      <c r="F76" s="349">
        <v>18.618292322625468</v>
      </c>
      <c r="G76" s="350">
        <v>14.471629857322744</v>
      </c>
      <c r="H76" s="351">
        <v>12.645348793157575</v>
      </c>
      <c r="I76" s="350">
        <v>19.183074579887069</v>
      </c>
      <c r="J76" s="350">
        <v>15.016260022573224</v>
      </c>
      <c r="K76" s="351">
        <v>13.239748241023069</v>
      </c>
      <c r="L76" s="257"/>
      <c r="M76" s="352">
        <v>3.6971911291605273</v>
      </c>
      <c r="N76" s="353">
        <v>2.7766685030688736</v>
      </c>
      <c r="O76" s="353">
        <v>1.9337371883032972</v>
      </c>
      <c r="P76" s="352">
        <v>4.7686475123960044</v>
      </c>
      <c r="Q76" s="353">
        <v>3.8274473392878017</v>
      </c>
      <c r="R76" s="354">
        <v>2.984516024522224</v>
      </c>
      <c r="S76" s="353">
        <v>5.387067216230303</v>
      </c>
      <c r="T76" s="353">
        <v>4.4112133594094285</v>
      </c>
      <c r="U76" s="354">
        <v>3.5682820446438512</v>
      </c>
      <c r="V76" s="260"/>
      <c r="W76" s="352">
        <v>5.6190278667094855</v>
      </c>
      <c r="X76" s="353">
        <v>2.3211615893822843</v>
      </c>
      <c r="Y76" s="353">
        <v>1.3521425884707969</v>
      </c>
      <c r="Z76" s="352">
        <v>5.8824242792606993</v>
      </c>
      <c r="AA76" s="353">
        <v>2.5218445703736858</v>
      </c>
      <c r="AB76" s="354">
        <v>1.552825569462198</v>
      </c>
      <c r="AC76" s="352">
        <v>6.258704868619577</v>
      </c>
      <c r="AD76" s="353">
        <v>2.8085345432185438</v>
      </c>
      <c r="AE76" s="354">
        <v>1.8395155423070566</v>
      </c>
      <c r="AF76" s="337"/>
      <c r="AG76" s="259">
        <v>39.275027904716445</v>
      </c>
      <c r="AH76" s="260">
        <v>54.418707243069512</v>
      </c>
      <c r="AI76" s="261">
        <v>51.236033189686992</v>
      </c>
      <c r="AJ76" s="259">
        <v>52.126882001715408</v>
      </c>
      <c r="AK76" s="260">
        <v>67.442504733908208</v>
      </c>
      <c r="AL76" s="261">
        <v>64.259830680525681</v>
      </c>
      <c r="AM76" s="259">
        <v>70.119477737513989</v>
      </c>
      <c r="AN76" s="260">
        <v>85.675821221082401</v>
      </c>
      <c r="AO76" s="261">
        <v>82.493147167699874</v>
      </c>
      <c r="AP76" s="260"/>
      <c r="AQ76" s="352">
        <v>152.71409658462531</v>
      </c>
      <c r="AR76" s="260">
        <v>156.21453465675245</v>
      </c>
      <c r="AS76" s="352">
        <v>166.07751724197576</v>
      </c>
      <c r="AT76" s="261">
        <v>171.55488690664896</v>
      </c>
      <c r="AU76" s="353">
        <v>184.78630616226644</v>
      </c>
      <c r="AV76" s="261">
        <v>193.03138005650408</v>
      </c>
      <c r="AW76" s="355"/>
    </row>
    <row r="77" spans="2:49" s="212" customFormat="1" x14ac:dyDescent="0.2">
      <c r="B77" s="348">
        <v>2080</v>
      </c>
      <c r="C77" s="349">
        <v>17.57975069292344</v>
      </c>
      <c r="D77" s="350">
        <v>13.721230773576849</v>
      </c>
      <c r="E77" s="350">
        <v>11.687896656271061</v>
      </c>
      <c r="F77" s="349">
        <v>18.618292322625468</v>
      </c>
      <c r="G77" s="350">
        <v>14.471629857322744</v>
      </c>
      <c r="H77" s="351">
        <v>12.645348793157575</v>
      </c>
      <c r="I77" s="350">
        <v>19.183074579887069</v>
      </c>
      <c r="J77" s="350">
        <v>15.016260022573224</v>
      </c>
      <c r="K77" s="351">
        <v>13.239748241023069</v>
      </c>
      <c r="L77" s="257"/>
      <c r="M77" s="352">
        <v>3.6971911291605273</v>
      </c>
      <c r="N77" s="353">
        <v>2.7766685030688736</v>
      </c>
      <c r="O77" s="353">
        <v>1.9337371883032972</v>
      </c>
      <c r="P77" s="352">
        <v>4.7686475123960044</v>
      </c>
      <c r="Q77" s="353">
        <v>3.8274473392878017</v>
      </c>
      <c r="R77" s="354">
        <v>2.984516024522224</v>
      </c>
      <c r="S77" s="353">
        <v>5.387067216230303</v>
      </c>
      <c r="T77" s="353">
        <v>4.4112133594094285</v>
      </c>
      <c r="U77" s="354">
        <v>3.5682820446438512</v>
      </c>
      <c r="V77" s="260"/>
      <c r="W77" s="352">
        <v>5.6190278667094855</v>
      </c>
      <c r="X77" s="353">
        <v>2.3295406795076659</v>
      </c>
      <c r="Y77" s="353">
        <v>1.3550752700146804</v>
      </c>
      <c r="Z77" s="352">
        <v>5.8824242792606993</v>
      </c>
      <c r="AA77" s="353">
        <v>2.5302236604990669</v>
      </c>
      <c r="AB77" s="354">
        <v>1.5557582510060812</v>
      </c>
      <c r="AC77" s="352">
        <v>6.258704868619577</v>
      </c>
      <c r="AD77" s="353">
        <v>2.8169136333439262</v>
      </c>
      <c r="AE77" s="354">
        <v>1.8424482238509399</v>
      </c>
      <c r="AF77" s="337"/>
      <c r="AG77" s="259">
        <v>39.275027904716445</v>
      </c>
      <c r="AH77" s="260">
        <v>54.536464436689776</v>
      </c>
      <c r="AI77" s="261">
        <v>51.353790383307256</v>
      </c>
      <c r="AJ77" s="259">
        <v>52.126882001715408</v>
      </c>
      <c r="AK77" s="260">
        <v>67.560261927528472</v>
      </c>
      <c r="AL77" s="261">
        <v>64.377587874145945</v>
      </c>
      <c r="AM77" s="259">
        <v>70.119477737513989</v>
      </c>
      <c r="AN77" s="260">
        <v>85.793578414702651</v>
      </c>
      <c r="AO77" s="261">
        <v>82.610904361320124</v>
      </c>
      <c r="AP77" s="260"/>
      <c r="AQ77" s="352">
        <v>153.44918053833737</v>
      </c>
      <c r="AR77" s="260">
        <v>156.94961861046451</v>
      </c>
      <c r="AS77" s="352">
        <v>166.81260119568785</v>
      </c>
      <c r="AT77" s="261">
        <v>172.28997086036105</v>
      </c>
      <c r="AU77" s="353">
        <v>185.52139011597853</v>
      </c>
      <c r="AV77" s="261">
        <v>193.76646401021614</v>
      </c>
      <c r="AW77" s="355"/>
    </row>
    <row r="78" spans="2:49" s="212" customFormat="1" x14ac:dyDescent="0.2">
      <c r="B78" s="348">
        <v>2081</v>
      </c>
      <c r="C78" s="349">
        <v>17.57975069292344</v>
      </c>
      <c r="D78" s="350">
        <v>13.721230773576849</v>
      </c>
      <c r="E78" s="350">
        <v>11.687896656271061</v>
      </c>
      <c r="F78" s="349">
        <v>18.618292322625468</v>
      </c>
      <c r="G78" s="350">
        <v>14.471629857322744</v>
      </c>
      <c r="H78" s="351">
        <v>12.645348793157575</v>
      </c>
      <c r="I78" s="350">
        <v>19.183074579887069</v>
      </c>
      <c r="J78" s="350">
        <v>15.016260022573224</v>
      </c>
      <c r="K78" s="351">
        <v>13.239748241023069</v>
      </c>
      <c r="L78" s="257"/>
      <c r="M78" s="352">
        <v>3.6971911291605273</v>
      </c>
      <c r="N78" s="353">
        <v>2.7766685030688736</v>
      </c>
      <c r="O78" s="353">
        <v>1.9337371883032972</v>
      </c>
      <c r="P78" s="352">
        <v>4.7686475123960044</v>
      </c>
      <c r="Q78" s="353">
        <v>3.8274473392878017</v>
      </c>
      <c r="R78" s="354">
        <v>2.984516024522224</v>
      </c>
      <c r="S78" s="353">
        <v>5.387067216230303</v>
      </c>
      <c r="T78" s="353">
        <v>4.4112133594094285</v>
      </c>
      <c r="U78" s="354">
        <v>3.5682820446438512</v>
      </c>
      <c r="V78" s="260"/>
      <c r="W78" s="352">
        <v>5.6190278667094855</v>
      </c>
      <c r="X78" s="353">
        <v>2.3379771045605913</v>
      </c>
      <c r="Y78" s="353">
        <v>1.3580280187832043</v>
      </c>
      <c r="Z78" s="352">
        <v>5.8824242792606993</v>
      </c>
      <c r="AA78" s="353">
        <v>2.5386600855519923</v>
      </c>
      <c r="AB78" s="354">
        <v>1.5587109997746049</v>
      </c>
      <c r="AC78" s="352">
        <v>6.258704868619577</v>
      </c>
      <c r="AD78" s="353">
        <v>2.8253500583968512</v>
      </c>
      <c r="AE78" s="354">
        <v>1.8454009726194633</v>
      </c>
      <c r="AF78" s="337"/>
      <c r="AG78" s="259">
        <v>39.275027904716445</v>
      </c>
      <c r="AH78" s="260">
        <v>54.655027398008308</v>
      </c>
      <c r="AI78" s="261">
        <v>51.472353344625787</v>
      </c>
      <c r="AJ78" s="259">
        <v>52.126882001715408</v>
      </c>
      <c r="AK78" s="260">
        <v>67.678824888847004</v>
      </c>
      <c r="AL78" s="261">
        <v>64.496150835464476</v>
      </c>
      <c r="AM78" s="259">
        <v>70.119477737513989</v>
      </c>
      <c r="AN78" s="260">
        <v>85.912141376021196</v>
      </c>
      <c r="AO78" s="261">
        <v>82.729467322638669</v>
      </c>
      <c r="AP78" s="260"/>
      <c r="AQ78" s="352">
        <v>154.189294392026</v>
      </c>
      <c r="AR78" s="260">
        <v>157.68973246415314</v>
      </c>
      <c r="AS78" s="352">
        <v>167.55271504937647</v>
      </c>
      <c r="AT78" s="261">
        <v>173.03008471404962</v>
      </c>
      <c r="AU78" s="353">
        <v>186.26150396966716</v>
      </c>
      <c r="AV78" s="261">
        <v>194.50657786390477</v>
      </c>
      <c r="AW78" s="355"/>
    </row>
    <row r="79" spans="2:49" s="212" customFormat="1" x14ac:dyDescent="0.2">
      <c r="B79" s="348">
        <v>2082</v>
      </c>
      <c r="C79" s="349">
        <v>17.57975069292344</v>
      </c>
      <c r="D79" s="350">
        <v>13.721230773576849</v>
      </c>
      <c r="E79" s="350">
        <v>11.687896656271061</v>
      </c>
      <c r="F79" s="349">
        <v>18.618292322625468</v>
      </c>
      <c r="G79" s="350">
        <v>14.471629857322744</v>
      </c>
      <c r="H79" s="351">
        <v>12.645348793157575</v>
      </c>
      <c r="I79" s="350">
        <v>19.183074579887069</v>
      </c>
      <c r="J79" s="350">
        <v>15.016260022573224</v>
      </c>
      <c r="K79" s="351">
        <v>13.239748241023069</v>
      </c>
      <c r="L79" s="257"/>
      <c r="M79" s="352">
        <v>3.6971911291605273</v>
      </c>
      <c r="N79" s="353">
        <v>2.7766685030688736</v>
      </c>
      <c r="O79" s="353">
        <v>1.9337371883032972</v>
      </c>
      <c r="P79" s="352">
        <v>4.7686475123960044</v>
      </c>
      <c r="Q79" s="353">
        <v>3.8274473392878017</v>
      </c>
      <c r="R79" s="354">
        <v>2.984516024522224</v>
      </c>
      <c r="S79" s="353">
        <v>5.387067216230303</v>
      </c>
      <c r="T79" s="353">
        <v>4.4112133594094285</v>
      </c>
      <c r="U79" s="354">
        <v>3.5682820446438512</v>
      </c>
      <c r="V79" s="260"/>
      <c r="W79" s="352">
        <v>5.6190278667094855</v>
      </c>
      <c r="X79" s="353">
        <v>2.3464712568621682</v>
      </c>
      <c r="Y79" s="353">
        <v>1.3610009720887561</v>
      </c>
      <c r="Z79" s="352">
        <v>5.8824242792606993</v>
      </c>
      <c r="AA79" s="353">
        <v>2.5471542378535692</v>
      </c>
      <c r="AB79" s="354">
        <v>1.561683953080157</v>
      </c>
      <c r="AC79" s="352">
        <v>6.258704868619577</v>
      </c>
      <c r="AD79" s="353">
        <v>2.8338442106984276</v>
      </c>
      <c r="AE79" s="354">
        <v>1.8483739259250151</v>
      </c>
      <c r="AF79" s="337"/>
      <c r="AG79" s="259">
        <v>39.275027904716445</v>
      </c>
      <c r="AH79" s="260">
        <v>54.774401640587094</v>
      </c>
      <c r="AI79" s="261">
        <v>51.591727587204574</v>
      </c>
      <c r="AJ79" s="259">
        <v>52.126882001715408</v>
      </c>
      <c r="AK79" s="260">
        <v>67.79819913142579</v>
      </c>
      <c r="AL79" s="261">
        <v>64.615525078043262</v>
      </c>
      <c r="AM79" s="259">
        <v>70.119477737513989</v>
      </c>
      <c r="AN79" s="260">
        <v>86.031515618599968</v>
      </c>
      <c r="AO79" s="261">
        <v>82.848841565217441</v>
      </c>
      <c r="AP79" s="260"/>
      <c r="AQ79" s="352">
        <v>154.93447256338405</v>
      </c>
      <c r="AR79" s="260">
        <v>158.43491063551122</v>
      </c>
      <c r="AS79" s="352">
        <v>168.29789322073452</v>
      </c>
      <c r="AT79" s="261">
        <v>173.7752628854077</v>
      </c>
      <c r="AU79" s="353">
        <v>187.00668214102524</v>
      </c>
      <c r="AV79" s="261">
        <v>195.25175603526279</v>
      </c>
      <c r="AW79" s="355"/>
    </row>
    <row r="80" spans="2:49" s="212" customFormat="1" x14ac:dyDescent="0.2">
      <c r="B80" s="348">
        <v>2083</v>
      </c>
      <c r="C80" s="349">
        <v>17.57975069292344</v>
      </c>
      <c r="D80" s="350">
        <v>13.721230773576849</v>
      </c>
      <c r="E80" s="350">
        <v>11.687896656271061</v>
      </c>
      <c r="F80" s="349">
        <v>18.618292322625468</v>
      </c>
      <c r="G80" s="350">
        <v>14.471629857322744</v>
      </c>
      <c r="H80" s="351">
        <v>12.645348793157575</v>
      </c>
      <c r="I80" s="350">
        <v>19.183074579887069</v>
      </c>
      <c r="J80" s="350">
        <v>15.016260022573224</v>
      </c>
      <c r="K80" s="351">
        <v>13.239748241023069</v>
      </c>
      <c r="L80" s="257"/>
      <c r="M80" s="352">
        <v>3.6971911291605273</v>
      </c>
      <c r="N80" s="353">
        <v>2.7766685030688736</v>
      </c>
      <c r="O80" s="353">
        <v>1.9337371883032972</v>
      </c>
      <c r="P80" s="352">
        <v>4.7686475123960044</v>
      </c>
      <c r="Q80" s="353">
        <v>3.8274473392878017</v>
      </c>
      <c r="R80" s="354">
        <v>2.984516024522224</v>
      </c>
      <c r="S80" s="353">
        <v>5.387067216230303</v>
      </c>
      <c r="T80" s="353">
        <v>4.4112133594094285</v>
      </c>
      <c r="U80" s="354">
        <v>3.5682820446438512</v>
      </c>
      <c r="V80" s="260"/>
      <c r="W80" s="352">
        <v>5.6190278667094855</v>
      </c>
      <c r="X80" s="353">
        <v>2.3550235314180075</v>
      </c>
      <c r="Y80" s="353">
        <v>1.3639942681833002</v>
      </c>
      <c r="Z80" s="352">
        <v>5.8824242792606993</v>
      </c>
      <c r="AA80" s="353">
        <v>2.5557065124094089</v>
      </c>
      <c r="AB80" s="354">
        <v>1.564677249174701</v>
      </c>
      <c r="AC80" s="352">
        <v>6.258704868619577</v>
      </c>
      <c r="AD80" s="353">
        <v>2.8423964852542674</v>
      </c>
      <c r="AE80" s="354">
        <v>1.8513672220195589</v>
      </c>
      <c r="AF80" s="337"/>
      <c r="AG80" s="259">
        <v>39.275027904716445</v>
      </c>
      <c r="AH80" s="260">
        <v>54.894592715715298</v>
      </c>
      <c r="AI80" s="261">
        <v>51.711918662332778</v>
      </c>
      <c r="AJ80" s="259">
        <v>52.126882001715408</v>
      </c>
      <c r="AK80" s="260">
        <v>67.918390206553994</v>
      </c>
      <c r="AL80" s="261">
        <v>64.735716153171467</v>
      </c>
      <c r="AM80" s="259">
        <v>70.119477737513989</v>
      </c>
      <c r="AN80" s="260">
        <v>86.151706693728173</v>
      </c>
      <c r="AO80" s="261">
        <v>82.969032640345645</v>
      </c>
      <c r="AP80" s="260"/>
      <c r="AQ80" s="352">
        <v>155.68474970561155</v>
      </c>
      <c r="AR80" s="260">
        <v>159.18518777773875</v>
      </c>
      <c r="AS80" s="352">
        <v>169.04817036296208</v>
      </c>
      <c r="AT80" s="261">
        <v>174.52554002763523</v>
      </c>
      <c r="AU80" s="353">
        <v>187.75695928325277</v>
      </c>
      <c r="AV80" s="261">
        <v>196.00203317749035</v>
      </c>
      <c r="AW80" s="355"/>
    </row>
    <row r="81" spans="2:49" s="212" customFormat="1" x14ac:dyDescent="0.2">
      <c r="B81" s="348">
        <v>2084</v>
      </c>
      <c r="C81" s="349">
        <v>17.57975069292344</v>
      </c>
      <c r="D81" s="350">
        <v>13.721230773576849</v>
      </c>
      <c r="E81" s="350">
        <v>11.687896656271061</v>
      </c>
      <c r="F81" s="349">
        <v>18.618292322625468</v>
      </c>
      <c r="G81" s="350">
        <v>14.471629857322744</v>
      </c>
      <c r="H81" s="351">
        <v>12.645348793157575</v>
      </c>
      <c r="I81" s="350">
        <v>19.183074579887069</v>
      </c>
      <c r="J81" s="350">
        <v>15.016260022573224</v>
      </c>
      <c r="K81" s="351">
        <v>13.239748241023069</v>
      </c>
      <c r="L81" s="257"/>
      <c r="M81" s="352">
        <v>3.6971911291605273</v>
      </c>
      <c r="N81" s="353">
        <v>2.7766685030688736</v>
      </c>
      <c r="O81" s="353">
        <v>1.9337371883032972</v>
      </c>
      <c r="P81" s="352">
        <v>4.7686475123960044</v>
      </c>
      <c r="Q81" s="353">
        <v>3.8274473392878017</v>
      </c>
      <c r="R81" s="354">
        <v>2.984516024522224</v>
      </c>
      <c r="S81" s="353">
        <v>5.387067216230303</v>
      </c>
      <c r="T81" s="353">
        <v>4.4112133594094285</v>
      </c>
      <c r="U81" s="354">
        <v>3.5682820446438512</v>
      </c>
      <c r="V81" s="260"/>
      <c r="W81" s="352">
        <v>5.6190278667094855</v>
      </c>
      <c r="X81" s="353">
        <v>2.3636343259365953</v>
      </c>
      <c r="Y81" s="353">
        <v>1.3670080462648055</v>
      </c>
      <c r="Z81" s="352">
        <v>5.8824242792606993</v>
      </c>
      <c r="AA81" s="353">
        <v>2.5643173069279963</v>
      </c>
      <c r="AB81" s="354">
        <v>1.5676910272562066</v>
      </c>
      <c r="AC81" s="352">
        <v>6.258704868619577</v>
      </c>
      <c r="AD81" s="353">
        <v>2.8510072797728547</v>
      </c>
      <c r="AE81" s="354">
        <v>1.8543810001010652</v>
      </c>
      <c r="AF81" s="337"/>
      <c r="AG81" s="259">
        <v>39.275027904716445</v>
      </c>
      <c r="AH81" s="260">
        <v>55.015606212667436</v>
      </c>
      <c r="AI81" s="261">
        <v>51.832932159284908</v>
      </c>
      <c r="AJ81" s="259">
        <v>52.126882001715408</v>
      </c>
      <c r="AK81" s="260">
        <v>68.039403703506125</v>
      </c>
      <c r="AL81" s="261">
        <v>64.856729650123597</v>
      </c>
      <c r="AM81" s="259">
        <v>70.119477737513989</v>
      </c>
      <c r="AN81" s="260">
        <v>86.272720190680317</v>
      </c>
      <c r="AO81" s="261">
        <v>83.09004613729779</v>
      </c>
      <c r="AP81" s="260"/>
      <c r="AQ81" s="352">
        <v>156.4401607090274</v>
      </c>
      <c r="AR81" s="260">
        <v>159.94059878115453</v>
      </c>
      <c r="AS81" s="352">
        <v>169.80358136637784</v>
      </c>
      <c r="AT81" s="261">
        <v>175.28095103105105</v>
      </c>
      <c r="AU81" s="353">
        <v>188.51237028666853</v>
      </c>
      <c r="AV81" s="261">
        <v>196.75744418090616</v>
      </c>
      <c r="AW81" s="355"/>
    </row>
    <row r="82" spans="2:49" s="212" customFormat="1" x14ac:dyDescent="0.2">
      <c r="B82" s="348">
        <v>2085</v>
      </c>
      <c r="C82" s="349">
        <v>17.57975069292344</v>
      </c>
      <c r="D82" s="350">
        <v>13.721230773576849</v>
      </c>
      <c r="E82" s="350">
        <v>11.687896656271061</v>
      </c>
      <c r="F82" s="349">
        <v>18.618292322625468</v>
      </c>
      <c r="G82" s="350">
        <v>14.471629857322744</v>
      </c>
      <c r="H82" s="351">
        <v>12.645348793157575</v>
      </c>
      <c r="I82" s="350">
        <v>19.183074579887069</v>
      </c>
      <c r="J82" s="350">
        <v>15.016260022573224</v>
      </c>
      <c r="K82" s="351">
        <v>13.239748241023069</v>
      </c>
      <c r="L82" s="257"/>
      <c r="M82" s="352">
        <v>3.6971911291605273</v>
      </c>
      <c r="N82" s="353">
        <v>2.7766685030688736</v>
      </c>
      <c r="O82" s="353">
        <v>1.9337371883032972</v>
      </c>
      <c r="P82" s="352">
        <v>4.7686475123960044</v>
      </c>
      <c r="Q82" s="353">
        <v>3.8274473392878017</v>
      </c>
      <c r="R82" s="354">
        <v>2.984516024522224</v>
      </c>
      <c r="S82" s="353">
        <v>5.387067216230303</v>
      </c>
      <c r="T82" s="353">
        <v>4.4112133594094285</v>
      </c>
      <c r="U82" s="354">
        <v>3.5682820446438512</v>
      </c>
      <c r="V82" s="260"/>
      <c r="W82" s="352">
        <v>5.6190278667094855</v>
      </c>
      <c r="X82" s="353">
        <v>2.3723040408477831</v>
      </c>
      <c r="Y82" s="353">
        <v>1.3700424464837213</v>
      </c>
      <c r="Z82" s="352">
        <v>5.8824242792606993</v>
      </c>
      <c r="AA82" s="353">
        <v>2.5729870218391846</v>
      </c>
      <c r="AB82" s="354">
        <v>1.5707254274751226</v>
      </c>
      <c r="AC82" s="352">
        <v>6.258704868619577</v>
      </c>
      <c r="AD82" s="353">
        <v>2.8596769946840426</v>
      </c>
      <c r="AE82" s="354">
        <v>1.8574154003199812</v>
      </c>
      <c r="AF82" s="337"/>
      <c r="AG82" s="259">
        <v>39.275027904716445</v>
      </c>
      <c r="AH82" s="260">
        <v>55.13744775896334</v>
      </c>
      <c r="AI82" s="261">
        <v>51.95477370558082</v>
      </c>
      <c r="AJ82" s="259">
        <v>52.126882001715408</v>
      </c>
      <c r="AK82" s="260">
        <v>68.161245249802036</v>
      </c>
      <c r="AL82" s="261">
        <v>64.978571196419509</v>
      </c>
      <c r="AM82" s="259">
        <v>70.119477737513989</v>
      </c>
      <c r="AN82" s="260">
        <v>86.394561736976215</v>
      </c>
      <c r="AO82" s="261">
        <v>83.211887683593687</v>
      </c>
      <c r="AP82" s="260"/>
      <c r="AQ82" s="352">
        <v>157.20074070269143</v>
      </c>
      <c r="AR82" s="260">
        <v>160.70117877481854</v>
      </c>
      <c r="AS82" s="352">
        <v>170.56416136004188</v>
      </c>
      <c r="AT82" s="261">
        <v>176.04153102471506</v>
      </c>
      <c r="AU82" s="353">
        <v>189.27295028033257</v>
      </c>
      <c r="AV82" s="261">
        <v>197.51802417457017</v>
      </c>
      <c r="AW82" s="355"/>
    </row>
    <row r="83" spans="2:49" s="212" customFormat="1" x14ac:dyDescent="0.2">
      <c r="B83" s="348">
        <v>2086</v>
      </c>
      <c r="C83" s="349">
        <v>17.57975069292344</v>
      </c>
      <c r="D83" s="350">
        <v>13.721230773576849</v>
      </c>
      <c r="E83" s="350">
        <v>11.687896656271061</v>
      </c>
      <c r="F83" s="349">
        <v>18.618292322625468</v>
      </c>
      <c r="G83" s="350">
        <v>14.471629857322744</v>
      </c>
      <c r="H83" s="351">
        <v>12.645348793157575</v>
      </c>
      <c r="I83" s="350">
        <v>19.183074579887069</v>
      </c>
      <c r="J83" s="350">
        <v>15.016260022573224</v>
      </c>
      <c r="K83" s="351">
        <v>13.239748241023069</v>
      </c>
      <c r="L83" s="257"/>
      <c r="M83" s="352">
        <v>3.6971911291605273</v>
      </c>
      <c r="N83" s="353">
        <v>2.7766685030688736</v>
      </c>
      <c r="O83" s="353">
        <v>1.9337371883032972</v>
      </c>
      <c r="P83" s="352">
        <v>4.7686475123960044</v>
      </c>
      <c r="Q83" s="353">
        <v>3.8274473392878017</v>
      </c>
      <c r="R83" s="354">
        <v>2.984516024522224</v>
      </c>
      <c r="S83" s="353">
        <v>5.387067216230303</v>
      </c>
      <c r="T83" s="353">
        <v>4.4112133594094285</v>
      </c>
      <c r="U83" s="354">
        <v>3.5682820446438512</v>
      </c>
      <c r="V83" s="260"/>
      <c r="W83" s="352">
        <v>5.6190278667094855</v>
      </c>
      <c r="X83" s="353">
        <v>2.3810330793214134</v>
      </c>
      <c r="Y83" s="353">
        <v>1.373097609949492</v>
      </c>
      <c r="Z83" s="352">
        <v>5.8824242792606993</v>
      </c>
      <c r="AA83" s="353">
        <v>2.5817160603128144</v>
      </c>
      <c r="AB83" s="354">
        <v>1.5737805909408931</v>
      </c>
      <c r="AC83" s="352">
        <v>6.258704868619577</v>
      </c>
      <c r="AD83" s="353">
        <v>2.8684060331576728</v>
      </c>
      <c r="AE83" s="354">
        <v>1.8604705637857515</v>
      </c>
      <c r="AF83" s="337"/>
      <c r="AG83" s="259">
        <v>39.275027904716445</v>
      </c>
      <c r="AH83" s="260">
        <v>55.260123020629791</v>
      </c>
      <c r="AI83" s="261">
        <v>52.077448967247264</v>
      </c>
      <c r="AJ83" s="259">
        <v>52.126882001715408</v>
      </c>
      <c r="AK83" s="260">
        <v>68.28392051146848</v>
      </c>
      <c r="AL83" s="261">
        <v>65.101246458085953</v>
      </c>
      <c r="AM83" s="259">
        <v>70.119477737513989</v>
      </c>
      <c r="AN83" s="260">
        <v>86.517236998642673</v>
      </c>
      <c r="AO83" s="261">
        <v>83.334562945260146</v>
      </c>
      <c r="AP83" s="260"/>
      <c r="AQ83" s="352">
        <v>157.96652505603834</v>
      </c>
      <c r="AR83" s="260">
        <v>161.46696312816547</v>
      </c>
      <c r="AS83" s="352">
        <v>171.32994571338878</v>
      </c>
      <c r="AT83" s="261">
        <v>176.80731537806199</v>
      </c>
      <c r="AU83" s="353">
        <v>190.03873463367947</v>
      </c>
      <c r="AV83" s="261">
        <v>198.2838085279171</v>
      </c>
      <c r="AW83" s="355"/>
    </row>
    <row r="84" spans="2:49" s="212" customFormat="1" x14ac:dyDescent="0.2">
      <c r="B84" s="348">
        <v>2087</v>
      </c>
      <c r="C84" s="349">
        <v>17.57975069292344</v>
      </c>
      <c r="D84" s="350">
        <v>13.721230773576849</v>
      </c>
      <c r="E84" s="350">
        <v>11.687896656271061</v>
      </c>
      <c r="F84" s="349">
        <v>18.618292322625468</v>
      </c>
      <c r="G84" s="350">
        <v>14.471629857322744</v>
      </c>
      <c r="H84" s="351">
        <v>12.645348793157575</v>
      </c>
      <c r="I84" s="350">
        <v>19.183074579887069</v>
      </c>
      <c r="J84" s="350">
        <v>15.016260022573224</v>
      </c>
      <c r="K84" s="351">
        <v>13.239748241023069</v>
      </c>
      <c r="L84" s="257"/>
      <c r="M84" s="352">
        <v>3.6971911291605273</v>
      </c>
      <c r="N84" s="353">
        <v>2.7766685030688736</v>
      </c>
      <c r="O84" s="353">
        <v>1.9337371883032972</v>
      </c>
      <c r="P84" s="352">
        <v>4.7686475123960044</v>
      </c>
      <c r="Q84" s="353">
        <v>3.8274473392878017</v>
      </c>
      <c r="R84" s="354">
        <v>2.984516024522224</v>
      </c>
      <c r="S84" s="353">
        <v>5.387067216230303</v>
      </c>
      <c r="T84" s="353">
        <v>4.4112133594094285</v>
      </c>
      <c r="U84" s="354">
        <v>3.5682820446438512</v>
      </c>
      <c r="V84" s="260"/>
      <c r="W84" s="352">
        <v>5.6190278667094855</v>
      </c>
      <c r="X84" s="353">
        <v>2.3898218472860653</v>
      </c>
      <c r="Y84" s="353">
        <v>1.3761736787371202</v>
      </c>
      <c r="Z84" s="352">
        <v>5.8824242792606993</v>
      </c>
      <c r="AA84" s="353">
        <v>2.5905048282774663</v>
      </c>
      <c r="AB84" s="354">
        <v>1.576856659728521</v>
      </c>
      <c r="AC84" s="352">
        <v>6.258704868619577</v>
      </c>
      <c r="AD84" s="353">
        <v>2.8771948011223247</v>
      </c>
      <c r="AE84" s="354">
        <v>1.8635466325733798</v>
      </c>
      <c r="AF84" s="337"/>
      <c r="AG84" s="259">
        <v>39.275027904716445</v>
      </c>
      <c r="AH84" s="260">
        <v>55.38363770246405</v>
      </c>
      <c r="AI84" s="261">
        <v>52.20096364908153</v>
      </c>
      <c r="AJ84" s="259">
        <v>52.126882001715408</v>
      </c>
      <c r="AK84" s="260">
        <v>68.407435193302746</v>
      </c>
      <c r="AL84" s="261">
        <v>65.224761139920219</v>
      </c>
      <c r="AM84" s="259">
        <v>70.119477737513989</v>
      </c>
      <c r="AN84" s="260">
        <v>86.640751680476924</v>
      </c>
      <c r="AO84" s="261">
        <v>83.458077627094397</v>
      </c>
      <c r="AP84" s="260"/>
      <c r="AQ84" s="352">
        <v>158.73754938052258</v>
      </c>
      <c r="AR84" s="260">
        <v>162.23798745264972</v>
      </c>
      <c r="AS84" s="352">
        <v>172.10097003787308</v>
      </c>
      <c r="AT84" s="261">
        <v>177.57833970254623</v>
      </c>
      <c r="AU84" s="353">
        <v>190.80975895816374</v>
      </c>
      <c r="AV84" s="261">
        <v>199.05483285240132</v>
      </c>
      <c r="AW84" s="355"/>
    </row>
    <row r="85" spans="2:49" s="212" customFormat="1" x14ac:dyDescent="0.2">
      <c r="B85" s="348">
        <v>2088</v>
      </c>
      <c r="C85" s="349">
        <v>17.57975069292344</v>
      </c>
      <c r="D85" s="350">
        <v>13.721230773576849</v>
      </c>
      <c r="E85" s="350">
        <v>11.687896656271061</v>
      </c>
      <c r="F85" s="349">
        <v>18.618292322625468</v>
      </c>
      <c r="G85" s="350">
        <v>14.471629857322744</v>
      </c>
      <c r="H85" s="351">
        <v>12.645348793157575</v>
      </c>
      <c r="I85" s="350">
        <v>19.183074579887069</v>
      </c>
      <c r="J85" s="350">
        <v>15.016260022573224</v>
      </c>
      <c r="K85" s="351">
        <v>13.239748241023069</v>
      </c>
      <c r="L85" s="257"/>
      <c r="M85" s="352">
        <v>3.6971911291605273</v>
      </c>
      <c r="N85" s="353">
        <v>2.7766685030688736</v>
      </c>
      <c r="O85" s="353">
        <v>1.9337371883032972</v>
      </c>
      <c r="P85" s="352">
        <v>4.7686475123960044</v>
      </c>
      <c r="Q85" s="353">
        <v>3.8274473392878017</v>
      </c>
      <c r="R85" s="354">
        <v>2.984516024522224</v>
      </c>
      <c r="S85" s="353">
        <v>5.387067216230303</v>
      </c>
      <c r="T85" s="353">
        <v>4.4112133594094285</v>
      </c>
      <c r="U85" s="354">
        <v>3.5682820446438512</v>
      </c>
      <c r="V85" s="260"/>
      <c r="W85" s="352">
        <v>5.6190278667094855</v>
      </c>
      <c r="X85" s="353">
        <v>2.3986707534479335</v>
      </c>
      <c r="Y85" s="353">
        <v>1.3792707958937742</v>
      </c>
      <c r="Z85" s="352">
        <v>5.8824242792606993</v>
      </c>
      <c r="AA85" s="353">
        <v>2.599353734439334</v>
      </c>
      <c r="AB85" s="354">
        <v>1.579953776885175</v>
      </c>
      <c r="AC85" s="352">
        <v>6.258704868619577</v>
      </c>
      <c r="AD85" s="353">
        <v>2.8860437072841933</v>
      </c>
      <c r="AE85" s="354">
        <v>1.8666437497300337</v>
      </c>
      <c r="AF85" s="337"/>
      <c r="AG85" s="259">
        <v>39.275027904716445</v>
      </c>
      <c r="AH85" s="260">
        <v>55.507997548299123</v>
      </c>
      <c r="AI85" s="261">
        <v>52.325323494916603</v>
      </c>
      <c r="AJ85" s="259">
        <v>52.126882001715408</v>
      </c>
      <c r="AK85" s="260">
        <v>68.531795039137819</v>
      </c>
      <c r="AL85" s="261">
        <v>65.349120985755292</v>
      </c>
      <c r="AM85" s="259">
        <v>70.119477737513989</v>
      </c>
      <c r="AN85" s="260">
        <v>86.765111526312012</v>
      </c>
      <c r="AO85" s="261">
        <v>83.582437472929485</v>
      </c>
      <c r="AP85" s="260"/>
      <c r="AQ85" s="352">
        <v>159.51384953127402</v>
      </c>
      <c r="AR85" s="260">
        <v>163.01428760340119</v>
      </c>
      <c r="AS85" s="352">
        <v>172.87727018862452</v>
      </c>
      <c r="AT85" s="261">
        <v>178.35463985329767</v>
      </c>
      <c r="AU85" s="353">
        <v>191.58605910891521</v>
      </c>
      <c r="AV85" s="261">
        <v>199.83113300315276</v>
      </c>
      <c r="AW85" s="355"/>
    </row>
    <row r="86" spans="2:49" s="212" customFormat="1" x14ac:dyDescent="0.2">
      <c r="B86" s="348">
        <v>2089</v>
      </c>
      <c r="C86" s="349">
        <v>17.57975069292344</v>
      </c>
      <c r="D86" s="350">
        <v>13.721230773576849</v>
      </c>
      <c r="E86" s="350">
        <v>11.687896656271061</v>
      </c>
      <c r="F86" s="349">
        <v>18.618292322625468</v>
      </c>
      <c r="G86" s="350">
        <v>14.471629857322744</v>
      </c>
      <c r="H86" s="351">
        <v>12.645348793157575</v>
      </c>
      <c r="I86" s="350">
        <v>19.183074579887069</v>
      </c>
      <c r="J86" s="350">
        <v>15.016260022573224</v>
      </c>
      <c r="K86" s="351">
        <v>13.239748241023069</v>
      </c>
      <c r="L86" s="257"/>
      <c r="M86" s="352">
        <v>3.6971911291605273</v>
      </c>
      <c r="N86" s="353">
        <v>2.7766685030688736</v>
      </c>
      <c r="O86" s="353">
        <v>1.9337371883032972</v>
      </c>
      <c r="P86" s="352">
        <v>4.7686475123960044</v>
      </c>
      <c r="Q86" s="353">
        <v>3.8274473392878017</v>
      </c>
      <c r="R86" s="354">
        <v>2.984516024522224</v>
      </c>
      <c r="S86" s="353">
        <v>5.387067216230303</v>
      </c>
      <c r="T86" s="353">
        <v>4.4112133594094285</v>
      </c>
      <c r="U86" s="354">
        <v>3.5682820446438512</v>
      </c>
      <c r="V86" s="260"/>
      <c r="W86" s="352">
        <v>5.6190278667094855</v>
      </c>
      <c r="X86" s="353">
        <v>2.4075802093098346</v>
      </c>
      <c r="Y86" s="353">
        <v>1.3823891054454394</v>
      </c>
      <c r="Z86" s="352">
        <v>5.8824242792606993</v>
      </c>
      <c r="AA86" s="353">
        <v>2.6082631903012357</v>
      </c>
      <c r="AB86" s="354">
        <v>1.5830720864368406</v>
      </c>
      <c r="AC86" s="352">
        <v>6.258704868619577</v>
      </c>
      <c r="AD86" s="353">
        <v>2.8949531631460941</v>
      </c>
      <c r="AE86" s="354">
        <v>1.869762059281699</v>
      </c>
      <c r="AF86" s="337"/>
      <c r="AG86" s="259">
        <v>39.275027904716445</v>
      </c>
      <c r="AH86" s="260">
        <v>55.633208341270908</v>
      </c>
      <c r="AI86" s="261">
        <v>52.450534287888388</v>
      </c>
      <c r="AJ86" s="259">
        <v>52.126882001715408</v>
      </c>
      <c r="AK86" s="260">
        <v>68.657005832109604</v>
      </c>
      <c r="AL86" s="261">
        <v>65.474331778727077</v>
      </c>
      <c r="AM86" s="259">
        <v>70.119477737513989</v>
      </c>
      <c r="AN86" s="260">
        <v>86.890322319283783</v>
      </c>
      <c r="AO86" s="261">
        <v>83.707648265901256</v>
      </c>
      <c r="AP86" s="260"/>
      <c r="AQ86" s="352">
        <v>160.29546160876575</v>
      </c>
      <c r="AR86" s="260">
        <v>163.79589968089289</v>
      </c>
      <c r="AS86" s="352">
        <v>173.65888226611622</v>
      </c>
      <c r="AT86" s="261">
        <v>179.13625193078937</v>
      </c>
      <c r="AU86" s="353">
        <v>192.36767118640691</v>
      </c>
      <c r="AV86" s="261">
        <v>200.61274508064452</v>
      </c>
      <c r="AW86" s="355"/>
    </row>
    <row r="87" spans="2:49" s="212" customFormat="1" x14ac:dyDescent="0.2">
      <c r="B87" s="348">
        <v>2090</v>
      </c>
      <c r="C87" s="349">
        <v>17.57975069292344</v>
      </c>
      <c r="D87" s="350">
        <v>13.721230773576849</v>
      </c>
      <c r="E87" s="350">
        <v>11.687896656271061</v>
      </c>
      <c r="F87" s="349">
        <v>18.618292322625468</v>
      </c>
      <c r="G87" s="350">
        <v>14.471629857322744</v>
      </c>
      <c r="H87" s="351">
        <v>12.645348793157575</v>
      </c>
      <c r="I87" s="350">
        <v>19.183074579887069</v>
      </c>
      <c r="J87" s="350">
        <v>15.016260022573224</v>
      </c>
      <c r="K87" s="351">
        <v>13.239748241023069</v>
      </c>
      <c r="L87" s="257"/>
      <c r="M87" s="352">
        <v>3.6971911291605273</v>
      </c>
      <c r="N87" s="353">
        <v>2.7766685030688736</v>
      </c>
      <c r="O87" s="353">
        <v>1.9337371883032972</v>
      </c>
      <c r="P87" s="352">
        <v>4.7686475123960044</v>
      </c>
      <c r="Q87" s="353">
        <v>3.8274473392878017</v>
      </c>
      <c r="R87" s="354">
        <v>2.984516024522224</v>
      </c>
      <c r="S87" s="353">
        <v>5.387067216230303</v>
      </c>
      <c r="T87" s="353">
        <v>4.4112133594094285</v>
      </c>
      <c r="U87" s="354">
        <v>3.5682820446438512</v>
      </c>
      <c r="V87" s="260"/>
      <c r="W87" s="352">
        <v>5.6190278667094855</v>
      </c>
      <c r="X87" s="353">
        <v>2.4165506291903407</v>
      </c>
      <c r="Y87" s="353">
        <v>1.3855287524036164</v>
      </c>
      <c r="Z87" s="352">
        <v>5.8824242792606993</v>
      </c>
      <c r="AA87" s="353">
        <v>2.6172336101817422</v>
      </c>
      <c r="AB87" s="354">
        <v>1.5862117333950174</v>
      </c>
      <c r="AC87" s="352">
        <v>6.258704868619577</v>
      </c>
      <c r="AD87" s="353">
        <v>2.9039235830266006</v>
      </c>
      <c r="AE87" s="354">
        <v>1.8729017062398761</v>
      </c>
      <c r="AF87" s="337"/>
      <c r="AG87" s="259">
        <v>39.275027904716445</v>
      </c>
      <c r="AH87" s="260">
        <v>55.759275904087069</v>
      </c>
      <c r="AI87" s="261">
        <v>52.576601850704549</v>
      </c>
      <c r="AJ87" s="259">
        <v>52.126882001715408</v>
      </c>
      <c r="AK87" s="260">
        <v>68.783073394925765</v>
      </c>
      <c r="AL87" s="261">
        <v>65.600399341543238</v>
      </c>
      <c r="AM87" s="259">
        <v>70.119477737513989</v>
      </c>
      <c r="AN87" s="260">
        <v>87.016389882099958</v>
      </c>
      <c r="AO87" s="261">
        <v>83.83371582871743</v>
      </c>
      <c r="AP87" s="260"/>
      <c r="AQ87" s="352">
        <v>161.08242196049247</v>
      </c>
      <c r="AR87" s="260">
        <v>164.58286003261966</v>
      </c>
      <c r="AS87" s="352">
        <v>174.44584261784297</v>
      </c>
      <c r="AT87" s="261">
        <v>179.92321228251615</v>
      </c>
      <c r="AU87" s="353">
        <v>193.15463153813363</v>
      </c>
      <c r="AV87" s="261">
        <v>201.39970543237129</v>
      </c>
      <c r="AW87" s="355"/>
    </row>
    <row r="88" spans="2:49" s="212" customFormat="1" x14ac:dyDescent="0.2">
      <c r="B88" s="348">
        <v>2091</v>
      </c>
      <c r="C88" s="349">
        <v>17.57975069292344</v>
      </c>
      <c r="D88" s="350">
        <v>13.721230773576849</v>
      </c>
      <c r="E88" s="350">
        <v>11.687896656271061</v>
      </c>
      <c r="F88" s="349">
        <v>18.618292322625468</v>
      </c>
      <c r="G88" s="350">
        <v>14.471629857322744</v>
      </c>
      <c r="H88" s="351">
        <v>12.645348793157575</v>
      </c>
      <c r="I88" s="350">
        <v>19.183074579887069</v>
      </c>
      <c r="J88" s="350">
        <v>15.016260022573224</v>
      </c>
      <c r="K88" s="351">
        <v>13.239748241023069</v>
      </c>
      <c r="L88" s="257"/>
      <c r="M88" s="352">
        <v>3.6971911291605273</v>
      </c>
      <c r="N88" s="353">
        <v>2.7766685030688736</v>
      </c>
      <c r="O88" s="353">
        <v>1.9337371883032972</v>
      </c>
      <c r="P88" s="352">
        <v>4.7686475123960044</v>
      </c>
      <c r="Q88" s="353">
        <v>3.8274473392878017</v>
      </c>
      <c r="R88" s="354">
        <v>2.984516024522224</v>
      </c>
      <c r="S88" s="353">
        <v>5.387067216230303</v>
      </c>
      <c r="T88" s="353">
        <v>4.4112133594094285</v>
      </c>
      <c r="U88" s="354">
        <v>3.5682820446438512</v>
      </c>
      <c r="V88" s="260"/>
      <c r="W88" s="352">
        <v>5.6190278667094855</v>
      </c>
      <c r="X88" s="353">
        <v>2.4255824302430495</v>
      </c>
      <c r="Y88" s="353">
        <v>1.3886898827720646</v>
      </c>
      <c r="Z88" s="352">
        <v>5.8824242792606993</v>
      </c>
      <c r="AA88" s="353">
        <v>2.6262654112344506</v>
      </c>
      <c r="AB88" s="354">
        <v>1.5893728637634659</v>
      </c>
      <c r="AC88" s="352">
        <v>6.258704868619577</v>
      </c>
      <c r="AD88" s="353">
        <v>2.9129553840793094</v>
      </c>
      <c r="AE88" s="354">
        <v>1.8760628366083241</v>
      </c>
      <c r="AF88" s="337"/>
      <c r="AG88" s="259">
        <v>39.275027904716445</v>
      </c>
      <c r="AH88" s="260">
        <v>55.886206099297873</v>
      </c>
      <c r="AI88" s="261">
        <v>52.703532045915352</v>
      </c>
      <c r="AJ88" s="259">
        <v>52.126882001715408</v>
      </c>
      <c r="AK88" s="260">
        <v>68.910003590136569</v>
      </c>
      <c r="AL88" s="261">
        <v>65.727329536754041</v>
      </c>
      <c r="AM88" s="259">
        <v>70.119477737513989</v>
      </c>
      <c r="AN88" s="260">
        <v>87.143320077310747</v>
      </c>
      <c r="AO88" s="261">
        <v>83.96064602392822</v>
      </c>
      <c r="AP88" s="260"/>
      <c r="AQ88" s="352">
        <v>161.87476718266115</v>
      </c>
      <c r="AR88" s="260">
        <v>165.37520525478828</v>
      </c>
      <c r="AS88" s="352">
        <v>175.23818784001159</v>
      </c>
      <c r="AT88" s="261">
        <v>180.7155575046848</v>
      </c>
      <c r="AU88" s="353">
        <v>193.94697676030228</v>
      </c>
      <c r="AV88" s="261">
        <v>202.19205065453991</v>
      </c>
      <c r="AW88" s="355"/>
    </row>
    <row r="89" spans="2:49" s="212" customFormat="1" x14ac:dyDescent="0.2">
      <c r="B89" s="348">
        <v>2092</v>
      </c>
      <c r="C89" s="349">
        <v>17.57975069292344</v>
      </c>
      <c r="D89" s="350">
        <v>13.721230773576849</v>
      </c>
      <c r="E89" s="350">
        <v>11.687896656271061</v>
      </c>
      <c r="F89" s="349">
        <v>18.618292322625468</v>
      </c>
      <c r="G89" s="350">
        <v>14.471629857322744</v>
      </c>
      <c r="H89" s="351">
        <v>12.645348793157575</v>
      </c>
      <c r="I89" s="350">
        <v>19.183074579887069</v>
      </c>
      <c r="J89" s="350">
        <v>15.016260022573224</v>
      </c>
      <c r="K89" s="351">
        <v>13.239748241023069</v>
      </c>
      <c r="L89" s="257"/>
      <c r="M89" s="352">
        <v>3.6971911291605273</v>
      </c>
      <c r="N89" s="353">
        <v>2.7766685030688736</v>
      </c>
      <c r="O89" s="353">
        <v>1.9337371883032972</v>
      </c>
      <c r="P89" s="352">
        <v>4.7686475123960044</v>
      </c>
      <c r="Q89" s="353">
        <v>3.8274473392878017</v>
      </c>
      <c r="R89" s="354">
        <v>2.984516024522224</v>
      </c>
      <c r="S89" s="353">
        <v>5.387067216230303</v>
      </c>
      <c r="T89" s="353">
        <v>4.4112133594094285</v>
      </c>
      <c r="U89" s="354">
        <v>3.5682820446438512</v>
      </c>
      <c r="V89" s="260"/>
      <c r="W89" s="352">
        <v>5.6190278667094855</v>
      </c>
      <c r="X89" s="353">
        <v>2.4346760324759829</v>
      </c>
      <c r="Y89" s="353">
        <v>1.3918726435535913</v>
      </c>
      <c r="Z89" s="352">
        <v>5.8824242792606993</v>
      </c>
      <c r="AA89" s="353">
        <v>2.6353590134673839</v>
      </c>
      <c r="AB89" s="354">
        <v>1.5925556245449919</v>
      </c>
      <c r="AC89" s="352">
        <v>6.258704868619577</v>
      </c>
      <c r="AD89" s="353">
        <v>2.9220489863122427</v>
      </c>
      <c r="AE89" s="354">
        <v>1.8792455973898505</v>
      </c>
      <c r="AF89" s="337"/>
      <c r="AG89" s="259">
        <v>39.275027904716445</v>
      </c>
      <c r="AH89" s="260">
        <v>56.014004829568755</v>
      </c>
      <c r="AI89" s="261">
        <v>52.831330776186235</v>
      </c>
      <c r="AJ89" s="259">
        <v>52.126882001715408</v>
      </c>
      <c r="AK89" s="260">
        <v>69.037802320407451</v>
      </c>
      <c r="AL89" s="261">
        <v>65.855128267024924</v>
      </c>
      <c r="AM89" s="259">
        <v>70.119477737513989</v>
      </c>
      <c r="AN89" s="260">
        <v>87.271118807581644</v>
      </c>
      <c r="AO89" s="261">
        <v>84.088444754199116</v>
      </c>
      <c r="AP89" s="260"/>
      <c r="AQ89" s="352">
        <v>162.67253412189257</v>
      </c>
      <c r="AR89" s="260">
        <v>166.17297219401971</v>
      </c>
      <c r="AS89" s="352">
        <v>176.03595477924304</v>
      </c>
      <c r="AT89" s="261">
        <v>181.51332444391619</v>
      </c>
      <c r="AU89" s="353">
        <v>194.74474369953373</v>
      </c>
      <c r="AV89" s="261">
        <v>202.98981759377133</v>
      </c>
      <c r="AW89" s="355"/>
    </row>
    <row r="90" spans="2:49" s="212" customFormat="1" x14ac:dyDescent="0.2">
      <c r="B90" s="348">
        <v>2093</v>
      </c>
      <c r="C90" s="349">
        <v>17.57975069292344</v>
      </c>
      <c r="D90" s="350">
        <v>13.721230773576849</v>
      </c>
      <c r="E90" s="350">
        <v>11.687896656271061</v>
      </c>
      <c r="F90" s="349">
        <v>18.618292322625468</v>
      </c>
      <c r="G90" s="350">
        <v>14.471629857322744</v>
      </c>
      <c r="H90" s="351">
        <v>12.645348793157575</v>
      </c>
      <c r="I90" s="350">
        <v>19.183074579887069</v>
      </c>
      <c r="J90" s="350">
        <v>15.016260022573224</v>
      </c>
      <c r="K90" s="351">
        <v>13.239748241023069</v>
      </c>
      <c r="L90" s="257"/>
      <c r="M90" s="352">
        <v>3.6971911291605273</v>
      </c>
      <c r="N90" s="353">
        <v>2.7766685030688736</v>
      </c>
      <c r="O90" s="353">
        <v>1.9337371883032972</v>
      </c>
      <c r="P90" s="352">
        <v>4.7686475123960044</v>
      </c>
      <c r="Q90" s="353">
        <v>3.8274473392878017</v>
      </c>
      <c r="R90" s="354">
        <v>2.984516024522224</v>
      </c>
      <c r="S90" s="353">
        <v>5.387067216230303</v>
      </c>
      <c r="T90" s="353">
        <v>4.4112133594094285</v>
      </c>
      <c r="U90" s="354">
        <v>3.5682820446438512</v>
      </c>
      <c r="V90" s="260"/>
      <c r="W90" s="352">
        <v>5.6190278667094855</v>
      </c>
      <c r="X90" s="353">
        <v>2.4438318587711154</v>
      </c>
      <c r="Y90" s="353">
        <v>1.3950771827568875</v>
      </c>
      <c r="Z90" s="352">
        <v>5.8824242792606993</v>
      </c>
      <c r="AA90" s="353">
        <v>2.6445148397625169</v>
      </c>
      <c r="AB90" s="354">
        <v>1.5957601637482886</v>
      </c>
      <c r="AC90" s="352">
        <v>6.258704868619577</v>
      </c>
      <c r="AD90" s="353">
        <v>2.9312048126073749</v>
      </c>
      <c r="AE90" s="354">
        <v>1.882450136593147</v>
      </c>
      <c r="AF90" s="337"/>
      <c r="AG90" s="259">
        <v>39.275027904716445</v>
      </c>
      <c r="AH90" s="260">
        <v>56.142678037954902</v>
      </c>
      <c r="AI90" s="261">
        <v>52.960003984572381</v>
      </c>
      <c r="AJ90" s="259">
        <v>52.126882001715408</v>
      </c>
      <c r="AK90" s="260">
        <v>69.166475528793598</v>
      </c>
      <c r="AL90" s="261">
        <v>65.98380147541107</v>
      </c>
      <c r="AM90" s="259">
        <v>70.119477737513989</v>
      </c>
      <c r="AN90" s="260">
        <v>87.39979201596779</v>
      </c>
      <c r="AO90" s="261">
        <v>84.217117962585263</v>
      </c>
      <c r="AP90" s="260"/>
      <c r="AQ90" s="352">
        <v>163.47575987693497</v>
      </c>
      <c r="AR90" s="260">
        <v>166.97619794906211</v>
      </c>
      <c r="AS90" s="352">
        <v>176.83918053428539</v>
      </c>
      <c r="AT90" s="261">
        <v>182.31655019895862</v>
      </c>
      <c r="AU90" s="353">
        <v>195.5479694545761</v>
      </c>
      <c r="AV90" s="261">
        <v>203.79304334881374</v>
      </c>
      <c r="AW90" s="355"/>
    </row>
    <row r="91" spans="2:49" s="212" customFormat="1" x14ac:dyDescent="0.2">
      <c r="B91" s="348">
        <v>2094</v>
      </c>
      <c r="C91" s="349">
        <v>17.57975069292344</v>
      </c>
      <c r="D91" s="350">
        <v>13.721230773576849</v>
      </c>
      <c r="E91" s="350">
        <v>11.687896656271061</v>
      </c>
      <c r="F91" s="349">
        <v>18.618292322625468</v>
      </c>
      <c r="G91" s="350">
        <v>14.471629857322744</v>
      </c>
      <c r="H91" s="351">
        <v>12.645348793157575</v>
      </c>
      <c r="I91" s="350">
        <v>19.183074579887069</v>
      </c>
      <c r="J91" s="350">
        <v>15.016260022573224</v>
      </c>
      <c r="K91" s="351">
        <v>13.239748241023069</v>
      </c>
      <c r="L91" s="257"/>
      <c r="M91" s="352">
        <v>3.6971911291605273</v>
      </c>
      <c r="N91" s="353">
        <v>2.7766685030688736</v>
      </c>
      <c r="O91" s="353">
        <v>1.9337371883032972</v>
      </c>
      <c r="P91" s="352">
        <v>4.7686475123960044</v>
      </c>
      <c r="Q91" s="353">
        <v>3.8274473392878017</v>
      </c>
      <c r="R91" s="354">
        <v>2.984516024522224</v>
      </c>
      <c r="S91" s="353">
        <v>5.387067216230303</v>
      </c>
      <c r="T91" s="353">
        <v>4.4112133594094285</v>
      </c>
      <c r="U91" s="354">
        <v>3.5682820446438512</v>
      </c>
      <c r="V91" s="260"/>
      <c r="W91" s="352">
        <v>5.6190278667094855</v>
      </c>
      <c r="X91" s="353">
        <v>2.4530503349040451</v>
      </c>
      <c r="Y91" s="353">
        <v>1.3983036494034129</v>
      </c>
      <c r="Z91" s="352">
        <v>5.8824242792606993</v>
      </c>
      <c r="AA91" s="353">
        <v>2.6537333158954466</v>
      </c>
      <c r="AB91" s="354">
        <v>1.5989866303948141</v>
      </c>
      <c r="AC91" s="352">
        <v>6.258704868619577</v>
      </c>
      <c r="AD91" s="353">
        <v>2.9404232887403046</v>
      </c>
      <c r="AE91" s="354">
        <v>1.8856766032396723</v>
      </c>
      <c r="AF91" s="337"/>
      <c r="AG91" s="259">
        <v>39.275027904716445</v>
      </c>
      <c r="AH91" s="260">
        <v>56.2722317081775</v>
      </c>
      <c r="AI91" s="261">
        <v>53.089557654794973</v>
      </c>
      <c r="AJ91" s="259">
        <v>52.126882001715408</v>
      </c>
      <c r="AK91" s="260">
        <v>69.296029199016189</v>
      </c>
      <c r="AL91" s="261">
        <v>66.113355145633662</v>
      </c>
      <c r="AM91" s="259">
        <v>70.119477737513989</v>
      </c>
      <c r="AN91" s="260">
        <v>87.529345686190382</v>
      </c>
      <c r="AO91" s="261">
        <v>84.346671632807855</v>
      </c>
      <c r="AP91" s="260"/>
      <c r="AQ91" s="352">
        <v>164.28448180038913</v>
      </c>
      <c r="AR91" s="260">
        <v>167.78491987251627</v>
      </c>
      <c r="AS91" s="352">
        <v>177.6479024577396</v>
      </c>
      <c r="AT91" s="261">
        <v>183.12527212241281</v>
      </c>
      <c r="AU91" s="353">
        <v>196.35669137803029</v>
      </c>
      <c r="AV91" s="261">
        <v>204.6017652722679</v>
      </c>
      <c r="AW91" s="355"/>
    </row>
    <row r="92" spans="2:49" s="212" customFormat="1" x14ac:dyDescent="0.2">
      <c r="B92" s="348">
        <v>2095</v>
      </c>
      <c r="C92" s="349">
        <v>17.57975069292344</v>
      </c>
      <c r="D92" s="350">
        <v>13.721230773576849</v>
      </c>
      <c r="E92" s="350">
        <v>11.687896656271061</v>
      </c>
      <c r="F92" s="349">
        <v>18.618292322625468</v>
      </c>
      <c r="G92" s="350">
        <v>14.471629857322744</v>
      </c>
      <c r="H92" s="351">
        <v>12.645348793157575</v>
      </c>
      <c r="I92" s="350">
        <v>19.183074579887069</v>
      </c>
      <c r="J92" s="350">
        <v>15.016260022573224</v>
      </c>
      <c r="K92" s="351">
        <v>13.239748241023069</v>
      </c>
      <c r="L92" s="257"/>
      <c r="M92" s="352">
        <v>3.6971911291605273</v>
      </c>
      <c r="N92" s="353">
        <v>2.7766685030688736</v>
      </c>
      <c r="O92" s="353">
        <v>1.9337371883032972</v>
      </c>
      <c r="P92" s="352">
        <v>4.7686475123960044</v>
      </c>
      <c r="Q92" s="353">
        <v>3.8274473392878017</v>
      </c>
      <c r="R92" s="354">
        <v>2.984516024522224</v>
      </c>
      <c r="S92" s="353">
        <v>5.387067216230303</v>
      </c>
      <c r="T92" s="353">
        <v>4.4112133594094285</v>
      </c>
      <c r="U92" s="354">
        <v>3.5682820446438512</v>
      </c>
      <c r="V92" s="260"/>
      <c r="W92" s="352">
        <v>5.6190278667094855</v>
      </c>
      <c r="X92" s="353">
        <v>2.4623318895637882</v>
      </c>
      <c r="Y92" s="353">
        <v>1.4015521935343231</v>
      </c>
      <c r="Z92" s="352">
        <v>5.8824242792606993</v>
      </c>
      <c r="AA92" s="353">
        <v>2.6630148705551893</v>
      </c>
      <c r="AB92" s="354">
        <v>1.6022351745257242</v>
      </c>
      <c r="AC92" s="352">
        <v>6.258704868619577</v>
      </c>
      <c r="AD92" s="353">
        <v>2.9497048434000481</v>
      </c>
      <c r="AE92" s="354">
        <v>1.8889251473705828</v>
      </c>
      <c r="AF92" s="337"/>
      <c r="AG92" s="259">
        <v>39.275027904716445</v>
      </c>
      <c r="AH92" s="260">
        <v>56.402671864902118</v>
      </c>
      <c r="AI92" s="261">
        <v>53.21999781151959</v>
      </c>
      <c r="AJ92" s="259">
        <v>52.126882001715408</v>
      </c>
      <c r="AK92" s="260">
        <v>69.426469355740807</v>
      </c>
      <c r="AL92" s="261">
        <v>66.243795302358279</v>
      </c>
      <c r="AM92" s="259">
        <v>70.119477737513989</v>
      </c>
      <c r="AN92" s="260">
        <v>87.659785842914999</v>
      </c>
      <c r="AO92" s="261">
        <v>84.477111789532472</v>
      </c>
      <c r="AP92" s="260"/>
      <c r="AQ92" s="352">
        <v>165.09873750044568</v>
      </c>
      <c r="AR92" s="260">
        <v>168.59917557257279</v>
      </c>
      <c r="AS92" s="352">
        <v>178.46215815779613</v>
      </c>
      <c r="AT92" s="261">
        <v>183.9395278224693</v>
      </c>
      <c r="AU92" s="353">
        <v>197.17094707808681</v>
      </c>
      <c r="AV92" s="261">
        <v>205.41602097232442</v>
      </c>
      <c r="AW92" s="355"/>
    </row>
    <row r="93" spans="2:49" s="212" customFormat="1" x14ac:dyDescent="0.2">
      <c r="B93" s="348">
        <v>2096</v>
      </c>
      <c r="C93" s="349">
        <v>17.57975069292344</v>
      </c>
      <c r="D93" s="350">
        <v>13.721230773576849</v>
      </c>
      <c r="E93" s="350">
        <v>11.687896656271061</v>
      </c>
      <c r="F93" s="349">
        <v>18.618292322625468</v>
      </c>
      <c r="G93" s="350">
        <v>14.471629857322744</v>
      </c>
      <c r="H93" s="351">
        <v>12.645348793157575</v>
      </c>
      <c r="I93" s="350">
        <v>19.183074579887069</v>
      </c>
      <c r="J93" s="350">
        <v>15.016260022573224</v>
      </c>
      <c r="K93" s="351">
        <v>13.239748241023069</v>
      </c>
      <c r="L93" s="257"/>
      <c r="M93" s="352">
        <v>3.6971911291605273</v>
      </c>
      <c r="N93" s="353">
        <v>2.7766685030688736</v>
      </c>
      <c r="O93" s="353">
        <v>1.9337371883032972</v>
      </c>
      <c r="P93" s="352">
        <v>4.7686475123960044</v>
      </c>
      <c r="Q93" s="353">
        <v>3.8274473392878017</v>
      </c>
      <c r="R93" s="354">
        <v>2.984516024522224</v>
      </c>
      <c r="S93" s="353">
        <v>5.387067216230303</v>
      </c>
      <c r="T93" s="353">
        <v>4.4112133594094285</v>
      </c>
      <c r="U93" s="354">
        <v>3.5682820446438512</v>
      </c>
      <c r="V93" s="260"/>
      <c r="W93" s="352">
        <v>5.6190278667094855</v>
      </c>
      <c r="X93" s="353">
        <v>2.4716769543727186</v>
      </c>
      <c r="Y93" s="353">
        <v>1.4048229662174487</v>
      </c>
      <c r="Z93" s="352">
        <v>5.8824242792606993</v>
      </c>
      <c r="AA93" s="353">
        <v>2.6723599353641196</v>
      </c>
      <c r="AB93" s="354">
        <v>1.60550594720885</v>
      </c>
      <c r="AC93" s="352">
        <v>6.258704868619577</v>
      </c>
      <c r="AD93" s="353">
        <v>2.9590499082089776</v>
      </c>
      <c r="AE93" s="354">
        <v>1.8921959200537086</v>
      </c>
      <c r="AF93" s="337"/>
      <c r="AG93" s="259">
        <v>39.275027904716445</v>
      </c>
      <c r="AH93" s="260">
        <v>56.534004574018788</v>
      </c>
      <c r="AI93" s="261">
        <v>53.351330520636267</v>
      </c>
      <c r="AJ93" s="259">
        <v>52.126882001715408</v>
      </c>
      <c r="AK93" s="260">
        <v>69.557802064857484</v>
      </c>
      <c r="AL93" s="261">
        <v>66.375128011474956</v>
      </c>
      <c r="AM93" s="259">
        <v>70.119477737513989</v>
      </c>
      <c r="AN93" s="260">
        <v>87.791118552031662</v>
      </c>
      <c r="AO93" s="261">
        <v>84.608444498649135</v>
      </c>
      <c r="AP93" s="260"/>
      <c r="AQ93" s="352">
        <v>165.91856484263354</v>
      </c>
      <c r="AR93" s="260">
        <v>169.41900291476068</v>
      </c>
      <c r="AS93" s="352">
        <v>179.28198549998402</v>
      </c>
      <c r="AT93" s="261">
        <v>184.75935516465719</v>
      </c>
      <c r="AU93" s="353">
        <v>197.9907744202747</v>
      </c>
      <c r="AV93" s="261">
        <v>206.23584831451231</v>
      </c>
      <c r="AW93" s="355"/>
    </row>
    <row r="94" spans="2:49" s="212" customFormat="1" x14ac:dyDescent="0.2">
      <c r="B94" s="348">
        <v>2097</v>
      </c>
      <c r="C94" s="349">
        <v>17.57975069292344</v>
      </c>
      <c r="D94" s="350">
        <v>13.721230773576849</v>
      </c>
      <c r="E94" s="350">
        <v>11.687896656271061</v>
      </c>
      <c r="F94" s="349">
        <v>18.618292322625468</v>
      </c>
      <c r="G94" s="350">
        <v>14.471629857322744</v>
      </c>
      <c r="H94" s="351">
        <v>12.645348793157575</v>
      </c>
      <c r="I94" s="350">
        <v>19.183074579887069</v>
      </c>
      <c r="J94" s="350">
        <v>15.016260022573224</v>
      </c>
      <c r="K94" s="351">
        <v>13.239748241023069</v>
      </c>
      <c r="L94" s="257"/>
      <c r="M94" s="352">
        <v>3.6971911291605273</v>
      </c>
      <c r="N94" s="353">
        <v>2.7766685030688736</v>
      </c>
      <c r="O94" s="353">
        <v>1.9337371883032972</v>
      </c>
      <c r="P94" s="352">
        <v>4.7686475123960044</v>
      </c>
      <c r="Q94" s="353">
        <v>3.8274473392878017</v>
      </c>
      <c r="R94" s="354">
        <v>2.984516024522224</v>
      </c>
      <c r="S94" s="353">
        <v>5.387067216230303</v>
      </c>
      <c r="T94" s="353">
        <v>4.4112133594094285</v>
      </c>
      <c r="U94" s="354">
        <v>3.5682820446438512</v>
      </c>
      <c r="V94" s="260"/>
      <c r="W94" s="352">
        <v>5.6190278667094855</v>
      </c>
      <c r="X94" s="353">
        <v>2.4810859639066365</v>
      </c>
      <c r="Y94" s="353">
        <v>1.4081161195543201</v>
      </c>
      <c r="Z94" s="352">
        <v>5.8824242792606993</v>
      </c>
      <c r="AA94" s="353">
        <v>2.6817689448980371</v>
      </c>
      <c r="AB94" s="354">
        <v>1.6087991005457212</v>
      </c>
      <c r="AC94" s="352">
        <v>6.258704868619577</v>
      </c>
      <c r="AD94" s="353">
        <v>2.9684589177428959</v>
      </c>
      <c r="AE94" s="354">
        <v>1.8954890733905798</v>
      </c>
      <c r="AF94" s="337"/>
      <c r="AG94" s="259">
        <v>39.275027904716445</v>
      </c>
      <c r="AH94" s="260">
        <v>56.666235942924132</v>
      </c>
      <c r="AI94" s="261">
        <v>53.483561889541605</v>
      </c>
      <c r="AJ94" s="259">
        <v>52.126882001715408</v>
      </c>
      <c r="AK94" s="260">
        <v>69.690033433762821</v>
      </c>
      <c r="AL94" s="261">
        <v>66.507359380380294</v>
      </c>
      <c r="AM94" s="259">
        <v>70.119477737513989</v>
      </c>
      <c r="AN94" s="260">
        <v>87.923349920937014</v>
      </c>
      <c r="AO94" s="261">
        <v>84.740675867554486</v>
      </c>
      <c r="AP94" s="260"/>
      <c r="AQ94" s="352">
        <v>166.74400195158128</v>
      </c>
      <c r="AR94" s="260">
        <v>170.24444002370842</v>
      </c>
      <c r="AS94" s="352">
        <v>180.10742260893173</v>
      </c>
      <c r="AT94" s="261">
        <v>185.58479227360493</v>
      </c>
      <c r="AU94" s="353">
        <v>198.81621152922241</v>
      </c>
      <c r="AV94" s="261">
        <v>207.06128542346005</v>
      </c>
      <c r="AW94" s="355"/>
    </row>
    <row r="95" spans="2:49" s="212" customFormat="1" x14ac:dyDescent="0.2">
      <c r="B95" s="348">
        <v>2098</v>
      </c>
      <c r="C95" s="349">
        <v>17.57975069292344</v>
      </c>
      <c r="D95" s="350">
        <v>13.721230773576849</v>
      </c>
      <c r="E95" s="350">
        <v>11.687896656271061</v>
      </c>
      <c r="F95" s="349">
        <v>18.618292322625468</v>
      </c>
      <c r="G95" s="350">
        <v>14.471629857322744</v>
      </c>
      <c r="H95" s="351">
        <v>12.645348793157575</v>
      </c>
      <c r="I95" s="350">
        <v>19.183074579887069</v>
      </c>
      <c r="J95" s="350">
        <v>15.016260022573224</v>
      </c>
      <c r="K95" s="351">
        <v>13.239748241023069</v>
      </c>
      <c r="L95" s="257"/>
      <c r="M95" s="352">
        <v>3.6971911291605273</v>
      </c>
      <c r="N95" s="353">
        <v>2.7766685030688736</v>
      </c>
      <c r="O95" s="353">
        <v>1.9337371883032972</v>
      </c>
      <c r="P95" s="352">
        <v>4.7686475123960044</v>
      </c>
      <c r="Q95" s="353">
        <v>3.8274473392878017</v>
      </c>
      <c r="R95" s="354">
        <v>2.984516024522224</v>
      </c>
      <c r="S95" s="353">
        <v>5.387067216230303</v>
      </c>
      <c r="T95" s="353">
        <v>4.4112133594094285</v>
      </c>
      <c r="U95" s="354">
        <v>3.5682820446438512</v>
      </c>
      <c r="V95" s="260"/>
      <c r="W95" s="352">
        <v>5.6190278667094855</v>
      </c>
      <c r="X95" s="353">
        <v>2.4905593557149799</v>
      </c>
      <c r="Y95" s="353">
        <v>1.4114318066872402</v>
      </c>
      <c r="Z95" s="352">
        <v>5.8824242792606993</v>
      </c>
      <c r="AA95" s="353">
        <v>2.6912423367063809</v>
      </c>
      <c r="AB95" s="354">
        <v>1.612114787678641</v>
      </c>
      <c r="AC95" s="352">
        <v>6.258704868619577</v>
      </c>
      <c r="AD95" s="353">
        <v>2.9779323095512393</v>
      </c>
      <c r="AE95" s="354">
        <v>1.8988047605234994</v>
      </c>
      <c r="AF95" s="337"/>
      <c r="AG95" s="259">
        <v>39.275027904716445</v>
      </c>
      <c r="AH95" s="260">
        <v>56.799372120805366</v>
      </c>
      <c r="AI95" s="261">
        <v>53.616698067422845</v>
      </c>
      <c r="AJ95" s="259">
        <v>52.126882001715408</v>
      </c>
      <c r="AK95" s="260">
        <v>69.823169611644062</v>
      </c>
      <c r="AL95" s="261">
        <v>66.640495558261534</v>
      </c>
      <c r="AM95" s="259">
        <v>70.119477737513989</v>
      </c>
      <c r="AN95" s="260">
        <v>88.056486098818255</v>
      </c>
      <c r="AO95" s="261">
        <v>84.873812045435727</v>
      </c>
      <c r="AP95" s="260"/>
      <c r="AQ95" s="352">
        <v>167.57508721278961</v>
      </c>
      <c r="AR95" s="260">
        <v>171.07552528491678</v>
      </c>
      <c r="AS95" s="352">
        <v>180.93850787014011</v>
      </c>
      <c r="AT95" s="261">
        <v>186.41587753481326</v>
      </c>
      <c r="AU95" s="353">
        <v>199.6472967904308</v>
      </c>
      <c r="AV95" s="261">
        <v>207.89237068466841</v>
      </c>
      <c r="AW95" s="355"/>
    </row>
    <row r="96" spans="2:49" s="212" customFormat="1" x14ac:dyDescent="0.2">
      <c r="B96" s="348">
        <v>2099</v>
      </c>
      <c r="C96" s="349">
        <v>17.57975069292344</v>
      </c>
      <c r="D96" s="350">
        <v>13.721230773576849</v>
      </c>
      <c r="E96" s="350">
        <v>11.687896656271061</v>
      </c>
      <c r="F96" s="349">
        <v>18.618292322625468</v>
      </c>
      <c r="G96" s="350">
        <v>14.471629857322744</v>
      </c>
      <c r="H96" s="351">
        <v>12.645348793157575</v>
      </c>
      <c r="I96" s="350">
        <v>19.183074579887069</v>
      </c>
      <c r="J96" s="350">
        <v>15.016260022573224</v>
      </c>
      <c r="K96" s="351">
        <v>13.239748241023069</v>
      </c>
      <c r="L96" s="257"/>
      <c r="M96" s="352">
        <v>3.6971911291605273</v>
      </c>
      <c r="N96" s="353">
        <v>2.7766685030688736</v>
      </c>
      <c r="O96" s="353">
        <v>1.9337371883032972</v>
      </c>
      <c r="P96" s="352">
        <v>4.7686475123960044</v>
      </c>
      <c r="Q96" s="353">
        <v>3.8274473392878017</v>
      </c>
      <c r="R96" s="354">
        <v>2.984516024522224</v>
      </c>
      <c r="S96" s="353">
        <v>5.387067216230303</v>
      </c>
      <c r="T96" s="353">
        <v>4.4112133594094285</v>
      </c>
      <c r="U96" s="354">
        <v>3.5682820446438512</v>
      </c>
      <c r="V96" s="260"/>
      <c r="W96" s="352">
        <v>5.6190278667094855</v>
      </c>
      <c r="X96" s="353">
        <v>2.5000975703411714</v>
      </c>
      <c r="Y96" s="353">
        <v>1.4147701818064073</v>
      </c>
      <c r="Z96" s="352">
        <v>5.8824242792606993</v>
      </c>
      <c r="AA96" s="353">
        <v>2.7007805513325724</v>
      </c>
      <c r="AB96" s="354">
        <v>1.6154531627978079</v>
      </c>
      <c r="AC96" s="352">
        <v>6.258704868619577</v>
      </c>
      <c r="AD96" s="353">
        <v>2.9874705241774318</v>
      </c>
      <c r="AE96" s="354">
        <v>1.9021431356426666</v>
      </c>
      <c r="AF96" s="337"/>
      <c r="AG96" s="259">
        <v>39.275027904716445</v>
      </c>
      <c r="AH96" s="260">
        <v>56.93341929892626</v>
      </c>
      <c r="AI96" s="261">
        <v>53.75074524554374</v>
      </c>
      <c r="AJ96" s="259">
        <v>52.126882001715408</v>
      </c>
      <c r="AK96" s="260">
        <v>69.957216789764956</v>
      </c>
      <c r="AL96" s="261">
        <v>66.774542736382429</v>
      </c>
      <c r="AM96" s="259">
        <v>70.119477737513989</v>
      </c>
      <c r="AN96" s="260">
        <v>88.190533276939149</v>
      </c>
      <c r="AO96" s="261">
        <v>85.007859223556622</v>
      </c>
      <c r="AP96" s="260"/>
      <c r="AQ96" s="352">
        <v>168.41185927441688</v>
      </c>
      <c r="AR96" s="260">
        <v>171.91229734654402</v>
      </c>
      <c r="AS96" s="352">
        <v>181.77527993176733</v>
      </c>
      <c r="AT96" s="261">
        <v>187.25264959644053</v>
      </c>
      <c r="AU96" s="353">
        <v>200.48406885205802</v>
      </c>
      <c r="AV96" s="261">
        <v>208.72914274629565</v>
      </c>
      <c r="AW96" s="355"/>
    </row>
    <row r="97" spans="2:49" s="212" customFormat="1" ht="13.5" thickBot="1" x14ac:dyDescent="0.25">
      <c r="B97" s="356">
        <v>2100</v>
      </c>
      <c r="C97" s="357">
        <v>17.57975069292344</v>
      </c>
      <c r="D97" s="358">
        <v>13.721230773576849</v>
      </c>
      <c r="E97" s="358">
        <v>11.687896656271061</v>
      </c>
      <c r="F97" s="349">
        <v>18.618292322625468</v>
      </c>
      <c r="G97" s="358">
        <v>14.471629857322744</v>
      </c>
      <c r="H97" s="359">
        <v>12.645348793157575</v>
      </c>
      <c r="I97" s="358">
        <v>19.183074579887069</v>
      </c>
      <c r="J97" s="358">
        <v>15.016260022573224</v>
      </c>
      <c r="K97" s="359">
        <v>13.239748241023069</v>
      </c>
      <c r="L97" s="257"/>
      <c r="M97" s="360">
        <v>3.6971911291605273</v>
      </c>
      <c r="N97" s="361">
        <v>2.7766685030688736</v>
      </c>
      <c r="O97" s="361">
        <v>1.9337371883032972</v>
      </c>
      <c r="P97" s="360">
        <v>4.7686475123960044</v>
      </c>
      <c r="Q97" s="361">
        <v>3.8274473392878017</v>
      </c>
      <c r="R97" s="362">
        <v>2.984516024522224</v>
      </c>
      <c r="S97" s="361">
        <v>5.387067216230303</v>
      </c>
      <c r="T97" s="361">
        <v>4.4112133594094285</v>
      </c>
      <c r="U97" s="362">
        <v>3.5682820446438512</v>
      </c>
      <c r="V97" s="260"/>
      <c r="W97" s="360">
        <v>5.6190278667094855</v>
      </c>
      <c r="X97" s="361">
        <v>2.5097010513431042</v>
      </c>
      <c r="Y97" s="361">
        <v>1.4181314001570837</v>
      </c>
      <c r="Z97" s="360">
        <v>5.8824242792606993</v>
      </c>
      <c r="AA97" s="361">
        <v>2.7103840323345056</v>
      </c>
      <c r="AB97" s="362">
        <v>1.618814381148485</v>
      </c>
      <c r="AC97" s="360">
        <v>6.258704868619577</v>
      </c>
      <c r="AD97" s="361">
        <v>2.9970740051793645</v>
      </c>
      <c r="AE97" s="362">
        <v>1.9055043539933432</v>
      </c>
      <c r="AF97" s="337"/>
      <c r="AG97" s="263">
        <v>39.275027904716445</v>
      </c>
      <c r="AH97" s="264">
        <v>57.06838371091505</v>
      </c>
      <c r="AI97" s="265">
        <v>53.88570965753253</v>
      </c>
      <c r="AJ97" s="263">
        <v>52.126882001715408</v>
      </c>
      <c r="AK97" s="264">
        <v>70.092181201753746</v>
      </c>
      <c r="AL97" s="265">
        <v>66.909507148371219</v>
      </c>
      <c r="AM97" s="263">
        <v>70.119477737513989</v>
      </c>
      <c r="AN97" s="264">
        <v>88.325497688927925</v>
      </c>
      <c r="AO97" s="265">
        <v>85.142823635545398</v>
      </c>
      <c r="AP97" s="260"/>
      <c r="AQ97" s="360">
        <v>169.25435704907576</v>
      </c>
      <c r="AR97" s="264">
        <v>172.75479512120287</v>
      </c>
      <c r="AS97" s="360">
        <v>182.61777770642624</v>
      </c>
      <c r="AT97" s="265">
        <v>188.09514737109942</v>
      </c>
      <c r="AU97" s="361">
        <v>201.3265666267169</v>
      </c>
      <c r="AV97" s="265">
        <v>209.5716405209545</v>
      </c>
      <c r="AW97" s="355"/>
    </row>
    <row r="98" spans="2:49" s="212" customFormat="1" x14ac:dyDescent="0.2">
      <c r="B98" s="363"/>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2:49" s="212" customFormat="1" ht="12.75" customHeight="1" x14ac:dyDescent="0.2">
      <c r="B99" s="364" t="s">
        <v>301</v>
      </c>
      <c r="C99" s="248"/>
      <c r="D99" s="257"/>
      <c r="E99" s="257"/>
      <c r="F99" s="257"/>
      <c r="G99" s="257"/>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44"/>
      <c r="AH99" s="257"/>
      <c r="AI99" s="257"/>
      <c r="AJ99" s="257"/>
      <c r="AK99" s="257"/>
      <c r="AL99" s="257"/>
      <c r="AM99" s="257"/>
      <c r="AN99" s="257"/>
      <c r="AO99" s="257"/>
      <c r="AP99" s="257"/>
      <c r="AQ99" s="364" t="s">
        <v>302</v>
      </c>
      <c r="AR99" s="257"/>
      <c r="AS99" s="257"/>
      <c r="AT99" s="257"/>
      <c r="AU99" s="257"/>
      <c r="AV99" s="257"/>
    </row>
    <row r="100" spans="2:49" s="212" customFormat="1" ht="12.75" customHeight="1" x14ac:dyDescent="0.2">
      <c r="B100" s="364"/>
      <c r="C100" s="248"/>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7"/>
      <c r="AE100" s="257"/>
      <c r="AF100" s="257"/>
      <c r="AG100" s="244"/>
      <c r="AH100" s="257"/>
      <c r="AI100" s="257"/>
      <c r="AJ100" s="257"/>
      <c r="AK100" s="257"/>
      <c r="AL100" s="257"/>
      <c r="AM100" s="257"/>
      <c r="AN100" s="257"/>
      <c r="AO100" s="257"/>
      <c r="AP100" s="257"/>
      <c r="AQ100" s="244" t="s">
        <v>303</v>
      </c>
      <c r="AR100" s="257"/>
      <c r="AS100" s="257"/>
      <c r="AT100" s="257"/>
      <c r="AU100" s="257"/>
      <c r="AV100" s="257"/>
    </row>
    <row r="101" spans="2:49" s="212" customFormat="1" x14ac:dyDescent="0.2">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2:49" s="212" customFormat="1" ht="12.75" customHeight="1" x14ac:dyDescent="0.2">
      <c r="B102" s="244" t="s">
        <v>304</v>
      </c>
      <c r="C102" s="248"/>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c r="AG102" s="244"/>
      <c r="AH102" s="257"/>
      <c r="AI102" s="257"/>
      <c r="AJ102" s="257"/>
      <c r="AK102" s="257"/>
      <c r="AL102" s="257"/>
      <c r="AM102" s="257"/>
      <c r="AN102" s="257"/>
      <c r="AO102" s="257"/>
      <c r="AP102" s="257"/>
      <c r="AQ102" s="364"/>
      <c r="AR102" s="257"/>
      <c r="AS102" s="257"/>
      <c r="AT102" s="257"/>
      <c r="AU102" s="257"/>
      <c r="AV102" s="257"/>
    </row>
    <row r="103" spans="2:49" s="212" customFormat="1" x14ac:dyDescent="0.2">
      <c r="B103" s="245" t="s">
        <v>253</v>
      </c>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R103" s="257"/>
      <c r="AS103" s="257"/>
      <c r="AT103" s="257"/>
      <c r="AU103" s="257"/>
      <c r="AV103" s="257"/>
    </row>
    <row r="104" spans="2:49" x14ac:dyDescent="0.2"/>
  </sheetData>
  <sheetProtection algorithmName="SHA-512" hashValue="CE/LQtsw21uI2MO84boOhwNcujcESOv2G7ir0LaG2J5dX46k8WKU3euIvoOEnbM7fPbCr1UCnOS0QKEl2MuKSA==" saltValue="4YcsAx2Rx4oGzfbE97YUzg==" spinCount="100000" sheet="1" objects="1" scenarios="1" selectLockedCells="1"/>
  <mergeCells count="20">
    <mergeCell ref="C5:E5"/>
    <mergeCell ref="F5:H5"/>
    <mergeCell ref="I5:K5"/>
    <mergeCell ref="M5:O5"/>
    <mergeCell ref="P5:R5"/>
    <mergeCell ref="C4:K4"/>
    <mergeCell ref="M4:U4"/>
    <mergeCell ref="W4:AE4"/>
    <mergeCell ref="AG4:AO4"/>
    <mergeCell ref="AQ4:AV4"/>
    <mergeCell ref="AM5:AO5"/>
    <mergeCell ref="AQ5:AR5"/>
    <mergeCell ref="AS5:AT5"/>
    <mergeCell ref="AU5:AV5"/>
    <mergeCell ref="S5:U5"/>
    <mergeCell ref="W5:Y5"/>
    <mergeCell ref="Z5:AB5"/>
    <mergeCell ref="AC5:AE5"/>
    <mergeCell ref="AG5:AI5"/>
    <mergeCell ref="AJ5:AL5"/>
  </mergeCells>
  <hyperlinks>
    <hyperlink ref="B103" r:id="rId1" xr:uid="{DC54869F-7B1E-4934-AE28-549384B7A023}"/>
  </hyperlinks>
  <pageMargins left="0.7" right="0.7" top="0.75" bottom="0.75" header="0.3" footer="0.3"/>
  <pageSetup paperSize="9" orientation="portrait" verticalDpi="4"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F1920-527F-4927-BFCD-B137126305C1}">
  <sheetPr codeName="Sheet26">
    <tabColor theme="9" tint="0.39997558519241921"/>
  </sheetPr>
  <dimension ref="A1:AW105"/>
  <sheetViews>
    <sheetView zoomScale="80" zoomScaleNormal="80" workbookViewId="0">
      <selection activeCell="B14" sqref="B14:M14"/>
    </sheetView>
  </sheetViews>
  <sheetFormatPr defaultColWidth="0" defaultRowHeight="0" customHeight="1" zeroHeight="1" x14ac:dyDescent="0.2"/>
  <cols>
    <col min="1" max="1" width="3.7109375" style="172" customWidth="1"/>
    <col min="2" max="2" width="11" style="322" customWidth="1"/>
    <col min="3" max="48" width="12" style="323" customWidth="1"/>
    <col min="49" max="49" width="3.7109375" style="172" customWidth="1"/>
    <col min="50" max="16384" width="12" style="172" hidden="1"/>
  </cols>
  <sheetData>
    <row r="1" spans="1:48" ht="12.75" x14ac:dyDescent="0.2"/>
    <row r="2" spans="1:48" ht="15.75" x14ac:dyDescent="0.25">
      <c r="B2" s="324" t="s">
        <v>305</v>
      </c>
      <c r="AG2" s="325"/>
      <c r="AQ2" s="325"/>
    </row>
    <row r="3" spans="1:48" ht="13.5" thickBot="1" x14ac:dyDescent="0.25"/>
    <row r="4" spans="1:48" ht="13.5" thickBot="1" x14ac:dyDescent="0.25">
      <c r="C4" s="516" t="s">
        <v>306</v>
      </c>
      <c r="D4" s="517"/>
      <c r="E4" s="517"/>
      <c r="F4" s="517"/>
      <c r="G4" s="517"/>
      <c r="H4" s="517"/>
      <c r="I4" s="517"/>
      <c r="J4" s="517"/>
      <c r="K4" s="518"/>
      <c r="M4" s="516" t="s">
        <v>307</v>
      </c>
      <c r="N4" s="517"/>
      <c r="O4" s="517"/>
      <c r="P4" s="517"/>
      <c r="Q4" s="517"/>
      <c r="R4" s="517"/>
      <c r="S4" s="517"/>
      <c r="T4" s="517"/>
      <c r="U4" s="518"/>
      <c r="W4" s="516" t="s">
        <v>308</v>
      </c>
      <c r="X4" s="517"/>
      <c r="Y4" s="517"/>
      <c r="Z4" s="517"/>
      <c r="AA4" s="517"/>
      <c r="AB4" s="517"/>
      <c r="AC4" s="517"/>
      <c r="AD4" s="517"/>
      <c r="AE4" s="518"/>
      <c r="AG4" s="516" t="s">
        <v>309</v>
      </c>
      <c r="AH4" s="517"/>
      <c r="AI4" s="517"/>
      <c r="AJ4" s="517"/>
      <c r="AK4" s="517"/>
      <c r="AL4" s="517"/>
      <c r="AM4" s="517"/>
      <c r="AN4" s="517"/>
      <c r="AO4" s="518"/>
      <c r="AQ4" s="516" t="s">
        <v>310</v>
      </c>
      <c r="AR4" s="517"/>
      <c r="AS4" s="517"/>
      <c r="AT4" s="517"/>
      <c r="AU4" s="517"/>
      <c r="AV4" s="518"/>
    </row>
    <row r="5" spans="1:48" s="212" customFormat="1" ht="13.5" thickBot="1" x14ac:dyDescent="0.25">
      <c r="B5" s="326"/>
      <c r="C5" s="513" t="s">
        <v>286</v>
      </c>
      <c r="D5" s="514"/>
      <c r="E5" s="515"/>
      <c r="F5" s="513" t="s">
        <v>287</v>
      </c>
      <c r="G5" s="514"/>
      <c r="H5" s="515"/>
      <c r="I5" s="513" t="s">
        <v>288</v>
      </c>
      <c r="J5" s="514"/>
      <c r="K5" s="515"/>
      <c r="L5" s="257"/>
      <c r="M5" s="513" t="s">
        <v>286</v>
      </c>
      <c r="N5" s="514"/>
      <c r="O5" s="515"/>
      <c r="P5" s="513" t="s">
        <v>287</v>
      </c>
      <c r="Q5" s="514"/>
      <c r="R5" s="515"/>
      <c r="S5" s="513" t="s">
        <v>288</v>
      </c>
      <c r="T5" s="514"/>
      <c r="U5" s="515"/>
      <c r="V5" s="257"/>
      <c r="W5" s="513" t="s">
        <v>286</v>
      </c>
      <c r="X5" s="514"/>
      <c r="Y5" s="515"/>
      <c r="Z5" s="513" t="s">
        <v>287</v>
      </c>
      <c r="AA5" s="514"/>
      <c r="AB5" s="515"/>
      <c r="AC5" s="513" t="s">
        <v>288</v>
      </c>
      <c r="AD5" s="514"/>
      <c r="AE5" s="515"/>
      <c r="AF5" s="257"/>
      <c r="AG5" s="513" t="s">
        <v>286</v>
      </c>
      <c r="AH5" s="514"/>
      <c r="AI5" s="515"/>
      <c r="AJ5" s="513" t="s">
        <v>287</v>
      </c>
      <c r="AK5" s="514"/>
      <c r="AL5" s="515"/>
      <c r="AM5" s="513" t="s">
        <v>288</v>
      </c>
      <c r="AN5" s="514"/>
      <c r="AO5" s="515"/>
      <c r="AP5" s="257"/>
      <c r="AQ5" s="513" t="s">
        <v>286</v>
      </c>
      <c r="AR5" s="514"/>
      <c r="AS5" s="513" t="s">
        <v>287</v>
      </c>
      <c r="AT5" s="514"/>
      <c r="AU5" s="513" t="s">
        <v>288</v>
      </c>
      <c r="AV5" s="515"/>
    </row>
    <row r="6" spans="1:48" s="212" customFormat="1" ht="26.25" thickBot="1" x14ac:dyDescent="0.25">
      <c r="B6" s="327" t="s">
        <v>78</v>
      </c>
      <c r="C6" s="334" t="s">
        <v>247</v>
      </c>
      <c r="D6" s="335" t="s">
        <v>248</v>
      </c>
      <c r="E6" s="336" t="s">
        <v>249</v>
      </c>
      <c r="F6" s="334" t="s">
        <v>247</v>
      </c>
      <c r="G6" s="339" t="s">
        <v>311</v>
      </c>
      <c r="H6" s="336" t="s">
        <v>249</v>
      </c>
      <c r="I6" s="334" t="s">
        <v>247</v>
      </c>
      <c r="J6" s="339" t="s">
        <v>311</v>
      </c>
      <c r="K6" s="336" t="s">
        <v>249</v>
      </c>
      <c r="L6" s="259"/>
      <c r="M6" s="334" t="s">
        <v>247</v>
      </c>
      <c r="N6" s="339" t="s">
        <v>311</v>
      </c>
      <c r="O6" s="336" t="s">
        <v>249</v>
      </c>
      <c r="P6" s="334" t="s">
        <v>247</v>
      </c>
      <c r="Q6" s="339" t="s">
        <v>311</v>
      </c>
      <c r="R6" s="336" t="s">
        <v>249</v>
      </c>
      <c r="S6" s="334" t="s">
        <v>247</v>
      </c>
      <c r="T6" s="339" t="s">
        <v>311</v>
      </c>
      <c r="U6" s="336" t="s">
        <v>249</v>
      </c>
      <c r="V6" s="257"/>
      <c r="W6" s="334" t="s">
        <v>247</v>
      </c>
      <c r="X6" s="339" t="s">
        <v>311</v>
      </c>
      <c r="Y6" s="336" t="s">
        <v>249</v>
      </c>
      <c r="Z6" s="334" t="s">
        <v>247</v>
      </c>
      <c r="AA6" s="339" t="s">
        <v>311</v>
      </c>
      <c r="AB6" s="336" t="s">
        <v>249</v>
      </c>
      <c r="AC6" s="334" t="s">
        <v>247</v>
      </c>
      <c r="AD6" s="335" t="s">
        <v>248</v>
      </c>
      <c r="AE6" s="336" t="s">
        <v>249</v>
      </c>
      <c r="AF6" s="257"/>
      <c r="AG6" s="334" t="s">
        <v>247</v>
      </c>
      <c r="AH6" s="335" t="s">
        <v>248</v>
      </c>
      <c r="AI6" s="336" t="s">
        <v>249</v>
      </c>
      <c r="AJ6" s="334" t="s">
        <v>247</v>
      </c>
      <c r="AK6" s="335" t="s">
        <v>248</v>
      </c>
      <c r="AL6" s="336" t="s">
        <v>249</v>
      </c>
      <c r="AM6" s="334" t="s">
        <v>247</v>
      </c>
      <c r="AN6" s="335" t="s">
        <v>248</v>
      </c>
      <c r="AO6" s="336" t="s">
        <v>249</v>
      </c>
      <c r="AP6" s="257"/>
      <c r="AQ6" s="338" t="s">
        <v>312</v>
      </c>
      <c r="AR6" s="339" t="s">
        <v>300</v>
      </c>
      <c r="AS6" s="338" t="s">
        <v>312</v>
      </c>
      <c r="AT6" s="339" t="s">
        <v>300</v>
      </c>
      <c r="AU6" s="338" t="s">
        <v>312</v>
      </c>
      <c r="AV6" s="336" t="s">
        <v>300</v>
      </c>
    </row>
    <row r="7" spans="1:48" s="212" customFormat="1" ht="12.75" customHeight="1" x14ac:dyDescent="0.2">
      <c r="A7" s="347"/>
      <c r="B7" s="365">
        <v>2010</v>
      </c>
      <c r="C7" s="341">
        <v>7.5279117134653637</v>
      </c>
      <c r="D7" s="342">
        <v>5.036197997204229</v>
      </c>
      <c r="E7" s="342">
        <v>4.8615025881441998</v>
      </c>
      <c r="F7" s="341">
        <v>7.5279117134653637</v>
      </c>
      <c r="G7" s="342">
        <v>5.036197997204229</v>
      </c>
      <c r="H7" s="343">
        <v>4.8615025881441998</v>
      </c>
      <c r="I7" s="342">
        <v>7.5279117134653637</v>
      </c>
      <c r="J7" s="342">
        <v>5.036197997204229</v>
      </c>
      <c r="K7" s="343">
        <v>4.8615025881441998</v>
      </c>
      <c r="L7" s="259"/>
      <c r="M7" s="344">
        <v>1.8016372819565163</v>
      </c>
      <c r="N7" s="345">
        <v>1.7502622221647286</v>
      </c>
      <c r="O7" s="345">
        <v>1.7310634599095456</v>
      </c>
      <c r="P7" s="344">
        <v>1.8016372819565163</v>
      </c>
      <c r="Q7" s="345">
        <v>1.7502622221647286</v>
      </c>
      <c r="R7" s="346">
        <v>1.7310634599095456</v>
      </c>
      <c r="S7" s="345">
        <v>1.8016372819565163</v>
      </c>
      <c r="T7" s="345">
        <v>1.7502622221647286</v>
      </c>
      <c r="U7" s="346">
        <v>1.7310634599095456</v>
      </c>
      <c r="V7" s="257"/>
      <c r="W7" s="366">
        <v>4.8774339859250517</v>
      </c>
      <c r="X7" s="367">
        <v>0.92901584061289932</v>
      </c>
      <c r="Y7" s="367">
        <v>0.81379839331678805</v>
      </c>
      <c r="Z7" s="368">
        <v>4.8774339859250517</v>
      </c>
      <c r="AA7" s="369">
        <v>0.92901584061289932</v>
      </c>
      <c r="AB7" s="370">
        <v>0.81379839331678805</v>
      </c>
      <c r="AC7" s="369">
        <v>4.8774339859250517</v>
      </c>
      <c r="AD7" s="369">
        <v>0.92901584061289932</v>
      </c>
      <c r="AE7" s="370">
        <v>0.81379839331678805</v>
      </c>
      <c r="AF7" s="257"/>
      <c r="AG7" s="267">
        <v>45.748137828231634</v>
      </c>
      <c r="AH7" s="268">
        <v>46.5</v>
      </c>
      <c r="AI7" s="269">
        <v>42.750078838775444</v>
      </c>
      <c r="AJ7" s="267">
        <v>45.748137828231634</v>
      </c>
      <c r="AK7" s="268">
        <v>46.513562189857161</v>
      </c>
      <c r="AL7" s="268">
        <v>42.750078838775444</v>
      </c>
      <c r="AM7" s="267">
        <v>45.748137828231634</v>
      </c>
      <c r="AN7" s="268">
        <v>46.5</v>
      </c>
      <c r="AO7" s="269">
        <v>42.750078838775444</v>
      </c>
      <c r="AP7" s="257"/>
      <c r="AQ7" s="371">
        <v>45.408877643023807</v>
      </c>
      <c r="AR7" s="268">
        <v>47.030658439300389</v>
      </c>
      <c r="AS7" s="267">
        <v>45.408877643023807</v>
      </c>
      <c r="AT7" s="269">
        <v>47.030658439300389</v>
      </c>
      <c r="AU7" s="372">
        <v>45.408877643023807</v>
      </c>
      <c r="AV7" s="269">
        <v>47.030658439300389</v>
      </c>
    </row>
    <row r="8" spans="1:48" s="212" customFormat="1" ht="12.75" customHeight="1" x14ac:dyDescent="0.2">
      <c r="A8" s="347"/>
      <c r="B8" s="373">
        <v>2011</v>
      </c>
      <c r="C8" s="349">
        <v>7.9617477434290178</v>
      </c>
      <c r="D8" s="350">
        <v>5.8886931961315421</v>
      </c>
      <c r="E8" s="350">
        <v>5.6932375972931197</v>
      </c>
      <c r="F8" s="349">
        <v>7.9617477434290178</v>
      </c>
      <c r="G8" s="350">
        <v>5.8886931961315421</v>
      </c>
      <c r="H8" s="351">
        <v>5.6932375972931197</v>
      </c>
      <c r="I8" s="350">
        <v>7.9617477434290178</v>
      </c>
      <c r="J8" s="350">
        <v>5.8886931961315421</v>
      </c>
      <c r="K8" s="351">
        <v>5.6932375972931197</v>
      </c>
      <c r="L8" s="259"/>
      <c r="M8" s="352">
        <v>2.3125333306929972</v>
      </c>
      <c r="N8" s="353">
        <v>2.2580046732530588</v>
      </c>
      <c r="O8" s="353">
        <v>2.2375247889906382</v>
      </c>
      <c r="P8" s="352">
        <v>2.3125333306929972</v>
      </c>
      <c r="Q8" s="353">
        <v>2.2580046732530588</v>
      </c>
      <c r="R8" s="354">
        <v>2.2375247889906382</v>
      </c>
      <c r="S8" s="353">
        <v>2.3125333306929972</v>
      </c>
      <c r="T8" s="353">
        <v>2.2580046732530588</v>
      </c>
      <c r="U8" s="354">
        <v>2.2375247889906382</v>
      </c>
      <c r="V8" s="257"/>
      <c r="W8" s="374">
        <v>5.0304167553167893</v>
      </c>
      <c r="X8" s="375">
        <v>1.0528557903753544</v>
      </c>
      <c r="Y8" s="375">
        <v>0.90876000226426312</v>
      </c>
      <c r="Z8" s="376">
        <v>5.0304167553167893</v>
      </c>
      <c r="AA8" s="377">
        <v>1.0528557903753544</v>
      </c>
      <c r="AB8" s="378">
        <v>0.90876000226426312</v>
      </c>
      <c r="AC8" s="377">
        <v>5.0304167553167893</v>
      </c>
      <c r="AD8" s="377">
        <v>1.0528557903753544</v>
      </c>
      <c r="AE8" s="378">
        <v>0.90876000226426312</v>
      </c>
      <c r="AF8" s="257"/>
      <c r="AG8" s="259">
        <v>58.372186094712461</v>
      </c>
      <c r="AH8" s="260">
        <v>59.5</v>
      </c>
      <c r="AI8" s="261">
        <v>55.625299646390616</v>
      </c>
      <c r="AJ8" s="259">
        <v>58.372186094712461</v>
      </c>
      <c r="AK8" s="260">
        <v>59.455043610269726</v>
      </c>
      <c r="AL8" s="260">
        <v>55.625299646390616</v>
      </c>
      <c r="AM8" s="259">
        <v>58.372186094712461</v>
      </c>
      <c r="AN8" s="260">
        <v>59.5</v>
      </c>
      <c r="AO8" s="261">
        <v>55.625299646390616</v>
      </c>
      <c r="AP8" s="257"/>
      <c r="AQ8" s="379">
        <v>56.283746800477161</v>
      </c>
      <c r="AR8" s="260">
        <v>60.715840229530421</v>
      </c>
      <c r="AS8" s="259">
        <v>56.283746800477161</v>
      </c>
      <c r="AT8" s="261">
        <v>60.715840229530421</v>
      </c>
      <c r="AU8" s="380">
        <v>56.283746800477161</v>
      </c>
      <c r="AV8" s="261">
        <v>60.715840229530421</v>
      </c>
    </row>
    <row r="9" spans="1:48" s="212" customFormat="1" ht="12.75" customHeight="1" x14ac:dyDescent="0.2">
      <c r="A9" s="347"/>
      <c r="B9" s="373">
        <v>2012</v>
      </c>
      <c r="C9" s="349">
        <v>7.7287622340122866</v>
      </c>
      <c r="D9" s="350">
        <v>6.2620672571416662</v>
      </c>
      <c r="E9" s="350">
        <v>6.0510188880797884</v>
      </c>
      <c r="F9" s="349">
        <v>7.7304609290709285</v>
      </c>
      <c r="G9" s="350">
        <v>6.2620672571416662</v>
      </c>
      <c r="H9" s="351">
        <v>6.0510188880797884</v>
      </c>
      <c r="I9" s="350">
        <v>7.7313616996749053</v>
      </c>
      <c r="J9" s="350">
        <v>6.2620672571416662</v>
      </c>
      <c r="K9" s="351">
        <v>6.0510188880797884</v>
      </c>
      <c r="L9" s="259"/>
      <c r="M9" s="352">
        <v>2.4217984674471515</v>
      </c>
      <c r="N9" s="353">
        <v>2.3618962304792284</v>
      </c>
      <c r="O9" s="353">
        <v>2.3394260400087639</v>
      </c>
      <c r="P9" s="352">
        <v>2.4217984674471515</v>
      </c>
      <c r="Q9" s="353">
        <v>2.3618962304792284</v>
      </c>
      <c r="R9" s="354">
        <v>2.3394260400087639</v>
      </c>
      <c r="S9" s="353">
        <v>2.4217984674471515</v>
      </c>
      <c r="T9" s="353">
        <v>2.3618962304792284</v>
      </c>
      <c r="U9" s="354">
        <v>2.3394260400087639</v>
      </c>
      <c r="V9" s="257"/>
      <c r="W9" s="374">
        <v>5.1248893889606117</v>
      </c>
      <c r="X9" s="375">
        <v>0.9887815559631814</v>
      </c>
      <c r="Y9" s="375">
        <v>0.86065357083333305</v>
      </c>
      <c r="Z9" s="376">
        <v>5.1248893889606117</v>
      </c>
      <c r="AA9" s="377">
        <v>0.9887815559631814</v>
      </c>
      <c r="AB9" s="378">
        <v>0.86065357083333305</v>
      </c>
      <c r="AC9" s="377">
        <v>5.1248893889606117</v>
      </c>
      <c r="AD9" s="377">
        <v>0.9887815559631814</v>
      </c>
      <c r="AE9" s="378">
        <v>0.86065357083333305</v>
      </c>
      <c r="AF9" s="257"/>
      <c r="AG9" s="259">
        <v>58.548981945843387</v>
      </c>
      <c r="AH9" s="260">
        <v>62</v>
      </c>
      <c r="AI9" s="261">
        <v>57.307116598999471</v>
      </c>
      <c r="AJ9" s="259">
        <v>58.548981945843387</v>
      </c>
      <c r="AK9" s="260">
        <v>62.040728632822209</v>
      </c>
      <c r="AL9" s="260">
        <v>57.307116598999471</v>
      </c>
      <c r="AM9" s="259">
        <v>58.548981945843387</v>
      </c>
      <c r="AN9" s="260">
        <v>62</v>
      </c>
      <c r="AO9" s="261">
        <v>57.307116598999471</v>
      </c>
      <c r="AP9" s="257"/>
      <c r="AQ9" s="379">
        <v>57.517961018565835</v>
      </c>
      <c r="AR9" s="260">
        <v>62.81867228479215</v>
      </c>
      <c r="AS9" s="259">
        <v>57.517961018565835</v>
      </c>
      <c r="AT9" s="261">
        <v>62.81867228479215</v>
      </c>
      <c r="AU9" s="380">
        <v>57.517961018565835</v>
      </c>
      <c r="AV9" s="261">
        <v>62.81867228479215</v>
      </c>
    </row>
    <row r="10" spans="1:48" s="212" customFormat="1" ht="12.75" customHeight="1" x14ac:dyDescent="0.2">
      <c r="A10" s="347"/>
      <c r="B10" s="373">
        <v>2013</v>
      </c>
      <c r="C10" s="349">
        <v>8.4744001134733598</v>
      </c>
      <c r="D10" s="350">
        <v>7.0135163940799536</v>
      </c>
      <c r="E10" s="350">
        <v>6.7827513217559661</v>
      </c>
      <c r="F10" s="349">
        <v>8.4731666829087491</v>
      </c>
      <c r="G10" s="350">
        <v>7.0135163940799536</v>
      </c>
      <c r="H10" s="351">
        <v>6.7827513217559661</v>
      </c>
      <c r="I10" s="350">
        <v>8.4737565558144912</v>
      </c>
      <c r="J10" s="350">
        <v>7.0135163940799536</v>
      </c>
      <c r="K10" s="351">
        <v>6.7827513217559661</v>
      </c>
      <c r="L10" s="259"/>
      <c r="M10" s="352">
        <v>2.6866460388925311</v>
      </c>
      <c r="N10" s="353">
        <v>2.627646862603823</v>
      </c>
      <c r="O10" s="353">
        <v>2.6052849523397872</v>
      </c>
      <c r="P10" s="352">
        <v>2.6866460388925311</v>
      </c>
      <c r="Q10" s="353">
        <v>2.627646862603823</v>
      </c>
      <c r="R10" s="354">
        <v>2.6052849523397872</v>
      </c>
      <c r="S10" s="353">
        <v>2.6866460388925311</v>
      </c>
      <c r="T10" s="353">
        <v>2.627646862603823</v>
      </c>
      <c r="U10" s="354">
        <v>2.6052849523397872</v>
      </c>
      <c r="V10" s="257"/>
      <c r="W10" s="374">
        <v>5.1123022393744524</v>
      </c>
      <c r="X10" s="375">
        <v>1.0343891246804251</v>
      </c>
      <c r="Y10" s="375">
        <v>0.94630085042894729</v>
      </c>
      <c r="Z10" s="376">
        <v>5.1123022393744524</v>
      </c>
      <c r="AA10" s="377">
        <v>1.0343891246804251</v>
      </c>
      <c r="AB10" s="378">
        <v>0.94630085042894729</v>
      </c>
      <c r="AC10" s="377">
        <v>5.1123022393744524</v>
      </c>
      <c r="AD10" s="377">
        <v>1.0343891246804251</v>
      </c>
      <c r="AE10" s="378">
        <v>0.94630085042894729</v>
      </c>
      <c r="AF10" s="257"/>
      <c r="AG10" s="259">
        <v>55.247053768458031</v>
      </c>
      <c r="AH10" s="260">
        <v>60.5</v>
      </c>
      <c r="AI10" s="261">
        <v>54.809454123939631</v>
      </c>
      <c r="AJ10" s="259">
        <v>55.247053768458031</v>
      </c>
      <c r="AK10" s="260">
        <v>60.469726111586382</v>
      </c>
      <c r="AL10" s="260">
        <v>54.809454123939631</v>
      </c>
      <c r="AM10" s="259">
        <v>55.247053768458031</v>
      </c>
      <c r="AN10" s="260">
        <v>60.5</v>
      </c>
      <c r="AO10" s="261">
        <v>54.809454123939631</v>
      </c>
      <c r="AP10" s="257"/>
      <c r="AQ10" s="379">
        <v>55.411269296107641</v>
      </c>
      <c r="AR10" s="260">
        <v>60.366546455213005</v>
      </c>
      <c r="AS10" s="259">
        <v>55.411269296107641</v>
      </c>
      <c r="AT10" s="261">
        <v>60.366546455213005</v>
      </c>
      <c r="AU10" s="380">
        <v>55.411269296107641</v>
      </c>
      <c r="AV10" s="261">
        <v>60.366546455213005</v>
      </c>
    </row>
    <row r="11" spans="1:48" s="212" customFormat="1" ht="12.75" customHeight="1" x14ac:dyDescent="0.2">
      <c r="A11" s="347"/>
      <c r="B11" s="373">
        <v>2014</v>
      </c>
      <c r="C11" s="349">
        <v>6.7052354705678683</v>
      </c>
      <c r="D11" s="350">
        <v>5.89026211941421</v>
      </c>
      <c r="E11" s="350">
        <v>5.6735215177089691</v>
      </c>
      <c r="F11" s="349">
        <v>6.706918991127286</v>
      </c>
      <c r="G11" s="350">
        <v>5.89026211941421</v>
      </c>
      <c r="H11" s="351">
        <v>5.6735215177089691</v>
      </c>
      <c r="I11" s="350">
        <v>6.7070848011075732</v>
      </c>
      <c r="J11" s="350">
        <v>5.89026211941421</v>
      </c>
      <c r="K11" s="351">
        <v>5.6735215177089691</v>
      </c>
      <c r="L11" s="259"/>
      <c r="M11" s="352">
        <v>1.9888180990824698</v>
      </c>
      <c r="N11" s="353">
        <v>1.9297009735644763</v>
      </c>
      <c r="O11" s="353">
        <v>1.9073463983827228</v>
      </c>
      <c r="P11" s="352">
        <v>1.9888180990824698</v>
      </c>
      <c r="Q11" s="353">
        <v>1.9297009735644763</v>
      </c>
      <c r="R11" s="354">
        <v>1.9073463983827228</v>
      </c>
      <c r="S11" s="353">
        <v>1.9888180990824698</v>
      </c>
      <c r="T11" s="353">
        <v>1.9297009735644763</v>
      </c>
      <c r="U11" s="354">
        <v>1.9073463983827228</v>
      </c>
      <c r="V11" s="257"/>
      <c r="W11" s="374">
        <v>5.1672485773759282</v>
      </c>
      <c r="X11" s="375">
        <v>1.0053426817089259</v>
      </c>
      <c r="Y11" s="375">
        <v>0.92527161707211425</v>
      </c>
      <c r="Z11" s="376">
        <v>5.1672485773759282</v>
      </c>
      <c r="AA11" s="377">
        <v>1.0053426817089259</v>
      </c>
      <c r="AB11" s="378">
        <v>0.92527161707211425</v>
      </c>
      <c r="AC11" s="377">
        <v>5.1672485773759282</v>
      </c>
      <c r="AD11" s="377">
        <v>1.0053426817089259</v>
      </c>
      <c r="AE11" s="378">
        <v>0.92527161707211425</v>
      </c>
      <c r="AF11" s="257"/>
      <c r="AG11" s="259">
        <v>47.158682797145374</v>
      </c>
      <c r="AH11" s="260">
        <v>54.5</v>
      </c>
      <c r="AI11" s="261">
        <v>47.532331796053931</v>
      </c>
      <c r="AJ11" s="259">
        <v>47.158682797145374</v>
      </c>
      <c r="AK11" s="260">
        <v>54.479825959360248</v>
      </c>
      <c r="AL11" s="260">
        <v>47.532331796053931</v>
      </c>
      <c r="AM11" s="259">
        <v>47.158682797145374</v>
      </c>
      <c r="AN11" s="260">
        <v>54.5</v>
      </c>
      <c r="AO11" s="261">
        <v>47.532331796053931</v>
      </c>
      <c r="AP11" s="257"/>
      <c r="AQ11" s="379">
        <v>48.519206968234222</v>
      </c>
      <c r="AR11" s="260">
        <v>53.120197996285398</v>
      </c>
      <c r="AS11" s="259">
        <v>48.519206968234222</v>
      </c>
      <c r="AT11" s="261">
        <v>53.120197996285398</v>
      </c>
      <c r="AU11" s="380">
        <v>48.519206968234222</v>
      </c>
      <c r="AV11" s="261">
        <v>53.120197996285398</v>
      </c>
    </row>
    <row r="12" spans="1:48" s="212" customFormat="1" ht="12.75" customHeight="1" x14ac:dyDescent="0.2">
      <c r="A12" s="347"/>
      <c r="B12" s="373">
        <v>2015</v>
      </c>
      <c r="C12" s="349">
        <v>7.0028946470013578</v>
      </c>
      <c r="D12" s="350">
        <v>5.4017638353134627</v>
      </c>
      <c r="E12" s="350">
        <v>5.1627169097771235</v>
      </c>
      <c r="F12" s="349">
        <v>7.0030291961225224</v>
      </c>
      <c r="G12" s="350">
        <v>5.4017638353134627</v>
      </c>
      <c r="H12" s="351">
        <v>5.1627169097771235</v>
      </c>
      <c r="I12" s="350">
        <v>7.0025570046893959</v>
      </c>
      <c r="J12" s="350">
        <v>5.4017638353134627</v>
      </c>
      <c r="K12" s="351">
        <v>5.1627169097771235</v>
      </c>
      <c r="L12" s="259"/>
      <c r="M12" s="352">
        <v>1.7084831494686452</v>
      </c>
      <c r="N12" s="353">
        <v>1.6511363244626027</v>
      </c>
      <c r="O12" s="353">
        <v>1.629362647626021</v>
      </c>
      <c r="P12" s="352">
        <v>1.7084831494686452</v>
      </c>
      <c r="Q12" s="353">
        <v>1.6511363244626027</v>
      </c>
      <c r="R12" s="354">
        <v>1.629362647626021</v>
      </c>
      <c r="S12" s="353">
        <v>1.7084831494686452</v>
      </c>
      <c r="T12" s="353">
        <v>1.6511363244626027</v>
      </c>
      <c r="U12" s="354">
        <v>1.629362647626021</v>
      </c>
      <c r="V12" s="257"/>
      <c r="W12" s="374">
        <v>5.1546315874259498</v>
      </c>
      <c r="X12" s="375">
        <v>0.82235668080141866</v>
      </c>
      <c r="Y12" s="375">
        <v>0.78709400758480486</v>
      </c>
      <c r="Z12" s="376">
        <v>5.1546315874259498</v>
      </c>
      <c r="AA12" s="377">
        <v>0.82235668080141866</v>
      </c>
      <c r="AB12" s="378">
        <v>0.78709400758480486</v>
      </c>
      <c r="AC12" s="377">
        <v>5.1546315874259498</v>
      </c>
      <c r="AD12" s="377">
        <v>0.82235668080141866</v>
      </c>
      <c r="AE12" s="378">
        <v>0.78709400758480486</v>
      </c>
      <c r="AF12" s="257"/>
      <c r="AG12" s="259">
        <v>30.791798400783332</v>
      </c>
      <c r="AH12" s="260">
        <v>38.200000000000003</v>
      </c>
      <c r="AI12" s="261">
        <v>32.113270996384884</v>
      </c>
      <c r="AJ12" s="259">
        <v>30.791798400783332</v>
      </c>
      <c r="AK12" s="260">
        <v>38.174481993668053</v>
      </c>
      <c r="AL12" s="260">
        <v>32.113270996384884</v>
      </c>
      <c r="AM12" s="259">
        <v>30.791798400783332</v>
      </c>
      <c r="AN12" s="260">
        <v>38.200000000000003</v>
      </c>
      <c r="AO12" s="261">
        <v>32.113270996384884</v>
      </c>
      <c r="AP12" s="257"/>
      <c r="AQ12" s="379">
        <v>33.923144764552809</v>
      </c>
      <c r="AR12" s="260">
        <v>36.562377256615996</v>
      </c>
      <c r="AS12" s="259">
        <v>33.923144764552809</v>
      </c>
      <c r="AT12" s="261">
        <v>36.562377256615996</v>
      </c>
      <c r="AU12" s="380">
        <v>33.923144764552809</v>
      </c>
      <c r="AV12" s="261">
        <v>36.562377256615996</v>
      </c>
    </row>
    <row r="13" spans="1:48" s="212" customFormat="1" ht="12.75" customHeight="1" x14ac:dyDescent="0.2">
      <c r="A13" s="347"/>
      <c r="B13" s="373">
        <v>2016</v>
      </c>
      <c r="C13" s="349">
        <v>7.3558534722710505</v>
      </c>
      <c r="D13" s="350">
        <v>5.6779698941543826</v>
      </c>
      <c r="E13" s="350">
        <v>5.2747473006126393</v>
      </c>
      <c r="F13" s="349">
        <v>7.2863282037101271</v>
      </c>
      <c r="G13" s="350">
        <v>5.6084018094007311</v>
      </c>
      <c r="H13" s="351">
        <v>5.2051792158589878</v>
      </c>
      <c r="I13" s="350">
        <v>7.355756761713355</v>
      </c>
      <c r="J13" s="350">
        <v>5.6779698941543826</v>
      </c>
      <c r="K13" s="351">
        <v>5.2747473006126393</v>
      </c>
      <c r="L13" s="259"/>
      <c r="M13" s="352">
        <v>1.3901441389067342</v>
      </c>
      <c r="N13" s="353">
        <v>1.3340860531452332</v>
      </c>
      <c r="O13" s="353">
        <v>1.3127506787677283</v>
      </c>
      <c r="P13" s="352">
        <v>1.3901441389067342</v>
      </c>
      <c r="Q13" s="353">
        <v>1.3340860531452332</v>
      </c>
      <c r="R13" s="354">
        <v>1.3127506787677283</v>
      </c>
      <c r="S13" s="353">
        <v>1.3901441389067342</v>
      </c>
      <c r="T13" s="353">
        <v>1.3340860531452332</v>
      </c>
      <c r="U13" s="354">
        <v>1.3127506787677283</v>
      </c>
      <c r="V13" s="257"/>
      <c r="W13" s="374">
        <v>5.0369309157846791</v>
      </c>
      <c r="X13" s="375">
        <v>0.71418778257942461</v>
      </c>
      <c r="Y13" s="375">
        <v>0.70364301255424044</v>
      </c>
      <c r="Z13" s="376">
        <v>5.0369309157846791</v>
      </c>
      <c r="AA13" s="377">
        <v>0.71418778257942461</v>
      </c>
      <c r="AB13" s="378">
        <v>0.70364301255424044</v>
      </c>
      <c r="AC13" s="377">
        <v>5.0369309157846791</v>
      </c>
      <c r="AD13" s="377">
        <v>0.71418778257942461</v>
      </c>
      <c r="AE13" s="378">
        <v>0.70364301255424044</v>
      </c>
      <c r="AF13" s="257"/>
      <c r="AG13" s="259">
        <v>26.569134744448917</v>
      </c>
      <c r="AH13" s="260">
        <v>30.7</v>
      </c>
      <c r="AI13" s="261">
        <v>28.121973633622364</v>
      </c>
      <c r="AJ13" s="259">
        <v>26.569134744448917</v>
      </c>
      <c r="AK13" s="260">
        <v>30.744086990473875</v>
      </c>
      <c r="AL13" s="260">
        <v>28.121973633622364</v>
      </c>
      <c r="AM13" s="259">
        <v>26.569134744448917</v>
      </c>
      <c r="AN13" s="260">
        <v>30.7</v>
      </c>
      <c r="AO13" s="261">
        <v>28.121973633622364</v>
      </c>
      <c r="AP13" s="257"/>
      <c r="AQ13" s="379">
        <v>31.260374539315833</v>
      </c>
      <c r="AR13" s="260">
        <v>31.6520836203015</v>
      </c>
      <c r="AS13" s="259">
        <v>31.260374539315833</v>
      </c>
      <c r="AT13" s="261">
        <v>31.6520836203015</v>
      </c>
      <c r="AU13" s="380">
        <v>31.260374539315833</v>
      </c>
      <c r="AV13" s="261">
        <v>31.6520836203015</v>
      </c>
    </row>
    <row r="14" spans="1:48" s="212" customFormat="1" ht="12.75" customHeight="1" x14ac:dyDescent="0.2">
      <c r="A14" s="347"/>
      <c r="B14" s="373">
        <v>2017</v>
      </c>
      <c r="C14" s="349">
        <v>8.9975359392787713</v>
      </c>
      <c r="D14" s="350">
        <v>7.2899328434046824</v>
      </c>
      <c r="E14" s="350">
        <v>6.8354833942865749</v>
      </c>
      <c r="F14" s="349">
        <v>8.9941033551979537</v>
      </c>
      <c r="G14" s="350">
        <v>7.2880601334606228</v>
      </c>
      <c r="H14" s="351">
        <v>6.8336579221889355</v>
      </c>
      <c r="I14" s="350">
        <v>8.9928600145545019</v>
      </c>
      <c r="J14" s="350">
        <v>7.2856985855761849</v>
      </c>
      <c r="K14" s="351">
        <v>6.8313559427585631</v>
      </c>
      <c r="L14" s="259"/>
      <c r="M14" s="352">
        <v>1.7214042285734998</v>
      </c>
      <c r="N14" s="353">
        <v>1.6668760306328703</v>
      </c>
      <c r="O14" s="353">
        <v>1.6461360882793867</v>
      </c>
      <c r="P14" s="352">
        <v>1.7214042285734998</v>
      </c>
      <c r="Q14" s="353">
        <v>1.6668760306328703</v>
      </c>
      <c r="R14" s="354">
        <v>1.6461360882793867</v>
      </c>
      <c r="S14" s="352">
        <v>1.7214042285734998</v>
      </c>
      <c r="T14" s="353">
        <v>1.6668760306328703</v>
      </c>
      <c r="U14" s="354">
        <v>1.6461360882793867</v>
      </c>
      <c r="V14" s="257"/>
      <c r="W14" s="374">
        <v>5.0574631712267557</v>
      </c>
      <c r="X14" s="375">
        <v>0.84282238234034235</v>
      </c>
      <c r="Y14" s="375">
        <v>0.80174770949493079</v>
      </c>
      <c r="Z14" s="376">
        <v>5.0574631712267557</v>
      </c>
      <c r="AA14" s="377">
        <v>0.84282238234034235</v>
      </c>
      <c r="AB14" s="378">
        <v>0.80174770949493079</v>
      </c>
      <c r="AC14" s="377">
        <v>5.0574631712267557</v>
      </c>
      <c r="AD14" s="377">
        <v>0.84282238234034235</v>
      </c>
      <c r="AE14" s="378">
        <v>0.80174770949493079</v>
      </c>
      <c r="AF14" s="257"/>
      <c r="AG14" s="259">
        <v>34.409386741096938</v>
      </c>
      <c r="AH14" s="260">
        <v>38.1</v>
      </c>
      <c r="AI14" s="261">
        <v>35.006023437009517</v>
      </c>
      <c r="AJ14" s="259">
        <v>34.409386741096938</v>
      </c>
      <c r="AK14" s="260">
        <v>38.058990636111758</v>
      </c>
      <c r="AL14" s="260">
        <v>35.006023437009517</v>
      </c>
      <c r="AM14" s="259">
        <v>34.409386741096938</v>
      </c>
      <c r="AN14" s="260">
        <v>38.1</v>
      </c>
      <c r="AO14" s="261">
        <v>35.006023437009517</v>
      </c>
      <c r="AP14" s="257"/>
      <c r="AQ14" s="379">
        <v>38.034043343015114</v>
      </c>
      <c r="AR14" s="260">
        <v>39.477643737124431</v>
      </c>
      <c r="AS14" s="259">
        <v>38.034043343015114</v>
      </c>
      <c r="AT14" s="261">
        <v>39.477643737124431</v>
      </c>
      <c r="AU14" s="380">
        <v>38.034043343015114</v>
      </c>
      <c r="AV14" s="261">
        <v>39.477643737124431</v>
      </c>
    </row>
    <row r="15" spans="1:48" s="212" customFormat="1" ht="12.75" customHeight="1" x14ac:dyDescent="0.2">
      <c r="A15" s="347"/>
      <c r="B15" s="373">
        <v>2018</v>
      </c>
      <c r="C15" s="349">
        <v>9.8323183001141281</v>
      </c>
      <c r="D15" s="350">
        <v>8.3474665661402518</v>
      </c>
      <c r="E15" s="350">
        <v>7.7162710010683444</v>
      </c>
      <c r="F15" s="349">
        <v>9.9002945409314531</v>
      </c>
      <c r="G15" s="350">
        <v>8.4159106494533731</v>
      </c>
      <c r="H15" s="351">
        <v>7.7870092083681071</v>
      </c>
      <c r="I15" s="350">
        <v>9.8601835249248584</v>
      </c>
      <c r="J15" s="350">
        <v>8.3731428197708677</v>
      </c>
      <c r="K15" s="351">
        <v>7.7470523988443745</v>
      </c>
      <c r="L15" s="259"/>
      <c r="M15" s="352">
        <v>2.2143045339386083</v>
      </c>
      <c r="N15" s="353">
        <v>2.1602613031413354</v>
      </c>
      <c r="O15" s="353">
        <v>2.1396966319406276</v>
      </c>
      <c r="P15" s="352">
        <v>2.2143045339386083</v>
      </c>
      <c r="Q15" s="353">
        <v>2.1602613031413354</v>
      </c>
      <c r="R15" s="354">
        <v>2.1396966319406276</v>
      </c>
      <c r="S15" s="353">
        <v>2.2143045339386083</v>
      </c>
      <c r="T15" s="353">
        <v>2.1602613031413354</v>
      </c>
      <c r="U15" s="354">
        <v>2.1396966319406276</v>
      </c>
      <c r="V15" s="257"/>
      <c r="W15" s="374">
        <v>5.4240831357909451</v>
      </c>
      <c r="X15" s="375">
        <v>1.1021890401276215</v>
      </c>
      <c r="Y15" s="375">
        <v>1.0604507449466163</v>
      </c>
      <c r="Z15" s="376">
        <v>5.4240831357909451</v>
      </c>
      <c r="AA15" s="377">
        <v>1.1021890401276215</v>
      </c>
      <c r="AB15" s="378">
        <v>1.0604507449466163</v>
      </c>
      <c r="AC15" s="377">
        <v>5.4240831357909451</v>
      </c>
      <c r="AD15" s="377">
        <v>1.1021890401276215</v>
      </c>
      <c r="AE15" s="378">
        <v>1.0604507449466163</v>
      </c>
      <c r="AF15" s="257"/>
      <c r="AG15" s="259">
        <v>40.624178471289738</v>
      </c>
      <c r="AH15" s="260">
        <v>43.2</v>
      </c>
      <c r="AI15" s="261">
        <v>38.82874701414714</v>
      </c>
      <c r="AJ15" s="259">
        <v>42.684692148484828</v>
      </c>
      <c r="AK15" s="260">
        <v>45.358550443014494</v>
      </c>
      <c r="AL15" s="260">
        <v>41.021232105338498</v>
      </c>
      <c r="AM15" s="259">
        <v>46.290591083576231</v>
      </c>
      <c r="AN15" s="260">
        <v>49.2</v>
      </c>
      <c r="AO15" s="261">
        <v>44.858081014923386</v>
      </c>
      <c r="AP15" s="257"/>
      <c r="AQ15" s="379">
        <v>40.835355918181712</v>
      </c>
      <c r="AR15" s="260">
        <v>44.295518644816887</v>
      </c>
      <c r="AS15" s="259">
        <v>42.710071579977573</v>
      </c>
      <c r="AT15" s="261">
        <v>46.447572326112017</v>
      </c>
      <c r="AU15" s="380">
        <v>45.99082398812034</v>
      </c>
      <c r="AV15" s="261">
        <v>50.213666268378468</v>
      </c>
    </row>
    <row r="16" spans="1:48" s="212" customFormat="1" ht="12.75" customHeight="1" x14ac:dyDescent="0.2">
      <c r="A16" s="347"/>
      <c r="B16" s="373">
        <v>2019</v>
      </c>
      <c r="C16" s="349">
        <v>9.3836471628881721</v>
      </c>
      <c r="D16" s="350">
        <v>7.9978731711861455</v>
      </c>
      <c r="E16" s="350">
        <v>7.2750284205812452</v>
      </c>
      <c r="F16" s="349">
        <v>10.362711966669341</v>
      </c>
      <c r="G16" s="350">
        <v>9.0248779088552453</v>
      </c>
      <c r="H16" s="351">
        <v>8.2849693793165589</v>
      </c>
      <c r="I16" s="350">
        <v>11.393569545678172</v>
      </c>
      <c r="J16" s="350">
        <v>10.112987481049899</v>
      </c>
      <c r="K16" s="351">
        <v>9.3519578893590332</v>
      </c>
      <c r="L16" s="259"/>
      <c r="M16" s="352">
        <v>1.5340343744008957</v>
      </c>
      <c r="N16" s="353">
        <v>1.4780690447545368</v>
      </c>
      <c r="O16" s="353">
        <v>1.4567779724841241</v>
      </c>
      <c r="P16" s="352">
        <v>1.9798306787690612</v>
      </c>
      <c r="Q16" s="353">
        <v>1.9238653491227022</v>
      </c>
      <c r="R16" s="354">
        <v>1.9025742768522897</v>
      </c>
      <c r="S16" s="353">
        <v>2.597087100201906</v>
      </c>
      <c r="T16" s="353">
        <v>2.5411217705555473</v>
      </c>
      <c r="U16" s="354">
        <v>2.5198306982851344</v>
      </c>
      <c r="V16" s="257"/>
      <c r="W16" s="374">
        <v>5.280739572450817</v>
      </c>
      <c r="X16" s="375">
        <v>0.98751418945551983</v>
      </c>
      <c r="Y16" s="375">
        <v>0.94577589427451481</v>
      </c>
      <c r="Z16" s="376">
        <v>5.4315604763813319</v>
      </c>
      <c r="AA16" s="377">
        <v>1.1081709125999324</v>
      </c>
      <c r="AB16" s="378">
        <v>1.0664326174189269</v>
      </c>
      <c r="AC16" s="377">
        <v>5.5572445629900962</v>
      </c>
      <c r="AD16" s="377">
        <v>1.2087181818869424</v>
      </c>
      <c r="AE16" s="378">
        <v>1.1669798867059376</v>
      </c>
      <c r="AF16" s="257"/>
      <c r="AG16" s="259">
        <v>29.700451918375588</v>
      </c>
      <c r="AH16" s="260">
        <v>31.5</v>
      </c>
      <c r="AI16" s="261">
        <v>27.205379563309378</v>
      </c>
      <c r="AJ16" s="259">
        <v>40.985671950130637</v>
      </c>
      <c r="AK16" s="260">
        <v>43.550711700786216</v>
      </c>
      <c r="AL16" s="260">
        <v>39.213393363110228</v>
      </c>
      <c r="AM16" s="259">
        <v>51.757927434987749</v>
      </c>
      <c r="AN16" s="260">
        <v>55</v>
      </c>
      <c r="AO16" s="261">
        <v>50.675588353829241</v>
      </c>
      <c r="AP16" s="257"/>
      <c r="AQ16" s="379">
        <v>30.89662972549722</v>
      </c>
      <c r="AR16" s="260">
        <v>32.886496612184011</v>
      </c>
      <c r="AS16" s="259">
        <v>41.164253267381859</v>
      </c>
      <c r="AT16" s="261">
        <v>44.673071766892129</v>
      </c>
      <c r="AU16" s="380">
        <v>50.965166648271762</v>
      </c>
      <c r="AV16" s="261">
        <v>55.923893505477174</v>
      </c>
    </row>
    <row r="17" spans="1:48" s="212" customFormat="1" ht="12.75" customHeight="1" x14ac:dyDescent="0.2">
      <c r="A17" s="347"/>
      <c r="B17" s="373">
        <v>2020</v>
      </c>
      <c r="C17" s="349">
        <v>9.460185453324053</v>
      </c>
      <c r="D17" s="350">
        <v>8.0540230300605806</v>
      </c>
      <c r="E17" s="350">
        <v>7.2525448991287131</v>
      </c>
      <c r="F17" s="349">
        <v>10.420740565697731</v>
      </c>
      <c r="G17" s="350">
        <v>9.0478430878044929</v>
      </c>
      <c r="H17" s="351">
        <v>8.2316957416605341</v>
      </c>
      <c r="I17" s="350">
        <v>11.768549815796682</v>
      </c>
      <c r="J17" s="350">
        <v>10.463348865783821</v>
      </c>
      <c r="K17" s="351">
        <v>9.6137959094563676</v>
      </c>
      <c r="L17" s="259"/>
      <c r="M17" s="352">
        <v>1.3673600895211495</v>
      </c>
      <c r="N17" s="353">
        <v>1.3097467498239483</v>
      </c>
      <c r="O17" s="353">
        <v>1.2878244208288283</v>
      </c>
      <c r="P17" s="352">
        <v>1.8131563938893156</v>
      </c>
      <c r="Q17" s="353">
        <v>1.7555430541921142</v>
      </c>
      <c r="R17" s="354">
        <v>1.7336207251969942</v>
      </c>
      <c r="S17" s="353">
        <v>2.6361649557997753</v>
      </c>
      <c r="T17" s="353">
        <v>2.5785516161025739</v>
      </c>
      <c r="U17" s="354">
        <v>2.5566292871074539</v>
      </c>
      <c r="V17" s="257"/>
      <c r="W17" s="374">
        <v>5.026309263592811</v>
      </c>
      <c r="X17" s="375">
        <v>0.78396994236911488</v>
      </c>
      <c r="Y17" s="375">
        <v>0.74223164718810952</v>
      </c>
      <c r="Z17" s="376">
        <v>5.3767464337191848</v>
      </c>
      <c r="AA17" s="377">
        <v>1.0643196784702138</v>
      </c>
      <c r="AB17" s="378">
        <v>1.0225813832892083</v>
      </c>
      <c r="AC17" s="377">
        <v>5.7146679906267579</v>
      </c>
      <c r="AD17" s="377">
        <v>1.3346569239962729</v>
      </c>
      <c r="AE17" s="378">
        <v>1.2929186288152676</v>
      </c>
      <c r="AF17" s="257"/>
      <c r="AG17" s="259">
        <v>29.771502077364364</v>
      </c>
      <c r="AH17" s="260">
        <v>31.6</v>
      </c>
      <c r="AI17" s="261">
        <v>27.280980330260707</v>
      </c>
      <c r="AJ17" s="259">
        <v>40.862279778439387</v>
      </c>
      <c r="AK17" s="260">
        <v>43.41941652920012</v>
      </c>
      <c r="AL17" s="260">
        <v>39.082098191524125</v>
      </c>
      <c r="AM17" s="259">
        <v>51.953057479514385</v>
      </c>
      <c r="AN17" s="260">
        <v>55.2</v>
      </c>
      <c r="AO17" s="261">
        <v>50.883216052787546</v>
      </c>
      <c r="AP17" s="257"/>
      <c r="AQ17" s="379">
        <v>30.961273240026397</v>
      </c>
      <c r="AR17" s="260">
        <v>32.960703232552838</v>
      </c>
      <c r="AS17" s="259">
        <v>41.05198745746619</v>
      </c>
      <c r="AT17" s="261">
        <v>44.544197797129094</v>
      </c>
      <c r="AU17" s="380">
        <v>51.142701674905986</v>
      </c>
      <c r="AV17" s="261">
        <v>56.127692361705336</v>
      </c>
    </row>
    <row r="18" spans="1:48" s="212" customFormat="1" ht="12.75" customHeight="1" x14ac:dyDescent="0.2">
      <c r="A18" s="347"/>
      <c r="B18" s="373">
        <v>2021</v>
      </c>
      <c r="C18" s="349">
        <v>9.5698283820682235</v>
      </c>
      <c r="D18" s="350">
        <v>8.1938992111895388</v>
      </c>
      <c r="E18" s="350">
        <v>7.332560777074713</v>
      </c>
      <c r="F18" s="349">
        <v>10.572536262282101</v>
      </c>
      <c r="G18" s="350">
        <v>9.2365767559667553</v>
      </c>
      <c r="H18" s="351">
        <v>8.3684410944819412</v>
      </c>
      <c r="I18" s="350">
        <v>11.794934039977109</v>
      </c>
      <c r="J18" s="350">
        <v>10.497438047229339</v>
      </c>
      <c r="K18" s="351">
        <v>9.5925704236045259</v>
      </c>
      <c r="L18" s="259"/>
      <c r="M18" s="352">
        <v>1.3426504412661817</v>
      </c>
      <c r="N18" s="353">
        <v>1.2936279876885692</v>
      </c>
      <c r="O18" s="353">
        <v>1.2747919539911097</v>
      </c>
      <c r="P18" s="352">
        <v>1.8227387690472834</v>
      </c>
      <c r="Q18" s="353">
        <v>1.7737163154696707</v>
      </c>
      <c r="R18" s="354">
        <v>1.7548802817722113</v>
      </c>
      <c r="S18" s="353">
        <v>2.6114553075448073</v>
      </c>
      <c r="T18" s="353">
        <v>2.562432853967195</v>
      </c>
      <c r="U18" s="354">
        <v>2.5435968202697348</v>
      </c>
      <c r="V18" s="257"/>
      <c r="W18" s="374">
        <v>5.0138020399991436</v>
      </c>
      <c r="X18" s="375">
        <v>0.77396416349418151</v>
      </c>
      <c r="Y18" s="375">
        <v>0.73222586831317604</v>
      </c>
      <c r="Z18" s="376">
        <v>5.3582012401147816</v>
      </c>
      <c r="AA18" s="377">
        <v>1.0494835235866913</v>
      </c>
      <c r="AB18" s="378">
        <v>1.0077452284056865</v>
      </c>
      <c r="AC18" s="377">
        <v>5.6903004687977186</v>
      </c>
      <c r="AD18" s="377">
        <v>1.3151629065330408</v>
      </c>
      <c r="AE18" s="378">
        <v>1.2734246113520356</v>
      </c>
      <c r="AF18" s="257"/>
      <c r="AG18" s="259">
        <v>29.881060978236246</v>
      </c>
      <c r="AH18" s="260">
        <v>31.7</v>
      </c>
      <c r="AI18" s="261">
        <v>27.397556240155129</v>
      </c>
      <c r="AJ18" s="259">
        <v>40.801633152215317</v>
      </c>
      <c r="AK18" s="260">
        <v>43.354885618632075</v>
      </c>
      <c r="AL18" s="260">
        <v>39.017567280956087</v>
      </c>
      <c r="AM18" s="259">
        <v>52.714984614737929</v>
      </c>
      <c r="AN18" s="260">
        <v>56</v>
      </c>
      <c r="AO18" s="261">
        <v>51.693942961829848</v>
      </c>
      <c r="AP18" s="257"/>
      <c r="AQ18" s="379">
        <v>31.060953135203444</v>
      </c>
      <c r="AR18" s="260">
        <v>33.075129377134878</v>
      </c>
      <c r="AS18" s="259">
        <v>40.996809381593337</v>
      </c>
      <c r="AT18" s="261">
        <v>44.480856894970508</v>
      </c>
      <c r="AU18" s="380">
        <v>51.835925286745955</v>
      </c>
      <c r="AV18" s="261">
        <v>56.923468732609386</v>
      </c>
    </row>
    <row r="19" spans="1:48" s="212" customFormat="1" ht="12.75" customHeight="1" x14ac:dyDescent="0.2">
      <c r="A19" s="347"/>
      <c r="B19" s="373">
        <v>2022</v>
      </c>
      <c r="C19" s="349">
        <v>9.5418617352066342</v>
      </c>
      <c r="D19" s="350">
        <v>8.141055297510837</v>
      </c>
      <c r="E19" s="350">
        <v>7.2284721612511351</v>
      </c>
      <c r="F19" s="349">
        <v>10.690343902458379</v>
      </c>
      <c r="G19" s="350">
        <v>9.3384301641427978</v>
      </c>
      <c r="H19" s="351">
        <v>8.4132135106113353</v>
      </c>
      <c r="I19" s="350">
        <v>11.812276508908896</v>
      </c>
      <c r="J19" s="350">
        <v>10.474480084209613</v>
      </c>
      <c r="K19" s="351">
        <v>9.517588817432765</v>
      </c>
      <c r="L19" s="259"/>
      <c r="M19" s="352">
        <v>1.3448080866854528</v>
      </c>
      <c r="N19" s="353">
        <v>1.2950464262577521</v>
      </c>
      <c r="O19" s="353">
        <v>1.2759178270911071</v>
      </c>
      <c r="P19" s="352">
        <v>1.8934804612924256</v>
      </c>
      <c r="Q19" s="353">
        <v>1.8437188008647249</v>
      </c>
      <c r="R19" s="354">
        <v>1.8245902016980802</v>
      </c>
      <c r="S19" s="353">
        <v>2.6479049763770135</v>
      </c>
      <c r="T19" s="353">
        <v>2.5981433159493128</v>
      </c>
      <c r="U19" s="354">
        <v>2.5790147167826682</v>
      </c>
      <c r="V19" s="257"/>
      <c r="W19" s="374">
        <v>5.0149650228935991</v>
      </c>
      <c r="X19" s="375">
        <v>0.77489454980974515</v>
      </c>
      <c r="Y19" s="375">
        <v>0.73315625462873979</v>
      </c>
      <c r="Z19" s="376">
        <v>5.3419676636014062</v>
      </c>
      <c r="AA19" s="377">
        <v>1.0364966623759901</v>
      </c>
      <c r="AB19" s="378">
        <v>0.99475836719498478</v>
      </c>
      <c r="AC19" s="377">
        <v>5.6810815132243153</v>
      </c>
      <c r="AD19" s="377">
        <v>1.3077877420743187</v>
      </c>
      <c r="AE19" s="378">
        <v>1.2660494468933134</v>
      </c>
      <c r="AF19" s="257"/>
      <c r="AG19" s="259">
        <v>30.024100093478413</v>
      </c>
      <c r="AH19" s="260">
        <v>31.9</v>
      </c>
      <c r="AI19" s="261">
        <v>27.549756699242867</v>
      </c>
      <c r="AJ19" s="259">
        <v>41.284772254658478</v>
      </c>
      <c r="AK19" s="260">
        <v>43.868968728490465</v>
      </c>
      <c r="AL19" s="260">
        <v>39.531650390814477</v>
      </c>
      <c r="AM19" s="259">
        <v>53.035038857628948</v>
      </c>
      <c r="AN19" s="260">
        <v>56.4</v>
      </c>
      <c r="AO19" s="261">
        <v>52.034495982019621</v>
      </c>
      <c r="AP19" s="257"/>
      <c r="AQ19" s="379">
        <v>31.191094309494961</v>
      </c>
      <c r="AR19" s="260">
        <v>33.224523121972879</v>
      </c>
      <c r="AS19" s="259">
        <v>41.436383480130331</v>
      </c>
      <c r="AT19" s="261">
        <v>44.985459846893527</v>
      </c>
      <c r="AU19" s="380">
        <v>52.127120006010706</v>
      </c>
      <c r="AV19" s="261">
        <v>57.257741646810736</v>
      </c>
    </row>
    <row r="20" spans="1:48" s="212" customFormat="1" ht="12.75" customHeight="1" x14ac:dyDescent="0.2">
      <c r="A20" s="347"/>
      <c r="B20" s="373">
        <v>2023</v>
      </c>
      <c r="C20" s="349">
        <v>9.7071460308172455</v>
      </c>
      <c r="D20" s="350">
        <v>8.2817764253500101</v>
      </c>
      <c r="E20" s="350">
        <v>7.3405529865062444</v>
      </c>
      <c r="F20" s="349">
        <v>10.773079569055161</v>
      </c>
      <c r="G20" s="350">
        <v>9.4053982179058906</v>
      </c>
      <c r="H20" s="351">
        <v>8.4497038775939934</v>
      </c>
      <c r="I20" s="350">
        <v>11.841230219268017</v>
      </c>
      <c r="J20" s="350">
        <v>10.505237277295704</v>
      </c>
      <c r="K20" s="351">
        <v>9.5230921608264705</v>
      </c>
      <c r="L20" s="259"/>
      <c r="M20" s="352">
        <v>1.3794998093954411</v>
      </c>
      <c r="N20" s="353">
        <v>1.3295991847293225</v>
      </c>
      <c r="O20" s="353">
        <v>1.3104206609786533</v>
      </c>
      <c r="P20" s="352">
        <v>1.9281721840024142</v>
      </c>
      <c r="Q20" s="353">
        <v>1.878271559336296</v>
      </c>
      <c r="R20" s="354">
        <v>1.8590930355856266</v>
      </c>
      <c r="S20" s="353">
        <v>2.6825966990870018</v>
      </c>
      <c r="T20" s="353">
        <v>2.6326960744208838</v>
      </c>
      <c r="U20" s="354">
        <v>2.6135175506702146</v>
      </c>
      <c r="V20" s="257"/>
      <c r="W20" s="374">
        <v>5.0171286290146115</v>
      </c>
      <c r="X20" s="375">
        <v>0.77662543470655565</v>
      </c>
      <c r="Y20" s="375">
        <v>0.73488713952555074</v>
      </c>
      <c r="Z20" s="376">
        <v>5.3277094329298755</v>
      </c>
      <c r="AA20" s="377">
        <v>1.0250900778387662</v>
      </c>
      <c r="AB20" s="378">
        <v>0.98335178265776102</v>
      </c>
      <c r="AC20" s="377">
        <v>5.6621810679155438</v>
      </c>
      <c r="AD20" s="377">
        <v>1.2926673858273008</v>
      </c>
      <c r="AE20" s="378">
        <v>1.2509290906462958</v>
      </c>
      <c r="AF20" s="257"/>
      <c r="AG20" s="259">
        <v>30.513694535268851</v>
      </c>
      <c r="AH20" s="260">
        <v>32.4</v>
      </c>
      <c r="AI20" s="261">
        <v>28.070708598876411</v>
      </c>
      <c r="AJ20" s="259">
        <v>41.774366696448908</v>
      </c>
      <c r="AK20" s="260">
        <v>44.389920628124003</v>
      </c>
      <c r="AL20" s="260">
        <v>40.052602290448007</v>
      </c>
      <c r="AM20" s="259">
        <v>54.503822183000267</v>
      </c>
      <c r="AN20" s="260">
        <v>57.9</v>
      </c>
      <c r="AO20" s="261">
        <v>53.597351680920255</v>
      </c>
      <c r="AP20" s="257"/>
      <c r="AQ20" s="379">
        <v>31.636541664739976</v>
      </c>
      <c r="AR20" s="260">
        <v>33.735868196969427</v>
      </c>
      <c r="AS20" s="259">
        <v>41.881830835375354</v>
      </c>
      <c r="AT20" s="261">
        <v>45.496804921890082</v>
      </c>
      <c r="AU20" s="380">
        <v>53.463462071745766</v>
      </c>
      <c r="AV20" s="261">
        <v>58.791776871800387</v>
      </c>
    </row>
    <row r="21" spans="1:48" s="212" customFormat="1" ht="12.75" customHeight="1" x14ac:dyDescent="0.2">
      <c r="A21" s="347"/>
      <c r="B21" s="373">
        <v>2024</v>
      </c>
      <c r="C21" s="349">
        <v>9.7372765110993633</v>
      </c>
      <c r="D21" s="350">
        <v>8.315705837805865</v>
      </c>
      <c r="E21" s="350">
        <v>7.3536608164688255</v>
      </c>
      <c r="F21" s="349">
        <v>10.903232800501751</v>
      </c>
      <c r="G21" s="350">
        <v>9.5445890935284972</v>
      </c>
      <c r="H21" s="351">
        <v>8.5774675137685659</v>
      </c>
      <c r="I21" s="350">
        <v>11.952138834152219</v>
      </c>
      <c r="J21" s="350">
        <v>10.618306312261826</v>
      </c>
      <c r="K21" s="351">
        <v>9.6285751822451058</v>
      </c>
      <c r="L21" s="259"/>
      <c r="M21" s="352">
        <v>1.3799017060169034</v>
      </c>
      <c r="N21" s="353">
        <v>1.3298613531642807</v>
      </c>
      <c r="O21" s="353">
        <v>1.3106326303719937</v>
      </c>
      <c r="P21" s="352">
        <v>1.9971581274497483</v>
      </c>
      <c r="Q21" s="353">
        <v>1.9471177745971258</v>
      </c>
      <c r="R21" s="354">
        <v>1.9278890518048382</v>
      </c>
      <c r="S21" s="353">
        <v>2.6829985957084648</v>
      </c>
      <c r="T21" s="353">
        <v>2.632958242855842</v>
      </c>
      <c r="U21" s="354">
        <v>2.6137295200635546</v>
      </c>
      <c r="V21" s="257"/>
      <c r="W21" s="374">
        <v>5.0171286290146115</v>
      </c>
      <c r="X21" s="375">
        <v>0.77662543470655565</v>
      </c>
      <c r="Y21" s="375">
        <v>0.73488713952555074</v>
      </c>
      <c r="Z21" s="376">
        <v>5.3277094329298755</v>
      </c>
      <c r="AA21" s="377">
        <v>1.0250900778387662</v>
      </c>
      <c r="AB21" s="378">
        <v>0.98335178265776102</v>
      </c>
      <c r="AC21" s="377">
        <v>5.6741264834507463</v>
      </c>
      <c r="AD21" s="377">
        <v>1.3022237182554626</v>
      </c>
      <c r="AE21" s="378">
        <v>1.2604854230744575</v>
      </c>
      <c r="AF21" s="257"/>
      <c r="AG21" s="259">
        <v>31.003288977059295</v>
      </c>
      <c r="AH21" s="260">
        <v>32.9</v>
      </c>
      <c r="AI21" s="261">
        <v>28.59166049850997</v>
      </c>
      <c r="AJ21" s="259">
        <v>42.263961138239338</v>
      </c>
      <c r="AK21" s="260">
        <v>44.910872527757562</v>
      </c>
      <c r="AL21" s="260">
        <v>40.573554190081566</v>
      </c>
      <c r="AM21" s="259">
        <v>55.972605508371572</v>
      </c>
      <c r="AN21" s="260">
        <v>59.5</v>
      </c>
      <c r="AO21" s="261">
        <v>55.160207379820903</v>
      </c>
      <c r="AP21" s="257"/>
      <c r="AQ21" s="379">
        <v>32.081989019984995</v>
      </c>
      <c r="AR21" s="260">
        <v>34.247213271965983</v>
      </c>
      <c r="AS21" s="259">
        <v>42.327278190620362</v>
      </c>
      <c r="AT21" s="261">
        <v>46.008149996886637</v>
      </c>
      <c r="AU21" s="380">
        <v>54.79980413748082</v>
      </c>
      <c r="AV21" s="261">
        <v>60.325812096790038</v>
      </c>
    </row>
    <row r="22" spans="1:48" s="212" customFormat="1" ht="12.75" customHeight="1" x14ac:dyDescent="0.2">
      <c r="A22" s="347"/>
      <c r="B22" s="373">
        <v>2025</v>
      </c>
      <c r="C22" s="349">
        <v>9.9422759103960203</v>
      </c>
      <c r="D22" s="350">
        <v>8.5130899283346331</v>
      </c>
      <c r="E22" s="350">
        <v>7.4795502948292869</v>
      </c>
      <c r="F22" s="349">
        <v>11.185180957092841</v>
      </c>
      <c r="G22" s="350">
        <v>9.8175290448948296</v>
      </c>
      <c r="H22" s="351">
        <v>8.7990739104346325</v>
      </c>
      <c r="I22" s="350">
        <v>12.12355405676429</v>
      </c>
      <c r="J22" s="350">
        <v>10.755526090178188</v>
      </c>
      <c r="K22" s="351">
        <v>9.7221605307051711</v>
      </c>
      <c r="L22" s="259"/>
      <c r="M22" s="352">
        <v>1.380286002179963</v>
      </c>
      <c r="N22" s="353">
        <v>1.3301120403267235</v>
      </c>
      <c r="O22" s="353">
        <v>1.3108353168843869</v>
      </c>
      <c r="P22" s="352">
        <v>2.0661264704386797</v>
      </c>
      <c r="Q22" s="353">
        <v>2.0159525085854395</v>
      </c>
      <c r="R22" s="354">
        <v>1.9966757851431034</v>
      </c>
      <c r="S22" s="353">
        <v>2.7176749152844599</v>
      </c>
      <c r="T22" s="353">
        <v>2.6675009534312197</v>
      </c>
      <c r="U22" s="354">
        <v>2.6482242299888843</v>
      </c>
      <c r="V22" s="257"/>
      <c r="W22" s="374">
        <v>5.029074044549815</v>
      </c>
      <c r="X22" s="375">
        <v>0.78618176713471777</v>
      </c>
      <c r="Y22" s="375">
        <v>0.74444347195371263</v>
      </c>
      <c r="Z22" s="376">
        <v>5.3277094329298755</v>
      </c>
      <c r="AA22" s="377">
        <v>1.0250900778387662</v>
      </c>
      <c r="AB22" s="378">
        <v>0.98335178265776102</v>
      </c>
      <c r="AC22" s="377">
        <v>5.6741264834507463</v>
      </c>
      <c r="AD22" s="377">
        <v>1.302223718255463</v>
      </c>
      <c r="AE22" s="378">
        <v>1.2604854230744575</v>
      </c>
      <c r="AF22" s="257"/>
      <c r="AG22" s="259">
        <v>31.492883418849726</v>
      </c>
      <c r="AH22" s="260">
        <v>33.4</v>
      </c>
      <c r="AI22" s="261">
        <v>29.112612398143511</v>
      </c>
      <c r="AJ22" s="259">
        <v>42.753555580029783</v>
      </c>
      <c r="AK22" s="260">
        <v>45.431824427391106</v>
      </c>
      <c r="AL22" s="260">
        <v>41.094506089715111</v>
      </c>
      <c r="AM22" s="259">
        <v>56.951794391952447</v>
      </c>
      <c r="AN22" s="260">
        <v>60.5</v>
      </c>
      <c r="AO22" s="261">
        <v>56.202111179087993</v>
      </c>
      <c r="AP22" s="257"/>
      <c r="AQ22" s="379">
        <v>32.52743637523001</v>
      </c>
      <c r="AR22" s="260">
        <v>34.758558346962523</v>
      </c>
      <c r="AS22" s="259">
        <v>42.772725545865377</v>
      </c>
      <c r="AT22" s="261">
        <v>46.519495071883192</v>
      </c>
      <c r="AU22" s="380">
        <v>55.690698847970843</v>
      </c>
      <c r="AV22" s="261">
        <v>61.348502246783134</v>
      </c>
    </row>
    <row r="23" spans="1:48" s="212" customFormat="1" ht="12.75" customHeight="1" x14ac:dyDescent="0.2">
      <c r="A23" s="347"/>
      <c r="B23" s="373">
        <v>2026</v>
      </c>
      <c r="C23" s="349">
        <v>10.220931514667981</v>
      </c>
      <c r="D23" s="350">
        <v>8.7753402578341912</v>
      </c>
      <c r="E23" s="350">
        <v>7.6350842321901666</v>
      </c>
      <c r="F23" s="349">
        <v>11.380125293020225</v>
      </c>
      <c r="G23" s="350">
        <v>9.9889258131174135</v>
      </c>
      <c r="H23" s="351">
        <v>8.8919057363889618</v>
      </c>
      <c r="I23" s="350">
        <v>12.143787047771184</v>
      </c>
      <c r="J23" s="350">
        <v>10.740198981756373</v>
      </c>
      <c r="K23" s="351">
        <v>9.6431235007723863</v>
      </c>
      <c r="L23" s="259"/>
      <c r="M23" s="352">
        <v>1.3807393403143773</v>
      </c>
      <c r="N23" s="353">
        <v>1.3304077655029483</v>
      </c>
      <c r="O23" s="353">
        <v>1.3110744176983731</v>
      </c>
      <c r="P23" s="352">
        <v>2.1008718319860296</v>
      </c>
      <c r="Q23" s="353">
        <v>2.0505402571746005</v>
      </c>
      <c r="R23" s="354">
        <v>2.0312069093700247</v>
      </c>
      <c r="S23" s="353">
        <v>2.7181282534188744</v>
      </c>
      <c r="T23" s="353">
        <v>2.667796678607445</v>
      </c>
      <c r="U23" s="354">
        <v>2.6484633308028696</v>
      </c>
      <c r="V23" s="257"/>
      <c r="W23" s="374">
        <v>5.0410194600850176</v>
      </c>
      <c r="X23" s="375">
        <v>0.79573809956287977</v>
      </c>
      <c r="Y23" s="375">
        <v>0.75399980438187464</v>
      </c>
      <c r="Z23" s="376">
        <v>5.3277094329298755</v>
      </c>
      <c r="AA23" s="377">
        <v>1.0250900778387664</v>
      </c>
      <c r="AB23" s="378">
        <v>0.98335178265776102</v>
      </c>
      <c r="AC23" s="377">
        <v>5.6741264834507463</v>
      </c>
      <c r="AD23" s="377">
        <v>1.3022237182554628</v>
      </c>
      <c r="AE23" s="378">
        <v>1.2604854230744575</v>
      </c>
      <c r="AF23" s="257"/>
      <c r="AG23" s="259">
        <v>31.98247786064017</v>
      </c>
      <c r="AH23" s="260">
        <v>34</v>
      </c>
      <c r="AI23" s="261">
        <v>29.633564297777063</v>
      </c>
      <c r="AJ23" s="259">
        <v>43.732744463610643</v>
      </c>
      <c r="AK23" s="260">
        <v>46.473728226658203</v>
      </c>
      <c r="AL23" s="260">
        <v>42.136409888982215</v>
      </c>
      <c r="AM23" s="259">
        <v>58.420577717323752</v>
      </c>
      <c r="AN23" s="260">
        <v>62.1</v>
      </c>
      <c r="AO23" s="261">
        <v>57.764966877988641</v>
      </c>
      <c r="AP23" s="257"/>
      <c r="AQ23" s="379">
        <v>32.972883730475033</v>
      </c>
      <c r="AR23" s="260">
        <v>35.269903421959086</v>
      </c>
      <c r="AS23" s="259">
        <v>43.663620256355415</v>
      </c>
      <c r="AT23" s="261">
        <v>47.542185221876288</v>
      </c>
      <c r="AU23" s="380">
        <v>57.027040913705889</v>
      </c>
      <c r="AV23" s="261">
        <v>62.882537471772771</v>
      </c>
    </row>
    <row r="24" spans="1:48" s="212" customFormat="1" ht="12.75" customHeight="1" x14ac:dyDescent="0.2">
      <c r="A24" s="347"/>
      <c r="B24" s="373">
        <v>2027</v>
      </c>
      <c r="C24" s="349">
        <v>9.9860383163817001</v>
      </c>
      <c r="D24" s="350">
        <v>8.5132427670104427</v>
      </c>
      <c r="E24" s="350">
        <v>7.4155630311388121</v>
      </c>
      <c r="F24" s="349">
        <v>11.137162178562791</v>
      </c>
      <c r="G24" s="350">
        <v>9.7585941469913422</v>
      </c>
      <c r="H24" s="351">
        <v>8.7277096209362224</v>
      </c>
      <c r="I24" s="350">
        <v>11.84883177202976</v>
      </c>
      <c r="J24" s="350">
        <v>10.44246641068354</v>
      </c>
      <c r="K24" s="351">
        <v>9.4137883147665562</v>
      </c>
      <c r="L24" s="259"/>
      <c r="M24" s="352">
        <v>1.3812855499451775</v>
      </c>
      <c r="N24" s="353">
        <v>1.330764073360289</v>
      </c>
      <c r="O24" s="353">
        <v>1.3113625010459165</v>
      </c>
      <c r="P24" s="352">
        <v>2.1700020884427009</v>
      </c>
      <c r="Q24" s="353">
        <v>2.1194806118578131</v>
      </c>
      <c r="R24" s="354">
        <v>2.1000790395434401</v>
      </c>
      <c r="S24" s="353">
        <v>2.7529664864626096</v>
      </c>
      <c r="T24" s="353">
        <v>2.7024450098777222</v>
      </c>
      <c r="U24" s="354">
        <v>2.6830434375633487</v>
      </c>
      <c r="V24" s="257"/>
      <c r="W24" s="374">
        <v>5.0529648756202201</v>
      </c>
      <c r="X24" s="375">
        <v>0.80529443199104145</v>
      </c>
      <c r="Y24" s="375">
        <v>0.76355613681003665</v>
      </c>
      <c r="Z24" s="376">
        <v>5.3396548484650781</v>
      </c>
      <c r="AA24" s="377">
        <v>1.0346464102669284</v>
      </c>
      <c r="AB24" s="378">
        <v>0.99290811508592336</v>
      </c>
      <c r="AC24" s="377">
        <v>5.6860718989859489</v>
      </c>
      <c r="AD24" s="377">
        <v>1.3117800506836248</v>
      </c>
      <c r="AE24" s="378">
        <v>1.2700417555026198</v>
      </c>
      <c r="AF24" s="257"/>
      <c r="AG24" s="259">
        <v>32.472072302430604</v>
      </c>
      <c r="AH24" s="260">
        <v>34.5</v>
      </c>
      <c r="AI24" s="261">
        <v>30.154516197410612</v>
      </c>
      <c r="AJ24" s="259">
        <v>44.222338905401102</v>
      </c>
      <c r="AK24" s="260">
        <v>46.994680126291755</v>
      </c>
      <c r="AL24" s="260">
        <v>42.657361788615759</v>
      </c>
      <c r="AM24" s="259">
        <v>59.399766600904641</v>
      </c>
      <c r="AN24" s="260">
        <v>63.1</v>
      </c>
      <c r="AO24" s="261">
        <v>58.806870677255745</v>
      </c>
      <c r="AP24" s="257"/>
      <c r="AQ24" s="379">
        <v>33.418331085720034</v>
      </c>
      <c r="AR24" s="260">
        <v>35.781248496955634</v>
      </c>
      <c r="AS24" s="259">
        <v>44.109067611600437</v>
      </c>
      <c r="AT24" s="261">
        <v>48.053530296872843</v>
      </c>
      <c r="AU24" s="380">
        <v>57.917935624195934</v>
      </c>
      <c r="AV24" s="261">
        <v>63.905227621765896</v>
      </c>
    </row>
    <row r="25" spans="1:48" s="212" customFormat="1" ht="12.75" customHeight="1" x14ac:dyDescent="0.2">
      <c r="A25" s="347"/>
      <c r="B25" s="373">
        <v>2028</v>
      </c>
      <c r="C25" s="349">
        <v>9.9058864800534838</v>
      </c>
      <c r="D25" s="350">
        <v>8.3915815361975277</v>
      </c>
      <c r="E25" s="350">
        <v>7.2786515936211513</v>
      </c>
      <c r="F25" s="349">
        <v>10.826340853941959</v>
      </c>
      <c r="G25" s="350">
        <v>9.3833906141777632</v>
      </c>
      <c r="H25" s="351">
        <v>8.3630132300211759</v>
      </c>
      <c r="I25" s="350">
        <v>11.423172312891857</v>
      </c>
      <c r="J25" s="350">
        <v>9.9766451480219924</v>
      </c>
      <c r="K25" s="351">
        <v>8.9591267695186438</v>
      </c>
      <c r="L25" s="259"/>
      <c r="M25" s="352">
        <v>1.3818593510808548</v>
      </c>
      <c r="N25" s="353">
        <v>1.3311383799298999</v>
      </c>
      <c r="O25" s="353">
        <v>1.3116651367789192</v>
      </c>
      <c r="P25" s="352">
        <v>2.2048679129913147</v>
      </c>
      <c r="Q25" s="353">
        <v>2.1541469418403598</v>
      </c>
      <c r="R25" s="354">
        <v>2.1346736986893791</v>
      </c>
      <c r="S25" s="353">
        <v>2.7878323110112233</v>
      </c>
      <c r="T25" s="353">
        <v>2.7371113398602684</v>
      </c>
      <c r="U25" s="354">
        <v>2.7176380967092881</v>
      </c>
      <c r="V25" s="257"/>
      <c r="W25" s="374">
        <v>5.0649102911554227</v>
      </c>
      <c r="X25" s="375">
        <v>0.81485076441920345</v>
      </c>
      <c r="Y25" s="375">
        <v>0.77311246923819832</v>
      </c>
      <c r="Z25" s="376">
        <v>5.3396548484650781</v>
      </c>
      <c r="AA25" s="377">
        <v>1.0346464102669284</v>
      </c>
      <c r="AB25" s="378">
        <v>0.99290811508592336</v>
      </c>
      <c r="AC25" s="377">
        <v>5.6860718989859489</v>
      </c>
      <c r="AD25" s="377">
        <v>1.3117800506836248</v>
      </c>
      <c r="AE25" s="378">
        <v>1.2700417555026198</v>
      </c>
      <c r="AF25" s="257"/>
      <c r="AG25" s="259">
        <v>32.961666744221048</v>
      </c>
      <c r="AH25" s="260">
        <v>35</v>
      </c>
      <c r="AI25" s="261">
        <v>30.675468097044156</v>
      </c>
      <c r="AJ25" s="259">
        <v>44.711933347191533</v>
      </c>
      <c r="AK25" s="260">
        <v>47.515632025925299</v>
      </c>
      <c r="AL25" s="260">
        <v>43.178313688249304</v>
      </c>
      <c r="AM25" s="259">
        <v>60.868549926275932</v>
      </c>
      <c r="AN25" s="260">
        <v>64.7</v>
      </c>
      <c r="AO25" s="261">
        <v>60.369726376156379</v>
      </c>
      <c r="AP25" s="257"/>
      <c r="AQ25" s="379">
        <v>33.863778440965064</v>
      </c>
      <c r="AR25" s="260">
        <v>36.292593571952189</v>
      </c>
      <c r="AS25" s="259">
        <v>44.554514966845453</v>
      </c>
      <c r="AT25" s="261">
        <v>48.564875371869384</v>
      </c>
      <c r="AU25" s="380">
        <v>59.254277689930966</v>
      </c>
      <c r="AV25" s="261">
        <v>65.43926284675554</v>
      </c>
    </row>
    <row r="26" spans="1:48" s="212" customFormat="1" ht="12.75" customHeight="1" x14ac:dyDescent="0.2">
      <c r="A26" s="347"/>
      <c r="B26" s="373">
        <v>2029</v>
      </c>
      <c r="C26" s="349">
        <v>9.9604073225564811</v>
      </c>
      <c r="D26" s="350">
        <v>8.427885924313042</v>
      </c>
      <c r="E26" s="350">
        <v>7.2729493021196649</v>
      </c>
      <c r="F26" s="349">
        <v>10.833449821191897</v>
      </c>
      <c r="G26" s="350">
        <v>9.368541572201412</v>
      </c>
      <c r="H26" s="351">
        <v>8.3339895552554957</v>
      </c>
      <c r="I26" s="350">
        <v>11.308798695689777</v>
      </c>
      <c r="J26" s="350">
        <v>9.8284365169712284</v>
      </c>
      <c r="K26" s="351">
        <v>8.7964956251427378</v>
      </c>
      <c r="L26" s="259"/>
      <c r="M26" s="352">
        <v>1.3823652970597571</v>
      </c>
      <c r="N26" s="353">
        <v>1.3314684226781557</v>
      </c>
      <c r="O26" s="353">
        <v>1.3119319841632555</v>
      </c>
      <c r="P26" s="352">
        <v>2.2739579057960886</v>
      </c>
      <c r="Q26" s="353">
        <v>2.2230610314144874</v>
      </c>
      <c r="R26" s="354">
        <v>2.2035245928995875</v>
      </c>
      <c r="S26" s="353">
        <v>2.7883382569901256</v>
      </c>
      <c r="T26" s="353">
        <v>2.7374413826085244</v>
      </c>
      <c r="U26" s="354">
        <v>2.7179049440936245</v>
      </c>
      <c r="V26" s="257"/>
      <c r="W26" s="374">
        <v>5.0768557066906244</v>
      </c>
      <c r="X26" s="375">
        <v>0.82440709684736535</v>
      </c>
      <c r="Y26" s="375">
        <v>0.78266880166636044</v>
      </c>
      <c r="Z26" s="376">
        <v>5.3396548484650781</v>
      </c>
      <c r="AA26" s="377">
        <v>1.0346464102669282</v>
      </c>
      <c r="AB26" s="378">
        <v>0.99290811508592336</v>
      </c>
      <c r="AC26" s="377">
        <v>5.6860718989859489</v>
      </c>
      <c r="AD26" s="377">
        <v>1.3117800506836246</v>
      </c>
      <c r="AE26" s="378">
        <v>1.2700417555026198</v>
      </c>
      <c r="AF26" s="257"/>
      <c r="AG26" s="259">
        <v>33.451261186011479</v>
      </c>
      <c r="AH26" s="260">
        <v>35.5</v>
      </c>
      <c r="AI26" s="261">
        <v>31.196419996677701</v>
      </c>
      <c r="AJ26" s="259">
        <v>45.691122230772422</v>
      </c>
      <c r="AK26" s="260">
        <v>48.557535825192403</v>
      </c>
      <c r="AL26" s="260">
        <v>44.220217487516408</v>
      </c>
      <c r="AM26" s="259">
        <v>61.847738809856821</v>
      </c>
      <c r="AN26" s="260">
        <v>65.7</v>
      </c>
      <c r="AO26" s="261">
        <v>61.411630175423483</v>
      </c>
      <c r="AP26" s="257"/>
      <c r="AQ26" s="379">
        <v>34.309225796210086</v>
      </c>
      <c r="AR26" s="260">
        <v>36.803938646948737</v>
      </c>
      <c r="AS26" s="259">
        <v>45.445409677335483</v>
      </c>
      <c r="AT26" s="261">
        <v>49.587565521862494</v>
      </c>
      <c r="AU26" s="380">
        <v>60.145172400420996</v>
      </c>
      <c r="AV26" s="261">
        <v>66.46195299674865</v>
      </c>
    </row>
    <row r="27" spans="1:48" s="212" customFormat="1" ht="12.75" customHeight="1" x14ac:dyDescent="0.2">
      <c r="B27" s="373">
        <v>2030</v>
      </c>
      <c r="C27" s="349">
        <v>9.7947469729836474</v>
      </c>
      <c r="D27" s="350">
        <v>8.2576180759960582</v>
      </c>
      <c r="E27" s="350">
        <v>7.1322592598649042</v>
      </c>
      <c r="F27" s="349">
        <v>10.742275752946217</v>
      </c>
      <c r="G27" s="350">
        <v>9.2870091608752041</v>
      </c>
      <c r="H27" s="351">
        <v>8.2837677999061885</v>
      </c>
      <c r="I27" s="350">
        <v>11.166687036125658</v>
      </c>
      <c r="J27" s="350">
        <v>9.6810299102411079</v>
      </c>
      <c r="K27" s="351">
        <v>8.6823508546192691</v>
      </c>
      <c r="L27" s="259"/>
      <c r="M27" s="352">
        <v>1.3827914632787675</v>
      </c>
      <c r="N27" s="353">
        <v>1.3317464228520897</v>
      </c>
      <c r="O27" s="353">
        <v>1.3121567538927872</v>
      </c>
      <c r="P27" s="352">
        <v>2.3086760954280345</v>
      </c>
      <c r="Q27" s="353">
        <v>2.2576310550013563</v>
      </c>
      <c r="R27" s="354">
        <v>2.2380413860420538</v>
      </c>
      <c r="S27" s="353">
        <v>2.823056446622072</v>
      </c>
      <c r="T27" s="353">
        <v>2.7720114061953938</v>
      </c>
      <c r="U27" s="354">
        <v>2.7524217372360917</v>
      </c>
      <c r="V27" s="257"/>
      <c r="W27" s="374">
        <v>5.0768557066906244</v>
      </c>
      <c r="X27" s="375">
        <v>0.82440709684736535</v>
      </c>
      <c r="Y27" s="375">
        <v>0.78266880166636044</v>
      </c>
      <c r="Z27" s="376">
        <v>5.3396548484650781</v>
      </c>
      <c r="AA27" s="377">
        <v>1.0346464102669284</v>
      </c>
      <c r="AB27" s="378">
        <v>0.99290811508592336</v>
      </c>
      <c r="AC27" s="377">
        <v>5.6980173145211515</v>
      </c>
      <c r="AD27" s="377">
        <v>1.321336383111787</v>
      </c>
      <c r="AE27" s="378">
        <v>1.2795980879307818</v>
      </c>
      <c r="AF27" s="257"/>
      <c r="AG27" s="259">
        <v>33.940855627801923</v>
      </c>
      <c r="AH27" s="260">
        <v>36.1</v>
      </c>
      <c r="AI27" s="261">
        <v>31.71737189631126</v>
      </c>
      <c r="AJ27" s="259">
        <v>46.180716672562838</v>
      </c>
      <c r="AK27" s="260">
        <v>49.078487724825948</v>
      </c>
      <c r="AL27" s="260">
        <v>44.741169387149952</v>
      </c>
      <c r="AM27" s="259">
        <v>63.316522135228141</v>
      </c>
      <c r="AN27" s="260">
        <v>67.3</v>
      </c>
      <c r="AO27" s="261">
        <v>62.974485874324131</v>
      </c>
      <c r="AP27" s="257"/>
      <c r="AQ27" s="379">
        <v>34.754673151455094</v>
      </c>
      <c r="AR27" s="260">
        <v>37.315283721945285</v>
      </c>
      <c r="AS27" s="259">
        <v>45.890857032580499</v>
      </c>
      <c r="AT27" s="261">
        <v>50.098910596859035</v>
      </c>
      <c r="AU27" s="380">
        <v>61.481514466156064</v>
      </c>
      <c r="AV27" s="261">
        <v>67.995988221738315</v>
      </c>
    </row>
    <row r="28" spans="1:48" s="212" customFormat="1" ht="12.75" customHeight="1" x14ac:dyDescent="0.2">
      <c r="B28" s="373">
        <v>2031</v>
      </c>
      <c r="C28" s="349">
        <v>9.7947469729836474</v>
      </c>
      <c r="D28" s="350">
        <v>8.2576180759960582</v>
      </c>
      <c r="E28" s="350">
        <v>7.1322592598649042</v>
      </c>
      <c r="F28" s="349">
        <v>10.742275752946217</v>
      </c>
      <c r="G28" s="350">
        <v>9.2870091608752041</v>
      </c>
      <c r="H28" s="351">
        <v>8.2837677999061885</v>
      </c>
      <c r="I28" s="350">
        <v>11.166687036125658</v>
      </c>
      <c r="J28" s="350">
        <v>9.6810299102411079</v>
      </c>
      <c r="K28" s="351">
        <v>8.6823508546192691</v>
      </c>
      <c r="L28" s="257"/>
      <c r="M28" s="352">
        <v>1.3827914632787675</v>
      </c>
      <c r="N28" s="353">
        <v>1.3317464228520897</v>
      </c>
      <c r="O28" s="353">
        <v>1.3121567538927872</v>
      </c>
      <c r="P28" s="352">
        <v>2.3086760954280345</v>
      </c>
      <c r="Q28" s="353">
        <v>2.2576310550013563</v>
      </c>
      <c r="R28" s="354">
        <v>2.2380413860420538</v>
      </c>
      <c r="S28" s="353">
        <v>2.823056446622072</v>
      </c>
      <c r="T28" s="353">
        <v>2.7720114061953938</v>
      </c>
      <c r="U28" s="354">
        <v>2.7524217372360917</v>
      </c>
      <c r="V28" s="257"/>
      <c r="W28" s="374">
        <v>5.0888011222258269</v>
      </c>
      <c r="X28" s="375">
        <v>0.83396342927552736</v>
      </c>
      <c r="Y28" s="375">
        <v>0.79222513409452222</v>
      </c>
      <c r="Z28" s="376">
        <v>5.3396548484650781</v>
      </c>
      <c r="AA28" s="377">
        <v>1.0346464102669282</v>
      </c>
      <c r="AB28" s="378">
        <v>0.99290811508592336</v>
      </c>
      <c r="AC28" s="377">
        <v>5.6980173145211515</v>
      </c>
      <c r="AD28" s="377">
        <v>1.3213363831117866</v>
      </c>
      <c r="AE28" s="378">
        <v>1.2795980879307818</v>
      </c>
      <c r="AF28" s="257"/>
      <c r="AG28" s="259">
        <v>33.940855627801923</v>
      </c>
      <c r="AH28" s="260">
        <v>36.1</v>
      </c>
      <c r="AI28" s="261">
        <v>31.71737189631126</v>
      </c>
      <c r="AJ28" s="259">
        <v>46.180716672562838</v>
      </c>
      <c r="AK28" s="260">
        <v>49.078487724825948</v>
      </c>
      <c r="AL28" s="260">
        <v>44.741169387149952</v>
      </c>
      <c r="AM28" s="259">
        <v>63.316522135228141</v>
      </c>
      <c r="AN28" s="260">
        <v>67.3</v>
      </c>
      <c r="AO28" s="261">
        <v>62.974485874324131</v>
      </c>
      <c r="AP28" s="257"/>
      <c r="AQ28" s="379">
        <v>34.754673151455094</v>
      </c>
      <c r="AR28" s="260">
        <v>37.315283721945285</v>
      </c>
      <c r="AS28" s="259">
        <v>45.890857032580499</v>
      </c>
      <c r="AT28" s="261">
        <v>50.098910596859035</v>
      </c>
      <c r="AU28" s="380">
        <v>61.481514466156064</v>
      </c>
      <c r="AV28" s="261">
        <v>67.995988221738315</v>
      </c>
    </row>
    <row r="29" spans="1:48" s="212" customFormat="1" ht="12.75" customHeight="1" x14ac:dyDescent="0.2">
      <c r="B29" s="373">
        <v>2032</v>
      </c>
      <c r="C29" s="349">
        <v>9.7947469729836474</v>
      </c>
      <c r="D29" s="350">
        <v>8.2576180759960582</v>
      </c>
      <c r="E29" s="350">
        <v>7.1322592598649042</v>
      </c>
      <c r="F29" s="349">
        <v>10.742275752946217</v>
      </c>
      <c r="G29" s="350">
        <v>9.2870091608752041</v>
      </c>
      <c r="H29" s="351">
        <v>8.2837677999061885</v>
      </c>
      <c r="I29" s="350">
        <v>11.166687036125658</v>
      </c>
      <c r="J29" s="350">
        <v>9.6810299102411079</v>
      </c>
      <c r="K29" s="351">
        <v>8.6823508546192691</v>
      </c>
      <c r="L29" s="257"/>
      <c r="M29" s="352">
        <v>1.3827914632787675</v>
      </c>
      <c r="N29" s="353">
        <v>1.3317464228520897</v>
      </c>
      <c r="O29" s="353">
        <v>1.3121567538927872</v>
      </c>
      <c r="P29" s="352">
        <v>2.3086760954280345</v>
      </c>
      <c r="Q29" s="353">
        <v>2.2576310550013563</v>
      </c>
      <c r="R29" s="354">
        <v>2.2380413860420538</v>
      </c>
      <c r="S29" s="353">
        <v>2.823056446622072</v>
      </c>
      <c r="T29" s="353">
        <v>2.7720114061953938</v>
      </c>
      <c r="U29" s="354">
        <v>2.7524217372360917</v>
      </c>
      <c r="V29" s="257"/>
      <c r="W29" s="374">
        <v>5.0888011222258269</v>
      </c>
      <c r="X29" s="375">
        <v>0.83396342927552713</v>
      </c>
      <c r="Y29" s="375">
        <v>0.79222513409452244</v>
      </c>
      <c r="Z29" s="376">
        <v>5.3396548484650781</v>
      </c>
      <c r="AA29" s="377">
        <v>1.0346464102669284</v>
      </c>
      <c r="AB29" s="378">
        <v>0.99290811508592314</v>
      </c>
      <c r="AC29" s="377">
        <v>5.6980173145211515</v>
      </c>
      <c r="AD29" s="377">
        <v>1.3213363831117868</v>
      </c>
      <c r="AE29" s="378">
        <v>1.2795980879307818</v>
      </c>
      <c r="AF29" s="257"/>
      <c r="AG29" s="259">
        <v>33.940855627801923</v>
      </c>
      <c r="AH29" s="260">
        <v>36.1</v>
      </c>
      <c r="AI29" s="261">
        <v>31.71737189631126</v>
      </c>
      <c r="AJ29" s="259">
        <v>46.180716672562838</v>
      </c>
      <c r="AK29" s="260">
        <v>49.078487724825948</v>
      </c>
      <c r="AL29" s="260">
        <v>44.741169387149952</v>
      </c>
      <c r="AM29" s="259">
        <v>63.316522135228141</v>
      </c>
      <c r="AN29" s="260">
        <v>67.3</v>
      </c>
      <c r="AO29" s="261">
        <v>62.974485874324131</v>
      </c>
      <c r="AP29" s="257"/>
      <c r="AQ29" s="379">
        <v>34.754673151455094</v>
      </c>
      <c r="AR29" s="260">
        <v>37.315283721945285</v>
      </c>
      <c r="AS29" s="259">
        <v>45.890857032580499</v>
      </c>
      <c r="AT29" s="261">
        <v>50.098910596859035</v>
      </c>
      <c r="AU29" s="380">
        <v>61.481514466156064</v>
      </c>
      <c r="AV29" s="261">
        <v>67.995988221738315</v>
      </c>
    </row>
    <row r="30" spans="1:48" s="212" customFormat="1" ht="12.75" customHeight="1" x14ac:dyDescent="0.2">
      <c r="B30" s="373">
        <v>2033</v>
      </c>
      <c r="C30" s="349">
        <v>9.7947469729836474</v>
      </c>
      <c r="D30" s="350">
        <v>8.2576180759960582</v>
      </c>
      <c r="E30" s="350">
        <v>7.1322592598649042</v>
      </c>
      <c r="F30" s="349">
        <v>10.742275752946217</v>
      </c>
      <c r="G30" s="350">
        <v>9.2870091608752041</v>
      </c>
      <c r="H30" s="351">
        <v>8.2837677999061885</v>
      </c>
      <c r="I30" s="350">
        <v>11.166687036125658</v>
      </c>
      <c r="J30" s="350">
        <v>9.6810299102411079</v>
      </c>
      <c r="K30" s="351">
        <v>8.6823508546192691</v>
      </c>
      <c r="L30" s="257"/>
      <c r="M30" s="352">
        <v>1.3827914632787675</v>
      </c>
      <c r="N30" s="353">
        <v>1.3317464228520897</v>
      </c>
      <c r="O30" s="353">
        <v>1.3121567538927872</v>
      </c>
      <c r="P30" s="352">
        <v>2.3086760954280345</v>
      </c>
      <c r="Q30" s="353">
        <v>2.2576310550013563</v>
      </c>
      <c r="R30" s="354">
        <v>2.2380413860420538</v>
      </c>
      <c r="S30" s="353">
        <v>2.823056446622072</v>
      </c>
      <c r="T30" s="353">
        <v>2.7720114061953938</v>
      </c>
      <c r="U30" s="354">
        <v>2.7524217372360917</v>
      </c>
      <c r="V30" s="257"/>
      <c r="W30" s="374">
        <v>5.0888011222258269</v>
      </c>
      <c r="X30" s="375">
        <v>0.83396342927552713</v>
      </c>
      <c r="Y30" s="375">
        <v>0.79222513409452244</v>
      </c>
      <c r="Z30" s="376">
        <v>5.3396548484650781</v>
      </c>
      <c r="AA30" s="377">
        <v>1.0346464102669284</v>
      </c>
      <c r="AB30" s="378">
        <v>0.99290811508592314</v>
      </c>
      <c r="AC30" s="377">
        <v>5.6980173145211515</v>
      </c>
      <c r="AD30" s="377">
        <v>1.3213363831117868</v>
      </c>
      <c r="AE30" s="378">
        <v>1.2795980879307818</v>
      </c>
      <c r="AF30" s="257"/>
      <c r="AG30" s="259">
        <v>33.940855627801923</v>
      </c>
      <c r="AH30" s="260">
        <v>36.1</v>
      </c>
      <c r="AI30" s="261">
        <v>31.71737189631126</v>
      </c>
      <c r="AJ30" s="259">
        <v>46.180716672562838</v>
      </c>
      <c r="AK30" s="260">
        <v>49.078487724825948</v>
      </c>
      <c r="AL30" s="260">
        <v>44.741169387149952</v>
      </c>
      <c r="AM30" s="259">
        <v>63.316522135228141</v>
      </c>
      <c r="AN30" s="260">
        <v>67.3</v>
      </c>
      <c r="AO30" s="261">
        <v>62.974485874324131</v>
      </c>
      <c r="AP30" s="257"/>
      <c r="AQ30" s="379">
        <v>34.754673151455094</v>
      </c>
      <c r="AR30" s="260">
        <v>37.315283721945285</v>
      </c>
      <c r="AS30" s="259">
        <v>45.890857032580499</v>
      </c>
      <c r="AT30" s="261">
        <v>50.098910596859035</v>
      </c>
      <c r="AU30" s="380">
        <v>61.481514466156064</v>
      </c>
      <c r="AV30" s="261">
        <v>67.995988221738315</v>
      </c>
    </row>
    <row r="31" spans="1:48" s="212" customFormat="1" ht="12.75" customHeight="1" x14ac:dyDescent="0.2">
      <c r="B31" s="373">
        <v>2034</v>
      </c>
      <c r="C31" s="349">
        <v>9.7947469729836474</v>
      </c>
      <c r="D31" s="350">
        <v>8.2576180759960582</v>
      </c>
      <c r="E31" s="350">
        <v>7.1322592598649042</v>
      </c>
      <c r="F31" s="349">
        <v>10.742275752946217</v>
      </c>
      <c r="G31" s="350">
        <v>9.2870091608752041</v>
      </c>
      <c r="H31" s="351">
        <v>8.2837677999061885</v>
      </c>
      <c r="I31" s="350">
        <v>11.166687036125658</v>
      </c>
      <c r="J31" s="350">
        <v>9.6810299102411079</v>
      </c>
      <c r="K31" s="351">
        <v>8.6823508546192691</v>
      </c>
      <c r="L31" s="257"/>
      <c r="M31" s="352">
        <v>1.3827914632787675</v>
      </c>
      <c r="N31" s="353">
        <v>1.3317464228520897</v>
      </c>
      <c r="O31" s="353">
        <v>1.3121567538927872</v>
      </c>
      <c r="P31" s="352">
        <v>2.3086760954280345</v>
      </c>
      <c r="Q31" s="353">
        <v>2.2576310550013563</v>
      </c>
      <c r="R31" s="354">
        <v>2.2380413860420538</v>
      </c>
      <c r="S31" s="353">
        <v>2.823056446622072</v>
      </c>
      <c r="T31" s="353">
        <v>2.7720114061953938</v>
      </c>
      <c r="U31" s="354">
        <v>2.7524217372360917</v>
      </c>
      <c r="V31" s="257"/>
      <c r="W31" s="374">
        <v>5.0888011222258269</v>
      </c>
      <c r="X31" s="375">
        <v>0.83396342927552713</v>
      </c>
      <c r="Y31" s="375">
        <v>0.79222513409452222</v>
      </c>
      <c r="Z31" s="376">
        <v>5.3396548484650781</v>
      </c>
      <c r="AA31" s="377">
        <v>1.0346464102669284</v>
      </c>
      <c r="AB31" s="378">
        <v>0.99290811508592336</v>
      </c>
      <c r="AC31" s="377">
        <v>5.6980173145211515</v>
      </c>
      <c r="AD31" s="377">
        <v>1.3213363831117868</v>
      </c>
      <c r="AE31" s="378">
        <v>1.2795980879307818</v>
      </c>
      <c r="AF31" s="257"/>
      <c r="AG31" s="259">
        <v>33.940855627801923</v>
      </c>
      <c r="AH31" s="260">
        <v>36.1</v>
      </c>
      <c r="AI31" s="261">
        <v>31.71737189631126</v>
      </c>
      <c r="AJ31" s="259">
        <v>46.180716672562838</v>
      </c>
      <c r="AK31" s="260">
        <v>49.078487724825948</v>
      </c>
      <c r="AL31" s="260">
        <v>44.741169387149952</v>
      </c>
      <c r="AM31" s="259">
        <v>63.316522135228141</v>
      </c>
      <c r="AN31" s="260">
        <v>67.3</v>
      </c>
      <c r="AO31" s="261">
        <v>62.974485874324131</v>
      </c>
      <c r="AP31" s="257"/>
      <c r="AQ31" s="379">
        <v>34.754673151455094</v>
      </c>
      <c r="AR31" s="260">
        <v>37.315283721945285</v>
      </c>
      <c r="AS31" s="259">
        <v>45.890857032580499</v>
      </c>
      <c r="AT31" s="261">
        <v>50.098910596859035</v>
      </c>
      <c r="AU31" s="380">
        <v>61.481514466156064</v>
      </c>
      <c r="AV31" s="261">
        <v>67.995988221738315</v>
      </c>
    </row>
    <row r="32" spans="1:48" s="212" customFormat="1" ht="12.75" customHeight="1" x14ac:dyDescent="0.2">
      <c r="B32" s="373">
        <v>2035</v>
      </c>
      <c r="C32" s="349">
        <v>9.7947469729836474</v>
      </c>
      <c r="D32" s="350">
        <v>8.2576180759960582</v>
      </c>
      <c r="E32" s="350">
        <v>7.1322592598649042</v>
      </c>
      <c r="F32" s="349">
        <v>10.742275752946217</v>
      </c>
      <c r="G32" s="350">
        <v>9.2870091608752041</v>
      </c>
      <c r="H32" s="351">
        <v>8.2837677999061885</v>
      </c>
      <c r="I32" s="350">
        <v>11.166687036125658</v>
      </c>
      <c r="J32" s="350">
        <v>9.6810299102411079</v>
      </c>
      <c r="K32" s="351">
        <v>8.6823508546192691</v>
      </c>
      <c r="L32" s="257"/>
      <c r="M32" s="352">
        <v>1.3827914632787675</v>
      </c>
      <c r="N32" s="353">
        <v>1.3317464228520897</v>
      </c>
      <c r="O32" s="353">
        <v>1.3121567538927872</v>
      </c>
      <c r="P32" s="352">
        <v>2.3086760954280345</v>
      </c>
      <c r="Q32" s="353">
        <v>2.2576310550013563</v>
      </c>
      <c r="R32" s="354">
        <v>2.2380413860420538</v>
      </c>
      <c r="S32" s="353">
        <v>2.823056446622072</v>
      </c>
      <c r="T32" s="353">
        <v>2.7720114061953938</v>
      </c>
      <c r="U32" s="354">
        <v>2.7524217372360917</v>
      </c>
      <c r="V32" s="257"/>
      <c r="W32" s="374">
        <v>5.0888011222258269</v>
      </c>
      <c r="X32" s="375">
        <v>0.83396342927552713</v>
      </c>
      <c r="Y32" s="375">
        <v>0.792225134094522</v>
      </c>
      <c r="Z32" s="376">
        <v>5.3396548484650781</v>
      </c>
      <c r="AA32" s="377">
        <v>1.0346464102669284</v>
      </c>
      <c r="AB32" s="378">
        <v>0.99290811508592314</v>
      </c>
      <c r="AC32" s="377">
        <v>5.6980173145211515</v>
      </c>
      <c r="AD32" s="377">
        <v>1.3213363831117868</v>
      </c>
      <c r="AE32" s="378">
        <v>1.2795980879307818</v>
      </c>
      <c r="AF32" s="257"/>
      <c r="AG32" s="259">
        <v>33.940855627801923</v>
      </c>
      <c r="AH32" s="260">
        <v>36.1</v>
      </c>
      <c r="AI32" s="261">
        <v>31.71737189631126</v>
      </c>
      <c r="AJ32" s="259">
        <v>46.180716672562838</v>
      </c>
      <c r="AK32" s="260">
        <v>49.078487724825948</v>
      </c>
      <c r="AL32" s="260">
        <v>44.741169387149952</v>
      </c>
      <c r="AM32" s="259">
        <v>63.316522135228141</v>
      </c>
      <c r="AN32" s="260">
        <v>67.3</v>
      </c>
      <c r="AO32" s="261">
        <v>62.974485874324131</v>
      </c>
      <c r="AP32" s="257"/>
      <c r="AQ32" s="379">
        <v>34.754673151455094</v>
      </c>
      <c r="AR32" s="260">
        <v>37.315283721945285</v>
      </c>
      <c r="AS32" s="259">
        <v>45.890857032580499</v>
      </c>
      <c r="AT32" s="261">
        <v>50.098910596859035</v>
      </c>
      <c r="AU32" s="380">
        <v>61.481514466156064</v>
      </c>
      <c r="AV32" s="261">
        <v>67.995988221738315</v>
      </c>
    </row>
    <row r="33" spans="2:48" s="212" customFormat="1" ht="12.75" customHeight="1" x14ac:dyDescent="0.2">
      <c r="B33" s="373">
        <v>2036</v>
      </c>
      <c r="C33" s="349">
        <v>9.7947469729836474</v>
      </c>
      <c r="D33" s="350">
        <v>8.2576180759960582</v>
      </c>
      <c r="E33" s="350">
        <v>7.1322592598649042</v>
      </c>
      <c r="F33" s="349">
        <v>10.742275752946217</v>
      </c>
      <c r="G33" s="350">
        <v>9.2870091608752041</v>
      </c>
      <c r="H33" s="351">
        <v>8.2837677999061885</v>
      </c>
      <c r="I33" s="350">
        <v>11.166687036125658</v>
      </c>
      <c r="J33" s="350">
        <v>9.6810299102411079</v>
      </c>
      <c r="K33" s="351">
        <v>8.6823508546192691</v>
      </c>
      <c r="L33" s="257"/>
      <c r="M33" s="352">
        <v>1.3827914632787675</v>
      </c>
      <c r="N33" s="353">
        <v>1.3317464228520897</v>
      </c>
      <c r="O33" s="353">
        <v>1.3121567538927872</v>
      </c>
      <c r="P33" s="352">
        <v>2.3086760954280345</v>
      </c>
      <c r="Q33" s="353">
        <v>2.2576310550013563</v>
      </c>
      <c r="R33" s="354">
        <v>2.2380413860420538</v>
      </c>
      <c r="S33" s="353">
        <v>2.823056446622072</v>
      </c>
      <c r="T33" s="353">
        <v>2.7720114061953938</v>
      </c>
      <c r="U33" s="354">
        <v>2.7524217372360917</v>
      </c>
      <c r="V33" s="257"/>
      <c r="W33" s="374">
        <v>5.0888011222258269</v>
      </c>
      <c r="X33" s="375">
        <v>0.83396342927552713</v>
      </c>
      <c r="Y33" s="375">
        <v>0.79222513409452244</v>
      </c>
      <c r="Z33" s="376">
        <v>5.3396548484650781</v>
      </c>
      <c r="AA33" s="377">
        <v>1.0346464102669284</v>
      </c>
      <c r="AB33" s="378">
        <v>0.99290811508592314</v>
      </c>
      <c r="AC33" s="377">
        <v>5.6980173145211515</v>
      </c>
      <c r="AD33" s="377">
        <v>1.3213363831117868</v>
      </c>
      <c r="AE33" s="378">
        <v>1.2795980879307818</v>
      </c>
      <c r="AF33" s="257"/>
      <c r="AG33" s="259">
        <v>33.940855627801923</v>
      </c>
      <c r="AH33" s="260">
        <v>36.1</v>
      </c>
      <c r="AI33" s="261">
        <v>31.71737189631126</v>
      </c>
      <c r="AJ33" s="259">
        <v>46.180716672562838</v>
      </c>
      <c r="AK33" s="260">
        <v>49.078487724825948</v>
      </c>
      <c r="AL33" s="260">
        <v>44.741169387149952</v>
      </c>
      <c r="AM33" s="259">
        <v>63.316522135228141</v>
      </c>
      <c r="AN33" s="260">
        <v>67.3</v>
      </c>
      <c r="AO33" s="261">
        <v>62.974485874324131</v>
      </c>
      <c r="AP33" s="257"/>
      <c r="AQ33" s="379">
        <v>34.754673151455094</v>
      </c>
      <c r="AR33" s="260">
        <v>37.315283721945285</v>
      </c>
      <c r="AS33" s="259">
        <v>45.890857032580499</v>
      </c>
      <c r="AT33" s="261">
        <v>50.098910596859035</v>
      </c>
      <c r="AU33" s="380">
        <v>61.481514466156064</v>
      </c>
      <c r="AV33" s="261">
        <v>67.995988221738315</v>
      </c>
    </row>
    <row r="34" spans="2:48" s="212" customFormat="1" ht="12.75" customHeight="1" x14ac:dyDescent="0.2">
      <c r="B34" s="373">
        <v>2037</v>
      </c>
      <c r="C34" s="349">
        <v>9.7947469729836474</v>
      </c>
      <c r="D34" s="350">
        <v>8.2576180759960582</v>
      </c>
      <c r="E34" s="350">
        <v>7.1322592598649042</v>
      </c>
      <c r="F34" s="349">
        <v>10.742275752946217</v>
      </c>
      <c r="G34" s="350">
        <v>9.2870091608752041</v>
      </c>
      <c r="H34" s="351">
        <v>8.2837677999061885</v>
      </c>
      <c r="I34" s="350">
        <v>11.166687036125658</v>
      </c>
      <c r="J34" s="350">
        <v>9.6810299102411079</v>
      </c>
      <c r="K34" s="351">
        <v>8.6823508546192691</v>
      </c>
      <c r="L34" s="257"/>
      <c r="M34" s="352">
        <v>1.3827914632787675</v>
      </c>
      <c r="N34" s="353">
        <v>1.3317464228520897</v>
      </c>
      <c r="O34" s="353">
        <v>1.3121567538927872</v>
      </c>
      <c r="P34" s="352">
        <v>2.3086760954280345</v>
      </c>
      <c r="Q34" s="353">
        <v>2.2576310550013563</v>
      </c>
      <c r="R34" s="354">
        <v>2.2380413860420538</v>
      </c>
      <c r="S34" s="353">
        <v>2.823056446622072</v>
      </c>
      <c r="T34" s="353">
        <v>2.7720114061953938</v>
      </c>
      <c r="U34" s="354">
        <v>2.7524217372360917</v>
      </c>
      <c r="V34" s="257"/>
      <c r="W34" s="374">
        <v>5.0888011222258269</v>
      </c>
      <c r="X34" s="375">
        <v>0.83396342927552736</v>
      </c>
      <c r="Y34" s="375">
        <v>0.79222513409452222</v>
      </c>
      <c r="Z34" s="376">
        <v>5.3396548484650781</v>
      </c>
      <c r="AA34" s="377">
        <v>1.0346464102669282</v>
      </c>
      <c r="AB34" s="378">
        <v>0.99290811508592336</v>
      </c>
      <c r="AC34" s="377">
        <v>5.6980173145211515</v>
      </c>
      <c r="AD34" s="377">
        <v>1.3213363831117866</v>
      </c>
      <c r="AE34" s="378">
        <v>1.2795980879307818</v>
      </c>
      <c r="AF34" s="257"/>
      <c r="AG34" s="259">
        <v>33.940855627801923</v>
      </c>
      <c r="AH34" s="260">
        <v>36.1</v>
      </c>
      <c r="AI34" s="261">
        <v>31.71737189631126</v>
      </c>
      <c r="AJ34" s="259">
        <v>46.180716672562838</v>
      </c>
      <c r="AK34" s="260">
        <v>49.078487724825948</v>
      </c>
      <c r="AL34" s="260">
        <v>44.741169387149952</v>
      </c>
      <c r="AM34" s="259">
        <v>63.316522135228141</v>
      </c>
      <c r="AN34" s="260">
        <v>67.3</v>
      </c>
      <c r="AO34" s="261">
        <v>62.974485874324131</v>
      </c>
      <c r="AP34" s="257"/>
      <c r="AQ34" s="379">
        <v>34.754673151455094</v>
      </c>
      <c r="AR34" s="260">
        <v>37.315283721945285</v>
      </c>
      <c r="AS34" s="259">
        <v>45.890857032580499</v>
      </c>
      <c r="AT34" s="261">
        <v>50.098910596859035</v>
      </c>
      <c r="AU34" s="380">
        <v>61.481514466156064</v>
      </c>
      <c r="AV34" s="261">
        <v>67.995988221738315</v>
      </c>
    </row>
    <row r="35" spans="2:48" s="212" customFormat="1" ht="12.75" customHeight="1" x14ac:dyDescent="0.2">
      <c r="B35" s="373">
        <v>2038</v>
      </c>
      <c r="C35" s="349">
        <v>9.7947469729836474</v>
      </c>
      <c r="D35" s="350">
        <v>8.2576180759960582</v>
      </c>
      <c r="E35" s="350">
        <v>7.1322592598649042</v>
      </c>
      <c r="F35" s="349">
        <v>10.742275752946217</v>
      </c>
      <c r="G35" s="350">
        <v>9.2870091608752041</v>
      </c>
      <c r="H35" s="351">
        <v>8.2837677999061885</v>
      </c>
      <c r="I35" s="350">
        <v>11.166687036125658</v>
      </c>
      <c r="J35" s="350">
        <v>9.6810299102411079</v>
      </c>
      <c r="K35" s="351">
        <v>8.6823508546192691</v>
      </c>
      <c r="L35" s="257"/>
      <c r="M35" s="352">
        <v>1.3827914632787675</v>
      </c>
      <c r="N35" s="353">
        <v>1.3317464228520897</v>
      </c>
      <c r="O35" s="353">
        <v>1.3121567538927872</v>
      </c>
      <c r="P35" s="352">
        <v>2.3086760954280345</v>
      </c>
      <c r="Q35" s="353">
        <v>2.2576310550013563</v>
      </c>
      <c r="R35" s="354">
        <v>2.2380413860420538</v>
      </c>
      <c r="S35" s="353">
        <v>2.823056446622072</v>
      </c>
      <c r="T35" s="353">
        <v>2.7720114061953938</v>
      </c>
      <c r="U35" s="354">
        <v>2.7524217372360917</v>
      </c>
      <c r="V35" s="257"/>
      <c r="W35" s="374">
        <v>5.0888011222258269</v>
      </c>
      <c r="X35" s="375">
        <v>0.83396342927552713</v>
      </c>
      <c r="Y35" s="375">
        <v>0.79222513409452222</v>
      </c>
      <c r="Z35" s="376">
        <v>5.3396548484650781</v>
      </c>
      <c r="AA35" s="377">
        <v>1.0346464102669284</v>
      </c>
      <c r="AB35" s="378">
        <v>0.99290811508592336</v>
      </c>
      <c r="AC35" s="377">
        <v>5.6980173145211515</v>
      </c>
      <c r="AD35" s="377">
        <v>1.3213363831117868</v>
      </c>
      <c r="AE35" s="378">
        <v>1.2795980879307818</v>
      </c>
      <c r="AF35" s="257"/>
      <c r="AG35" s="259">
        <v>33.940855627801923</v>
      </c>
      <c r="AH35" s="260">
        <v>36.1</v>
      </c>
      <c r="AI35" s="261">
        <v>31.71737189631126</v>
      </c>
      <c r="AJ35" s="259">
        <v>46.180716672562838</v>
      </c>
      <c r="AK35" s="260">
        <v>49.078487724825948</v>
      </c>
      <c r="AL35" s="260">
        <v>44.741169387149952</v>
      </c>
      <c r="AM35" s="259">
        <v>63.316522135228141</v>
      </c>
      <c r="AN35" s="260">
        <v>67.3</v>
      </c>
      <c r="AO35" s="261">
        <v>62.974485874324131</v>
      </c>
      <c r="AP35" s="257"/>
      <c r="AQ35" s="379">
        <v>34.754673151455094</v>
      </c>
      <c r="AR35" s="260">
        <v>37.315283721945285</v>
      </c>
      <c r="AS35" s="259">
        <v>45.890857032580499</v>
      </c>
      <c r="AT35" s="261">
        <v>50.098910596859035</v>
      </c>
      <c r="AU35" s="380">
        <v>61.481514466156064</v>
      </c>
      <c r="AV35" s="261">
        <v>67.995988221738315</v>
      </c>
    </row>
    <row r="36" spans="2:48" s="212" customFormat="1" ht="12.75" customHeight="1" x14ac:dyDescent="0.2">
      <c r="B36" s="373">
        <v>2039</v>
      </c>
      <c r="C36" s="349">
        <v>9.7947469729836474</v>
      </c>
      <c r="D36" s="350">
        <v>8.2576180759960582</v>
      </c>
      <c r="E36" s="350">
        <v>7.1322592598649042</v>
      </c>
      <c r="F36" s="349">
        <v>10.742275752946217</v>
      </c>
      <c r="G36" s="350">
        <v>9.2870091608752041</v>
      </c>
      <c r="H36" s="351">
        <v>8.2837677999061885</v>
      </c>
      <c r="I36" s="350">
        <v>11.166687036125658</v>
      </c>
      <c r="J36" s="350">
        <v>9.6810299102411079</v>
      </c>
      <c r="K36" s="351">
        <v>8.6823508546192691</v>
      </c>
      <c r="L36" s="257"/>
      <c r="M36" s="352">
        <v>1.3827914632787675</v>
      </c>
      <c r="N36" s="353">
        <v>1.3317464228520897</v>
      </c>
      <c r="O36" s="353">
        <v>1.3121567538927872</v>
      </c>
      <c r="P36" s="352">
        <v>2.3086760954280345</v>
      </c>
      <c r="Q36" s="353">
        <v>2.2576310550013563</v>
      </c>
      <c r="R36" s="354">
        <v>2.2380413860420538</v>
      </c>
      <c r="S36" s="353">
        <v>2.823056446622072</v>
      </c>
      <c r="T36" s="353">
        <v>2.7720114061953938</v>
      </c>
      <c r="U36" s="354">
        <v>2.7524217372360917</v>
      </c>
      <c r="V36" s="257"/>
      <c r="W36" s="374">
        <v>5.0888011222258269</v>
      </c>
      <c r="X36" s="375">
        <v>0.83396342927552736</v>
      </c>
      <c r="Y36" s="375">
        <v>0.79222513409452244</v>
      </c>
      <c r="Z36" s="376">
        <v>5.3396548484650781</v>
      </c>
      <c r="AA36" s="377">
        <v>1.0346464102669284</v>
      </c>
      <c r="AB36" s="378">
        <v>0.99290811508592314</v>
      </c>
      <c r="AC36" s="377">
        <v>5.6980173145211515</v>
      </c>
      <c r="AD36" s="377">
        <v>1.321336383111787</v>
      </c>
      <c r="AE36" s="378">
        <v>1.2795980879307818</v>
      </c>
      <c r="AF36" s="257"/>
      <c r="AG36" s="259">
        <v>33.940855627801923</v>
      </c>
      <c r="AH36" s="260">
        <v>36.1</v>
      </c>
      <c r="AI36" s="261">
        <v>31.71737189631126</v>
      </c>
      <c r="AJ36" s="259">
        <v>46.180716672562838</v>
      </c>
      <c r="AK36" s="260">
        <v>49.078487724825948</v>
      </c>
      <c r="AL36" s="260">
        <v>44.741169387149952</v>
      </c>
      <c r="AM36" s="259">
        <v>63.316522135228141</v>
      </c>
      <c r="AN36" s="260">
        <v>67.3</v>
      </c>
      <c r="AO36" s="261">
        <v>62.974485874324131</v>
      </c>
      <c r="AP36" s="257"/>
      <c r="AQ36" s="379">
        <v>34.754673151455094</v>
      </c>
      <c r="AR36" s="260">
        <v>37.315283721945285</v>
      </c>
      <c r="AS36" s="259">
        <v>45.890857032580499</v>
      </c>
      <c r="AT36" s="261">
        <v>50.098910596859035</v>
      </c>
      <c r="AU36" s="380">
        <v>61.481514466156064</v>
      </c>
      <c r="AV36" s="261">
        <v>67.995988221738315</v>
      </c>
    </row>
    <row r="37" spans="2:48" s="212" customFormat="1" ht="12.75" customHeight="1" x14ac:dyDescent="0.2">
      <c r="B37" s="373">
        <v>2040</v>
      </c>
      <c r="C37" s="349">
        <v>9.7947469729836474</v>
      </c>
      <c r="D37" s="350">
        <v>8.2576180759960582</v>
      </c>
      <c r="E37" s="350">
        <v>7.1322592598649042</v>
      </c>
      <c r="F37" s="349">
        <v>10.742275752946217</v>
      </c>
      <c r="G37" s="350">
        <v>9.2870091608752041</v>
      </c>
      <c r="H37" s="351">
        <v>8.2837677999061885</v>
      </c>
      <c r="I37" s="350">
        <v>11.166687036125658</v>
      </c>
      <c r="J37" s="350">
        <v>9.6810299102411079</v>
      </c>
      <c r="K37" s="351">
        <v>8.6823508546192691</v>
      </c>
      <c r="L37" s="257"/>
      <c r="M37" s="352">
        <v>1.3827914632787675</v>
      </c>
      <c r="N37" s="353">
        <v>1.3317464228520897</v>
      </c>
      <c r="O37" s="353">
        <v>1.3121567538927872</v>
      </c>
      <c r="P37" s="352">
        <v>2.3086760954280345</v>
      </c>
      <c r="Q37" s="353">
        <v>2.2576310550013563</v>
      </c>
      <c r="R37" s="354">
        <v>2.2380413860420538</v>
      </c>
      <c r="S37" s="353">
        <v>2.823056446622072</v>
      </c>
      <c r="T37" s="353">
        <v>2.7720114061953938</v>
      </c>
      <c r="U37" s="354">
        <v>2.7524217372360917</v>
      </c>
      <c r="V37" s="257"/>
      <c r="W37" s="374">
        <v>5.0888011222258269</v>
      </c>
      <c r="X37" s="375">
        <v>0.83396342927552713</v>
      </c>
      <c r="Y37" s="375">
        <v>0.79222513409452222</v>
      </c>
      <c r="Z37" s="376">
        <v>5.3396548484650781</v>
      </c>
      <c r="AA37" s="377">
        <v>1.0346464102669284</v>
      </c>
      <c r="AB37" s="378">
        <v>0.99290811508592336</v>
      </c>
      <c r="AC37" s="377">
        <v>5.6980173145211515</v>
      </c>
      <c r="AD37" s="377">
        <v>1.3213363831117868</v>
      </c>
      <c r="AE37" s="378">
        <v>1.2795980879307818</v>
      </c>
      <c r="AF37" s="257"/>
      <c r="AG37" s="259">
        <v>33.940855627801923</v>
      </c>
      <c r="AH37" s="260">
        <v>36.1</v>
      </c>
      <c r="AI37" s="261">
        <v>31.71737189631126</v>
      </c>
      <c r="AJ37" s="259">
        <v>46.180716672562838</v>
      </c>
      <c r="AK37" s="260">
        <v>49.078487724825948</v>
      </c>
      <c r="AL37" s="260">
        <v>44.741169387149952</v>
      </c>
      <c r="AM37" s="259">
        <v>63.316522135228141</v>
      </c>
      <c r="AN37" s="260">
        <v>67.3</v>
      </c>
      <c r="AO37" s="261">
        <v>62.974485874324131</v>
      </c>
      <c r="AP37" s="257"/>
      <c r="AQ37" s="379">
        <v>34.754673151455094</v>
      </c>
      <c r="AR37" s="260">
        <v>37.315283721945285</v>
      </c>
      <c r="AS37" s="259">
        <v>45.890857032580499</v>
      </c>
      <c r="AT37" s="261">
        <v>50.098910596859035</v>
      </c>
      <c r="AU37" s="380">
        <v>61.481514466156064</v>
      </c>
      <c r="AV37" s="261">
        <v>67.995988221738315</v>
      </c>
    </row>
    <row r="38" spans="2:48" s="212" customFormat="1" ht="12.75" customHeight="1" x14ac:dyDescent="0.2">
      <c r="B38" s="373">
        <v>2041</v>
      </c>
      <c r="C38" s="349">
        <v>9.7947469729836474</v>
      </c>
      <c r="D38" s="350">
        <v>8.2576180759960582</v>
      </c>
      <c r="E38" s="350">
        <v>7.1322592598649042</v>
      </c>
      <c r="F38" s="349">
        <v>10.742275752946217</v>
      </c>
      <c r="G38" s="350">
        <v>9.2870091608752041</v>
      </c>
      <c r="H38" s="351">
        <v>8.2837677999061885</v>
      </c>
      <c r="I38" s="350">
        <v>11.166687036125658</v>
      </c>
      <c r="J38" s="350">
        <v>9.6810299102411079</v>
      </c>
      <c r="K38" s="351">
        <v>8.6823508546192691</v>
      </c>
      <c r="L38" s="257"/>
      <c r="M38" s="352">
        <v>1.3827914632787675</v>
      </c>
      <c r="N38" s="353">
        <v>1.3317464228520897</v>
      </c>
      <c r="O38" s="353">
        <v>1.3121567538927872</v>
      </c>
      <c r="P38" s="352">
        <v>2.3086760954280345</v>
      </c>
      <c r="Q38" s="353">
        <v>2.2576310550013563</v>
      </c>
      <c r="R38" s="354">
        <v>2.2380413860420538</v>
      </c>
      <c r="S38" s="353">
        <v>2.823056446622072</v>
      </c>
      <c r="T38" s="353">
        <v>2.7720114061953938</v>
      </c>
      <c r="U38" s="354">
        <v>2.7524217372360917</v>
      </c>
      <c r="V38" s="257"/>
      <c r="W38" s="374">
        <v>5.0888011222258269</v>
      </c>
      <c r="X38" s="375">
        <v>0.83396342927552713</v>
      </c>
      <c r="Y38" s="375">
        <v>0.79222513409452222</v>
      </c>
      <c r="Z38" s="376">
        <v>5.3396548484650781</v>
      </c>
      <c r="AA38" s="377">
        <v>1.0346464102669284</v>
      </c>
      <c r="AB38" s="378">
        <v>0.99290811508592336</v>
      </c>
      <c r="AC38" s="377">
        <v>5.6980173145211515</v>
      </c>
      <c r="AD38" s="377">
        <v>1.3213363831117868</v>
      </c>
      <c r="AE38" s="378">
        <v>1.2795980879307818</v>
      </c>
      <c r="AF38" s="257"/>
      <c r="AG38" s="259">
        <v>33.940855627801923</v>
      </c>
      <c r="AH38" s="260">
        <v>36.1</v>
      </c>
      <c r="AI38" s="261">
        <v>31.71737189631126</v>
      </c>
      <c r="AJ38" s="259">
        <v>46.180716672562838</v>
      </c>
      <c r="AK38" s="260">
        <v>49.078487724825948</v>
      </c>
      <c r="AL38" s="260">
        <v>44.741169387149952</v>
      </c>
      <c r="AM38" s="259">
        <v>63.316522135228141</v>
      </c>
      <c r="AN38" s="260">
        <v>67.3</v>
      </c>
      <c r="AO38" s="261">
        <v>62.974485874324131</v>
      </c>
      <c r="AP38" s="257"/>
      <c r="AQ38" s="379">
        <v>34.754673151455094</v>
      </c>
      <c r="AR38" s="260">
        <v>37.315283721945285</v>
      </c>
      <c r="AS38" s="259">
        <v>45.890857032580499</v>
      </c>
      <c r="AT38" s="261">
        <v>50.098910596859035</v>
      </c>
      <c r="AU38" s="380">
        <v>61.481514466156064</v>
      </c>
      <c r="AV38" s="261">
        <v>67.995988221738315</v>
      </c>
    </row>
    <row r="39" spans="2:48" s="212" customFormat="1" ht="12.75" customHeight="1" x14ac:dyDescent="0.2">
      <c r="B39" s="373">
        <v>2042</v>
      </c>
      <c r="C39" s="349">
        <v>9.7947469729836474</v>
      </c>
      <c r="D39" s="350">
        <v>8.2576180759960582</v>
      </c>
      <c r="E39" s="350">
        <v>7.1322592598649042</v>
      </c>
      <c r="F39" s="349">
        <v>10.742275752946217</v>
      </c>
      <c r="G39" s="350">
        <v>9.2870091608752041</v>
      </c>
      <c r="H39" s="351">
        <v>8.2837677999061885</v>
      </c>
      <c r="I39" s="350">
        <v>11.166687036125658</v>
      </c>
      <c r="J39" s="350">
        <v>9.6810299102411079</v>
      </c>
      <c r="K39" s="351">
        <v>8.6823508546192691</v>
      </c>
      <c r="L39" s="257"/>
      <c r="M39" s="352">
        <v>1.3827914632787675</v>
      </c>
      <c r="N39" s="353">
        <v>1.3317464228520897</v>
      </c>
      <c r="O39" s="353">
        <v>1.3121567538927872</v>
      </c>
      <c r="P39" s="352">
        <v>2.3086760954280345</v>
      </c>
      <c r="Q39" s="353">
        <v>2.2576310550013563</v>
      </c>
      <c r="R39" s="354">
        <v>2.2380413860420538</v>
      </c>
      <c r="S39" s="353">
        <v>2.823056446622072</v>
      </c>
      <c r="T39" s="353">
        <v>2.7720114061953938</v>
      </c>
      <c r="U39" s="354">
        <v>2.7524217372360917</v>
      </c>
      <c r="V39" s="257"/>
      <c r="W39" s="374">
        <v>5.0888011222258269</v>
      </c>
      <c r="X39" s="375">
        <v>0.83396342927552713</v>
      </c>
      <c r="Y39" s="375">
        <v>0.79222513409452222</v>
      </c>
      <c r="Z39" s="376">
        <v>5.3396548484650781</v>
      </c>
      <c r="AA39" s="377">
        <v>1.0346464102669284</v>
      </c>
      <c r="AB39" s="378">
        <v>0.99290811508592336</v>
      </c>
      <c r="AC39" s="377">
        <v>5.6980173145211515</v>
      </c>
      <c r="AD39" s="377">
        <v>1.3213363831117868</v>
      </c>
      <c r="AE39" s="378">
        <v>1.2795980879307818</v>
      </c>
      <c r="AF39" s="257"/>
      <c r="AG39" s="259">
        <v>33.940855627801923</v>
      </c>
      <c r="AH39" s="260">
        <v>36.1</v>
      </c>
      <c r="AI39" s="261">
        <v>31.71737189631126</v>
      </c>
      <c r="AJ39" s="259">
        <v>46.180716672562838</v>
      </c>
      <c r="AK39" s="260">
        <v>49.078487724825948</v>
      </c>
      <c r="AL39" s="260">
        <v>44.741169387149952</v>
      </c>
      <c r="AM39" s="259">
        <v>63.316522135228141</v>
      </c>
      <c r="AN39" s="260">
        <v>67.3</v>
      </c>
      <c r="AO39" s="261">
        <v>62.974485874324131</v>
      </c>
      <c r="AP39" s="257"/>
      <c r="AQ39" s="379">
        <v>34.754673151455094</v>
      </c>
      <c r="AR39" s="260">
        <v>37.315283721945285</v>
      </c>
      <c r="AS39" s="259">
        <v>45.890857032580499</v>
      </c>
      <c r="AT39" s="261">
        <v>50.098910596859035</v>
      </c>
      <c r="AU39" s="380">
        <v>61.481514466156064</v>
      </c>
      <c r="AV39" s="261">
        <v>67.995988221738315</v>
      </c>
    </row>
    <row r="40" spans="2:48" s="212" customFormat="1" ht="12.75" customHeight="1" x14ac:dyDescent="0.2">
      <c r="B40" s="373">
        <v>2043</v>
      </c>
      <c r="C40" s="349">
        <v>9.7947469729836474</v>
      </c>
      <c r="D40" s="350">
        <v>8.2576180759960582</v>
      </c>
      <c r="E40" s="350">
        <v>7.1322592598649042</v>
      </c>
      <c r="F40" s="349">
        <v>10.742275752946217</v>
      </c>
      <c r="G40" s="350">
        <v>9.2870091608752041</v>
      </c>
      <c r="H40" s="351">
        <v>8.2837677999061885</v>
      </c>
      <c r="I40" s="350">
        <v>11.166687036125658</v>
      </c>
      <c r="J40" s="350">
        <v>9.6810299102411079</v>
      </c>
      <c r="K40" s="351">
        <v>8.6823508546192691</v>
      </c>
      <c r="L40" s="257"/>
      <c r="M40" s="352">
        <v>1.3827914632787675</v>
      </c>
      <c r="N40" s="353">
        <v>1.3317464228520897</v>
      </c>
      <c r="O40" s="353">
        <v>1.3121567538927872</v>
      </c>
      <c r="P40" s="352">
        <v>2.3086760954280345</v>
      </c>
      <c r="Q40" s="353">
        <v>2.2576310550013563</v>
      </c>
      <c r="R40" s="354">
        <v>2.2380413860420538</v>
      </c>
      <c r="S40" s="353">
        <v>2.823056446622072</v>
      </c>
      <c r="T40" s="353">
        <v>2.7720114061953938</v>
      </c>
      <c r="U40" s="354">
        <v>2.7524217372360917</v>
      </c>
      <c r="V40" s="257"/>
      <c r="W40" s="374">
        <v>5.0888011222258269</v>
      </c>
      <c r="X40" s="375">
        <v>0.83396342927552713</v>
      </c>
      <c r="Y40" s="375">
        <v>0.79222513409452244</v>
      </c>
      <c r="Z40" s="376">
        <v>5.3396548484650781</v>
      </c>
      <c r="AA40" s="377">
        <v>1.0346464102669284</v>
      </c>
      <c r="AB40" s="378">
        <v>0.99290811508592314</v>
      </c>
      <c r="AC40" s="377">
        <v>5.6980173145211515</v>
      </c>
      <c r="AD40" s="377">
        <v>1.3213363831117868</v>
      </c>
      <c r="AE40" s="378">
        <v>1.2795980879307818</v>
      </c>
      <c r="AF40" s="257"/>
      <c r="AG40" s="259">
        <v>33.940855627801923</v>
      </c>
      <c r="AH40" s="260">
        <v>36.1</v>
      </c>
      <c r="AI40" s="261">
        <v>31.71737189631126</v>
      </c>
      <c r="AJ40" s="259">
        <v>46.180716672562838</v>
      </c>
      <c r="AK40" s="260">
        <v>49.078487724825948</v>
      </c>
      <c r="AL40" s="260">
        <v>44.741169387149952</v>
      </c>
      <c r="AM40" s="259">
        <v>63.316522135228141</v>
      </c>
      <c r="AN40" s="260">
        <v>67.3</v>
      </c>
      <c r="AO40" s="261">
        <v>62.974485874324131</v>
      </c>
      <c r="AP40" s="257"/>
      <c r="AQ40" s="379">
        <v>34.754673151455094</v>
      </c>
      <c r="AR40" s="260">
        <v>37.315283721945285</v>
      </c>
      <c r="AS40" s="259">
        <v>45.890857032580499</v>
      </c>
      <c r="AT40" s="261">
        <v>50.098910596859035</v>
      </c>
      <c r="AU40" s="380">
        <v>61.481514466156064</v>
      </c>
      <c r="AV40" s="261">
        <v>67.995988221738315</v>
      </c>
    </row>
    <row r="41" spans="2:48" s="212" customFormat="1" ht="12.75" customHeight="1" x14ac:dyDescent="0.2">
      <c r="B41" s="373">
        <v>2044</v>
      </c>
      <c r="C41" s="349">
        <v>9.7947469729836474</v>
      </c>
      <c r="D41" s="350">
        <v>8.2576180759960582</v>
      </c>
      <c r="E41" s="350">
        <v>7.1322592598649042</v>
      </c>
      <c r="F41" s="349">
        <v>10.742275752946217</v>
      </c>
      <c r="G41" s="350">
        <v>9.2870091608752041</v>
      </c>
      <c r="H41" s="351">
        <v>8.2837677999061885</v>
      </c>
      <c r="I41" s="350">
        <v>11.166687036125658</v>
      </c>
      <c r="J41" s="350">
        <v>9.6810299102411079</v>
      </c>
      <c r="K41" s="351">
        <v>8.6823508546192691</v>
      </c>
      <c r="L41" s="257"/>
      <c r="M41" s="352">
        <v>1.3827914632787675</v>
      </c>
      <c r="N41" s="353">
        <v>1.3317464228520897</v>
      </c>
      <c r="O41" s="353">
        <v>1.3121567538927872</v>
      </c>
      <c r="P41" s="352">
        <v>2.3086760954280345</v>
      </c>
      <c r="Q41" s="353">
        <v>2.2576310550013563</v>
      </c>
      <c r="R41" s="354">
        <v>2.2380413860420538</v>
      </c>
      <c r="S41" s="353">
        <v>2.823056446622072</v>
      </c>
      <c r="T41" s="353">
        <v>2.7720114061953938</v>
      </c>
      <c r="U41" s="354">
        <v>2.7524217372360917</v>
      </c>
      <c r="V41" s="257"/>
      <c r="W41" s="374">
        <v>5.0888011222258269</v>
      </c>
      <c r="X41" s="375">
        <v>0.83396342927552736</v>
      </c>
      <c r="Y41" s="375">
        <v>0.79222513409452244</v>
      </c>
      <c r="Z41" s="376">
        <v>5.3396548484650781</v>
      </c>
      <c r="AA41" s="377">
        <v>1.0346464102669284</v>
      </c>
      <c r="AB41" s="378">
        <v>0.99290811508592314</v>
      </c>
      <c r="AC41" s="377">
        <v>5.6980173145211515</v>
      </c>
      <c r="AD41" s="377">
        <v>1.321336383111787</v>
      </c>
      <c r="AE41" s="378">
        <v>1.2795980879307818</v>
      </c>
      <c r="AF41" s="257"/>
      <c r="AG41" s="259">
        <v>33.940855627801923</v>
      </c>
      <c r="AH41" s="260">
        <v>36.1</v>
      </c>
      <c r="AI41" s="261">
        <v>31.71737189631126</v>
      </c>
      <c r="AJ41" s="259">
        <v>46.180716672562838</v>
      </c>
      <c r="AK41" s="260">
        <v>49.078487724825948</v>
      </c>
      <c r="AL41" s="260">
        <v>44.741169387149952</v>
      </c>
      <c r="AM41" s="259">
        <v>63.316522135228141</v>
      </c>
      <c r="AN41" s="260">
        <v>67.3</v>
      </c>
      <c r="AO41" s="261">
        <v>62.974485874324131</v>
      </c>
      <c r="AP41" s="257"/>
      <c r="AQ41" s="379">
        <v>34.754673151455094</v>
      </c>
      <c r="AR41" s="260">
        <v>37.315283721945285</v>
      </c>
      <c r="AS41" s="259">
        <v>45.890857032580499</v>
      </c>
      <c r="AT41" s="261">
        <v>50.098910596859035</v>
      </c>
      <c r="AU41" s="380">
        <v>61.481514466156064</v>
      </c>
      <c r="AV41" s="261">
        <v>67.995988221738315</v>
      </c>
    </row>
    <row r="42" spans="2:48" s="212" customFormat="1" ht="12.75" customHeight="1" x14ac:dyDescent="0.2">
      <c r="B42" s="373">
        <v>2045</v>
      </c>
      <c r="C42" s="349">
        <v>9.7947469729836474</v>
      </c>
      <c r="D42" s="350">
        <v>8.2576180759960582</v>
      </c>
      <c r="E42" s="350">
        <v>7.1322592598649042</v>
      </c>
      <c r="F42" s="349">
        <v>10.742275752946217</v>
      </c>
      <c r="G42" s="350">
        <v>9.2870091608752041</v>
      </c>
      <c r="H42" s="351">
        <v>8.2837677999061885</v>
      </c>
      <c r="I42" s="350">
        <v>11.166687036125658</v>
      </c>
      <c r="J42" s="350">
        <v>9.6810299102411079</v>
      </c>
      <c r="K42" s="351">
        <v>8.6823508546192691</v>
      </c>
      <c r="L42" s="257"/>
      <c r="M42" s="352">
        <v>1.3827914632787675</v>
      </c>
      <c r="N42" s="353">
        <v>1.3317464228520897</v>
      </c>
      <c r="O42" s="353">
        <v>1.3121567538927872</v>
      </c>
      <c r="P42" s="352">
        <v>2.3086760954280345</v>
      </c>
      <c r="Q42" s="353">
        <v>2.2576310550013563</v>
      </c>
      <c r="R42" s="354">
        <v>2.2380413860420538</v>
      </c>
      <c r="S42" s="353">
        <v>2.823056446622072</v>
      </c>
      <c r="T42" s="353">
        <v>2.7720114061953938</v>
      </c>
      <c r="U42" s="354">
        <v>2.7524217372360917</v>
      </c>
      <c r="V42" s="257"/>
      <c r="W42" s="374">
        <v>5.0888011222258269</v>
      </c>
      <c r="X42" s="375">
        <v>0.83396342927552713</v>
      </c>
      <c r="Y42" s="375">
        <v>0.79222513409452222</v>
      </c>
      <c r="Z42" s="376">
        <v>5.3396548484650781</v>
      </c>
      <c r="AA42" s="377">
        <v>1.0346464102669284</v>
      </c>
      <c r="AB42" s="378">
        <v>0.99290811508592336</v>
      </c>
      <c r="AC42" s="377">
        <v>5.6980173145211515</v>
      </c>
      <c r="AD42" s="377">
        <v>1.3213363831117868</v>
      </c>
      <c r="AE42" s="378">
        <v>1.2795980879307818</v>
      </c>
      <c r="AF42" s="257"/>
      <c r="AG42" s="259">
        <v>33.940855627801923</v>
      </c>
      <c r="AH42" s="260">
        <v>36.1</v>
      </c>
      <c r="AI42" s="261">
        <v>31.71737189631126</v>
      </c>
      <c r="AJ42" s="259">
        <v>46.180716672562838</v>
      </c>
      <c r="AK42" s="260">
        <v>49.078487724825948</v>
      </c>
      <c r="AL42" s="260">
        <v>44.741169387149952</v>
      </c>
      <c r="AM42" s="259">
        <v>63.316522135228141</v>
      </c>
      <c r="AN42" s="260">
        <v>67.3</v>
      </c>
      <c r="AO42" s="261">
        <v>62.974485874324131</v>
      </c>
      <c r="AP42" s="257"/>
      <c r="AQ42" s="379">
        <v>34.754673151455094</v>
      </c>
      <c r="AR42" s="260">
        <v>37.315283721945285</v>
      </c>
      <c r="AS42" s="259">
        <v>45.890857032580499</v>
      </c>
      <c r="AT42" s="261">
        <v>50.098910596859035</v>
      </c>
      <c r="AU42" s="380">
        <v>61.481514466156064</v>
      </c>
      <c r="AV42" s="261">
        <v>67.995988221738315</v>
      </c>
    </row>
    <row r="43" spans="2:48" s="212" customFormat="1" ht="12.75" customHeight="1" x14ac:dyDescent="0.2">
      <c r="B43" s="373">
        <v>2046</v>
      </c>
      <c r="C43" s="349">
        <v>9.7947469729836474</v>
      </c>
      <c r="D43" s="350">
        <v>8.2576180759960582</v>
      </c>
      <c r="E43" s="350">
        <v>7.1322592598649042</v>
      </c>
      <c r="F43" s="349">
        <v>10.742275752946217</v>
      </c>
      <c r="G43" s="350">
        <v>9.2870091608752041</v>
      </c>
      <c r="H43" s="351">
        <v>8.2837677999061885</v>
      </c>
      <c r="I43" s="350">
        <v>11.166687036125658</v>
      </c>
      <c r="J43" s="350">
        <v>9.6810299102411079</v>
      </c>
      <c r="K43" s="351">
        <v>8.6823508546192691</v>
      </c>
      <c r="L43" s="257"/>
      <c r="M43" s="352">
        <v>1.3827914632787675</v>
      </c>
      <c r="N43" s="353">
        <v>1.3317464228520897</v>
      </c>
      <c r="O43" s="353">
        <v>1.3121567538927872</v>
      </c>
      <c r="P43" s="352">
        <v>2.3086760954280345</v>
      </c>
      <c r="Q43" s="353">
        <v>2.2576310550013563</v>
      </c>
      <c r="R43" s="354">
        <v>2.2380413860420538</v>
      </c>
      <c r="S43" s="353">
        <v>2.823056446622072</v>
      </c>
      <c r="T43" s="353">
        <v>2.7720114061953938</v>
      </c>
      <c r="U43" s="354">
        <v>2.7524217372360917</v>
      </c>
      <c r="V43" s="257"/>
      <c r="W43" s="374">
        <v>5.0888011222258269</v>
      </c>
      <c r="X43" s="375">
        <v>0.83396342927552736</v>
      </c>
      <c r="Y43" s="375">
        <v>0.79222513409452222</v>
      </c>
      <c r="Z43" s="376">
        <v>5.3396548484650781</v>
      </c>
      <c r="AA43" s="377">
        <v>1.0346464102669284</v>
      </c>
      <c r="AB43" s="378">
        <v>0.99290811508592336</v>
      </c>
      <c r="AC43" s="377">
        <v>5.6980173145211515</v>
      </c>
      <c r="AD43" s="377">
        <v>1.321336383111787</v>
      </c>
      <c r="AE43" s="378">
        <v>1.2795980879307818</v>
      </c>
      <c r="AF43" s="257"/>
      <c r="AG43" s="259">
        <v>33.940855627801923</v>
      </c>
      <c r="AH43" s="260">
        <v>36.1</v>
      </c>
      <c r="AI43" s="261">
        <v>31.71737189631126</v>
      </c>
      <c r="AJ43" s="259">
        <v>46.180716672562838</v>
      </c>
      <c r="AK43" s="260">
        <v>49.078487724825948</v>
      </c>
      <c r="AL43" s="260">
        <v>44.741169387149952</v>
      </c>
      <c r="AM43" s="259">
        <v>63.316522135228141</v>
      </c>
      <c r="AN43" s="260">
        <v>67.3</v>
      </c>
      <c r="AO43" s="261">
        <v>62.974485874324131</v>
      </c>
      <c r="AP43" s="257"/>
      <c r="AQ43" s="379">
        <v>34.754673151455094</v>
      </c>
      <c r="AR43" s="260">
        <v>37.315283721945285</v>
      </c>
      <c r="AS43" s="259">
        <v>45.890857032580499</v>
      </c>
      <c r="AT43" s="261">
        <v>50.098910596859035</v>
      </c>
      <c r="AU43" s="380">
        <v>61.481514466156064</v>
      </c>
      <c r="AV43" s="261">
        <v>67.995988221738315</v>
      </c>
    </row>
    <row r="44" spans="2:48" s="212" customFormat="1" ht="12.75" customHeight="1" x14ac:dyDescent="0.2">
      <c r="B44" s="373">
        <v>2047</v>
      </c>
      <c r="C44" s="349">
        <v>9.7947469729836474</v>
      </c>
      <c r="D44" s="350">
        <v>8.2576180759960582</v>
      </c>
      <c r="E44" s="350">
        <v>7.1322592598649042</v>
      </c>
      <c r="F44" s="349">
        <v>10.742275752946217</v>
      </c>
      <c r="G44" s="350">
        <v>9.2870091608752041</v>
      </c>
      <c r="H44" s="351">
        <v>8.2837677999061885</v>
      </c>
      <c r="I44" s="350">
        <v>11.166687036125658</v>
      </c>
      <c r="J44" s="350">
        <v>9.6810299102411079</v>
      </c>
      <c r="K44" s="351">
        <v>8.6823508546192691</v>
      </c>
      <c r="L44" s="257"/>
      <c r="M44" s="352">
        <v>1.3827914632787675</v>
      </c>
      <c r="N44" s="353">
        <v>1.3317464228520897</v>
      </c>
      <c r="O44" s="353">
        <v>1.3121567538927872</v>
      </c>
      <c r="P44" s="352">
        <v>2.3086760954280345</v>
      </c>
      <c r="Q44" s="353">
        <v>2.2576310550013563</v>
      </c>
      <c r="R44" s="354">
        <v>2.2380413860420538</v>
      </c>
      <c r="S44" s="353">
        <v>2.823056446622072</v>
      </c>
      <c r="T44" s="353">
        <v>2.7720114061953938</v>
      </c>
      <c r="U44" s="354">
        <v>2.7524217372360917</v>
      </c>
      <c r="V44" s="257"/>
      <c r="W44" s="374">
        <v>5.0888011222258269</v>
      </c>
      <c r="X44" s="375">
        <v>0.83396342927552713</v>
      </c>
      <c r="Y44" s="375">
        <v>0.79222513409452222</v>
      </c>
      <c r="Z44" s="376">
        <v>5.3396548484650781</v>
      </c>
      <c r="AA44" s="377">
        <v>1.0346464102669284</v>
      </c>
      <c r="AB44" s="378">
        <v>0.99290811508592336</v>
      </c>
      <c r="AC44" s="377">
        <v>5.6980173145211515</v>
      </c>
      <c r="AD44" s="377">
        <v>1.3213363831117868</v>
      </c>
      <c r="AE44" s="378">
        <v>1.2795980879307818</v>
      </c>
      <c r="AF44" s="257"/>
      <c r="AG44" s="259">
        <v>33.940855627801923</v>
      </c>
      <c r="AH44" s="260">
        <v>36.1</v>
      </c>
      <c r="AI44" s="261">
        <v>31.71737189631126</v>
      </c>
      <c r="AJ44" s="259">
        <v>46.180716672562838</v>
      </c>
      <c r="AK44" s="260">
        <v>49.078487724825948</v>
      </c>
      <c r="AL44" s="260">
        <v>44.741169387149952</v>
      </c>
      <c r="AM44" s="259">
        <v>63.316522135228141</v>
      </c>
      <c r="AN44" s="260">
        <v>67.3</v>
      </c>
      <c r="AO44" s="261">
        <v>62.974485874324131</v>
      </c>
      <c r="AP44" s="257"/>
      <c r="AQ44" s="379">
        <v>34.754673151455094</v>
      </c>
      <c r="AR44" s="260">
        <v>37.315283721945285</v>
      </c>
      <c r="AS44" s="259">
        <v>45.890857032580499</v>
      </c>
      <c r="AT44" s="261">
        <v>50.098910596859035</v>
      </c>
      <c r="AU44" s="380">
        <v>61.481514466156064</v>
      </c>
      <c r="AV44" s="261">
        <v>67.995988221738315</v>
      </c>
    </row>
    <row r="45" spans="2:48" s="212" customFormat="1" ht="12.75" customHeight="1" x14ac:dyDescent="0.2">
      <c r="B45" s="373">
        <v>2048</v>
      </c>
      <c r="C45" s="349">
        <v>9.7947469729836474</v>
      </c>
      <c r="D45" s="350">
        <v>8.2576180759960582</v>
      </c>
      <c r="E45" s="350">
        <v>7.1322592598649042</v>
      </c>
      <c r="F45" s="349">
        <v>10.742275752946217</v>
      </c>
      <c r="G45" s="350">
        <v>9.2870091608752041</v>
      </c>
      <c r="H45" s="351">
        <v>8.2837677999061885</v>
      </c>
      <c r="I45" s="350">
        <v>11.166687036125658</v>
      </c>
      <c r="J45" s="350">
        <v>9.6810299102411079</v>
      </c>
      <c r="K45" s="351">
        <v>8.6823508546192691</v>
      </c>
      <c r="L45" s="257"/>
      <c r="M45" s="352">
        <v>1.3827914632787675</v>
      </c>
      <c r="N45" s="353">
        <v>1.3317464228520897</v>
      </c>
      <c r="O45" s="353">
        <v>1.3121567538927872</v>
      </c>
      <c r="P45" s="352">
        <v>2.3086760954280345</v>
      </c>
      <c r="Q45" s="353">
        <v>2.2576310550013563</v>
      </c>
      <c r="R45" s="354">
        <v>2.2380413860420538</v>
      </c>
      <c r="S45" s="353">
        <v>2.823056446622072</v>
      </c>
      <c r="T45" s="353">
        <v>2.7720114061953938</v>
      </c>
      <c r="U45" s="354">
        <v>2.7524217372360917</v>
      </c>
      <c r="V45" s="257"/>
      <c r="W45" s="374">
        <v>5.0888011222258269</v>
      </c>
      <c r="X45" s="375">
        <v>0.83396342927552736</v>
      </c>
      <c r="Y45" s="375">
        <v>0.79222513409452244</v>
      </c>
      <c r="Z45" s="376">
        <v>5.3396548484650781</v>
      </c>
      <c r="AA45" s="377">
        <v>1.0346464102669284</v>
      </c>
      <c r="AB45" s="378">
        <v>0.99290811508592314</v>
      </c>
      <c r="AC45" s="377">
        <v>5.6980173145211515</v>
      </c>
      <c r="AD45" s="377">
        <v>1.321336383111787</v>
      </c>
      <c r="AE45" s="378">
        <v>1.2795980879307818</v>
      </c>
      <c r="AF45" s="257"/>
      <c r="AG45" s="259">
        <v>33.940855627801923</v>
      </c>
      <c r="AH45" s="260">
        <v>36.1</v>
      </c>
      <c r="AI45" s="261">
        <v>31.71737189631126</v>
      </c>
      <c r="AJ45" s="259">
        <v>46.180716672562838</v>
      </c>
      <c r="AK45" s="260">
        <v>49.078487724825948</v>
      </c>
      <c r="AL45" s="260">
        <v>44.741169387149952</v>
      </c>
      <c r="AM45" s="259">
        <v>63.316522135228141</v>
      </c>
      <c r="AN45" s="260">
        <v>67.3</v>
      </c>
      <c r="AO45" s="261">
        <v>62.974485874324131</v>
      </c>
      <c r="AP45" s="257"/>
      <c r="AQ45" s="379">
        <v>34.754673151455094</v>
      </c>
      <c r="AR45" s="260">
        <v>37.315283721945285</v>
      </c>
      <c r="AS45" s="259">
        <v>45.890857032580499</v>
      </c>
      <c r="AT45" s="261">
        <v>50.098910596859035</v>
      </c>
      <c r="AU45" s="380">
        <v>61.481514466156064</v>
      </c>
      <c r="AV45" s="261">
        <v>67.995988221738315</v>
      </c>
    </row>
    <row r="46" spans="2:48" s="212" customFormat="1" ht="12.75" customHeight="1" x14ac:dyDescent="0.2">
      <c r="B46" s="373">
        <v>2049</v>
      </c>
      <c r="C46" s="349">
        <v>9.7947469729836474</v>
      </c>
      <c r="D46" s="350">
        <v>8.2576180759960582</v>
      </c>
      <c r="E46" s="350">
        <v>7.1322592598649042</v>
      </c>
      <c r="F46" s="349">
        <v>10.742275752946217</v>
      </c>
      <c r="G46" s="350">
        <v>9.2870091608752041</v>
      </c>
      <c r="H46" s="351">
        <v>8.2837677999061885</v>
      </c>
      <c r="I46" s="350">
        <v>11.166687036125658</v>
      </c>
      <c r="J46" s="350">
        <v>9.6810299102411079</v>
      </c>
      <c r="K46" s="351">
        <v>8.6823508546192691</v>
      </c>
      <c r="L46" s="257"/>
      <c r="M46" s="352">
        <v>1.3827914632787675</v>
      </c>
      <c r="N46" s="353">
        <v>1.3317464228520897</v>
      </c>
      <c r="O46" s="353">
        <v>1.3121567538927872</v>
      </c>
      <c r="P46" s="352">
        <v>2.3086760954280345</v>
      </c>
      <c r="Q46" s="353">
        <v>2.2576310550013563</v>
      </c>
      <c r="R46" s="354">
        <v>2.2380413860420538</v>
      </c>
      <c r="S46" s="353">
        <v>2.823056446622072</v>
      </c>
      <c r="T46" s="353">
        <v>2.7720114061953938</v>
      </c>
      <c r="U46" s="354">
        <v>2.7524217372360917</v>
      </c>
      <c r="V46" s="257"/>
      <c r="W46" s="374">
        <v>5.0888011222258269</v>
      </c>
      <c r="X46" s="375">
        <v>0.83396342927552713</v>
      </c>
      <c r="Y46" s="375">
        <v>0.79222513409452222</v>
      </c>
      <c r="Z46" s="376">
        <v>5.3396548484650781</v>
      </c>
      <c r="AA46" s="377">
        <v>1.0346464102669284</v>
      </c>
      <c r="AB46" s="378">
        <v>0.99290811508592336</v>
      </c>
      <c r="AC46" s="377">
        <v>5.6980173145211515</v>
      </c>
      <c r="AD46" s="377">
        <v>1.3213363831117868</v>
      </c>
      <c r="AE46" s="378">
        <v>1.2795980879307818</v>
      </c>
      <c r="AF46" s="257"/>
      <c r="AG46" s="259">
        <v>33.940855627801923</v>
      </c>
      <c r="AH46" s="260">
        <v>36.1</v>
      </c>
      <c r="AI46" s="261">
        <v>31.71737189631126</v>
      </c>
      <c r="AJ46" s="259">
        <v>46.180716672562838</v>
      </c>
      <c r="AK46" s="260">
        <v>49.078487724825948</v>
      </c>
      <c r="AL46" s="260">
        <v>44.741169387149952</v>
      </c>
      <c r="AM46" s="259">
        <v>63.316522135228141</v>
      </c>
      <c r="AN46" s="260">
        <v>67.3</v>
      </c>
      <c r="AO46" s="261">
        <v>62.974485874324131</v>
      </c>
      <c r="AP46" s="257"/>
      <c r="AQ46" s="379">
        <v>34.754673151455094</v>
      </c>
      <c r="AR46" s="260">
        <v>37.315283721945285</v>
      </c>
      <c r="AS46" s="259">
        <v>45.890857032580499</v>
      </c>
      <c r="AT46" s="261">
        <v>50.098910596859035</v>
      </c>
      <c r="AU46" s="380">
        <v>61.481514466156064</v>
      </c>
      <c r="AV46" s="261">
        <v>67.995988221738315</v>
      </c>
    </row>
    <row r="47" spans="2:48" s="212" customFormat="1" ht="12.75" customHeight="1" x14ac:dyDescent="0.2">
      <c r="B47" s="373">
        <v>2050</v>
      </c>
      <c r="C47" s="349">
        <v>9.7947469729836474</v>
      </c>
      <c r="D47" s="350">
        <v>8.2576180759960582</v>
      </c>
      <c r="E47" s="350">
        <v>7.1322592598649042</v>
      </c>
      <c r="F47" s="349">
        <v>10.742275752946217</v>
      </c>
      <c r="G47" s="350">
        <v>9.2870091608752041</v>
      </c>
      <c r="H47" s="351">
        <v>8.2837677999061885</v>
      </c>
      <c r="I47" s="350">
        <v>11.166687036125658</v>
      </c>
      <c r="J47" s="350">
        <v>9.6810299102411079</v>
      </c>
      <c r="K47" s="351">
        <v>8.6823508546192691</v>
      </c>
      <c r="L47" s="257"/>
      <c r="M47" s="352">
        <v>1.3827914632787675</v>
      </c>
      <c r="N47" s="353">
        <v>1.3317464228520897</v>
      </c>
      <c r="O47" s="353">
        <v>1.3121567538927872</v>
      </c>
      <c r="P47" s="352">
        <v>2.3086760954280345</v>
      </c>
      <c r="Q47" s="353">
        <v>2.2576310550013563</v>
      </c>
      <c r="R47" s="354">
        <v>2.2380413860420538</v>
      </c>
      <c r="S47" s="353">
        <v>2.823056446622072</v>
      </c>
      <c r="T47" s="353">
        <v>2.7720114061953938</v>
      </c>
      <c r="U47" s="354">
        <v>2.7524217372360917</v>
      </c>
      <c r="V47" s="257"/>
      <c r="W47" s="374">
        <v>5.0888011222258269</v>
      </c>
      <c r="X47" s="375">
        <v>0.83396342927552713</v>
      </c>
      <c r="Y47" s="375">
        <v>0.792225134094522</v>
      </c>
      <c r="Z47" s="376">
        <v>5.3396548484650781</v>
      </c>
      <c r="AA47" s="377">
        <v>1.0346464102669284</v>
      </c>
      <c r="AB47" s="378">
        <v>0.99290811508592314</v>
      </c>
      <c r="AC47" s="377">
        <v>5.6980173145211515</v>
      </c>
      <c r="AD47" s="377">
        <v>1.3213363831117868</v>
      </c>
      <c r="AE47" s="378">
        <v>1.2795980879307818</v>
      </c>
      <c r="AF47" s="257"/>
      <c r="AG47" s="259">
        <v>33.940855627801923</v>
      </c>
      <c r="AH47" s="260">
        <v>36.1</v>
      </c>
      <c r="AI47" s="261">
        <v>31.71737189631126</v>
      </c>
      <c r="AJ47" s="259">
        <v>46.180716672562838</v>
      </c>
      <c r="AK47" s="260">
        <v>49.078487724825948</v>
      </c>
      <c r="AL47" s="260">
        <v>44.741169387149952</v>
      </c>
      <c r="AM47" s="259">
        <v>63.316522135228141</v>
      </c>
      <c r="AN47" s="260">
        <v>67.3</v>
      </c>
      <c r="AO47" s="261">
        <v>62.974485874324131</v>
      </c>
      <c r="AP47" s="257"/>
      <c r="AQ47" s="379">
        <v>34.754673151455094</v>
      </c>
      <c r="AR47" s="260">
        <v>37.315283721945285</v>
      </c>
      <c r="AS47" s="259">
        <v>45.890857032580499</v>
      </c>
      <c r="AT47" s="261">
        <v>50.098910596859035</v>
      </c>
      <c r="AU47" s="380">
        <v>61.481514466156064</v>
      </c>
      <c r="AV47" s="261">
        <v>67.995988221738315</v>
      </c>
    </row>
    <row r="48" spans="2:48" s="212" customFormat="1" ht="12.75" customHeight="1" x14ac:dyDescent="0.2">
      <c r="B48" s="373">
        <v>2051</v>
      </c>
      <c r="C48" s="349">
        <v>9.7947469729836474</v>
      </c>
      <c r="D48" s="350">
        <v>8.2576180759960582</v>
      </c>
      <c r="E48" s="350">
        <v>7.1322592598649042</v>
      </c>
      <c r="F48" s="349">
        <v>10.742275752946217</v>
      </c>
      <c r="G48" s="350">
        <v>9.2870091608752041</v>
      </c>
      <c r="H48" s="351">
        <v>8.2837677999061885</v>
      </c>
      <c r="I48" s="350">
        <v>11.166687036125658</v>
      </c>
      <c r="J48" s="350">
        <v>9.6810299102411079</v>
      </c>
      <c r="K48" s="351">
        <v>8.6823508546192691</v>
      </c>
      <c r="L48" s="257"/>
      <c r="M48" s="352">
        <v>1.3827914632787675</v>
      </c>
      <c r="N48" s="353">
        <v>1.3317464228520897</v>
      </c>
      <c r="O48" s="353">
        <v>1.3121567538927872</v>
      </c>
      <c r="P48" s="352">
        <v>2.3086760954280345</v>
      </c>
      <c r="Q48" s="353">
        <v>2.2576310550013563</v>
      </c>
      <c r="R48" s="354">
        <v>2.2380413860420538</v>
      </c>
      <c r="S48" s="353">
        <v>2.823056446622072</v>
      </c>
      <c r="T48" s="353">
        <v>2.7720114061953938</v>
      </c>
      <c r="U48" s="354">
        <v>2.7524217372360917</v>
      </c>
      <c r="V48" s="257"/>
      <c r="W48" s="374">
        <v>5.0888011222258269</v>
      </c>
      <c r="X48" s="375">
        <v>0.83396342927552713</v>
      </c>
      <c r="Y48" s="375">
        <v>0.79222513409452222</v>
      </c>
      <c r="Z48" s="376">
        <v>5.3396548484650781</v>
      </c>
      <c r="AA48" s="377">
        <v>1.0346464102669284</v>
      </c>
      <c r="AB48" s="378">
        <v>0.99290811508592336</v>
      </c>
      <c r="AC48" s="377">
        <v>5.6980173145211515</v>
      </c>
      <c r="AD48" s="377">
        <v>1.3213363831117868</v>
      </c>
      <c r="AE48" s="378">
        <v>1.2795980879307818</v>
      </c>
      <c r="AF48" s="257"/>
      <c r="AG48" s="259">
        <v>33.940855627801923</v>
      </c>
      <c r="AH48" s="260">
        <v>36.1</v>
      </c>
      <c r="AI48" s="261">
        <v>31.71737189631126</v>
      </c>
      <c r="AJ48" s="259">
        <v>46.180716672562838</v>
      </c>
      <c r="AK48" s="260">
        <v>49.078487724825948</v>
      </c>
      <c r="AL48" s="260">
        <v>44.741169387149952</v>
      </c>
      <c r="AM48" s="259">
        <v>63.316522135228141</v>
      </c>
      <c r="AN48" s="260">
        <v>67.3</v>
      </c>
      <c r="AO48" s="261">
        <v>62.974485874324131</v>
      </c>
      <c r="AP48" s="257"/>
      <c r="AQ48" s="379">
        <v>34.754673151455094</v>
      </c>
      <c r="AR48" s="260">
        <v>37.315283721945285</v>
      </c>
      <c r="AS48" s="259">
        <v>45.890857032580499</v>
      </c>
      <c r="AT48" s="261">
        <v>50.098910596859035</v>
      </c>
      <c r="AU48" s="380">
        <v>61.481514466156064</v>
      </c>
      <c r="AV48" s="261">
        <v>67.995988221738315</v>
      </c>
    </row>
    <row r="49" spans="2:48" s="212" customFormat="1" ht="12.75" customHeight="1" x14ac:dyDescent="0.2">
      <c r="B49" s="373">
        <v>2052</v>
      </c>
      <c r="C49" s="349">
        <v>9.7947469729836474</v>
      </c>
      <c r="D49" s="350">
        <v>8.2576180759960582</v>
      </c>
      <c r="E49" s="350">
        <v>7.1322592598649042</v>
      </c>
      <c r="F49" s="349">
        <v>10.742275752946217</v>
      </c>
      <c r="G49" s="350">
        <v>9.2870091608752041</v>
      </c>
      <c r="H49" s="351">
        <v>8.2837677999061885</v>
      </c>
      <c r="I49" s="350">
        <v>11.166687036125658</v>
      </c>
      <c r="J49" s="350">
        <v>9.6810299102411079</v>
      </c>
      <c r="K49" s="351">
        <v>8.6823508546192691</v>
      </c>
      <c r="L49" s="257"/>
      <c r="M49" s="352">
        <v>1.3827914632787675</v>
      </c>
      <c r="N49" s="353">
        <v>1.3317464228520897</v>
      </c>
      <c r="O49" s="353">
        <v>1.3121567538927872</v>
      </c>
      <c r="P49" s="352">
        <v>2.3086760954280345</v>
      </c>
      <c r="Q49" s="353">
        <v>2.2576310550013563</v>
      </c>
      <c r="R49" s="354">
        <v>2.2380413860420538</v>
      </c>
      <c r="S49" s="353">
        <v>2.823056446622072</v>
      </c>
      <c r="T49" s="353">
        <v>2.7720114061953938</v>
      </c>
      <c r="U49" s="354">
        <v>2.7524217372360917</v>
      </c>
      <c r="V49" s="257"/>
      <c r="W49" s="374">
        <v>5.0888011222258269</v>
      </c>
      <c r="X49" s="375">
        <v>0.83396342927552713</v>
      </c>
      <c r="Y49" s="375">
        <v>0.79222513409452244</v>
      </c>
      <c r="Z49" s="376">
        <v>5.3396548484650781</v>
      </c>
      <c r="AA49" s="377">
        <v>1.0346464102669284</v>
      </c>
      <c r="AB49" s="378">
        <v>0.99290811508592314</v>
      </c>
      <c r="AC49" s="377">
        <v>5.6980173145211515</v>
      </c>
      <c r="AD49" s="377">
        <v>1.3213363831117868</v>
      </c>
      <c r="AE49" s="378">
        <v>1.2795980879307818</v>
      </c>
      <c r="AF49" s="257"/>
      <c r="AG49" s="259">
        <v>33.940855627801923</v>
      </c>
      <c r="AH49" s="260">
        <v>36.1</v>
      </c>
      <c r="AI49" s="261">
        <v>31.71737189631126</v>
      </c>
      <c r="AJ49" s="259">
        <v>46.180716672562838</v>
      </c>
      <c r="AK49" s="260">
        <v>49.078487724825948</v>
      </c>
      <c r="AL49" s="260">
        <v>44.741169387149952</v>
      </c>
      <c r="AM49" s="259">
        <v>63.316522135228141</v>
      </c>
      <c r="AN49" s="260">
        <v>67.3</v>
      </c>
      <c r="AO49" s="261">
        <v>62.974485874324131</v>
      </c>
      <c r="AP49" s="257"/>
      <c r="AQ49" s="379">
        <v>34.754673151455094</v>
      </c>
      <c r="AR49" s="260">
        <v>37.315283721945285</v>
      </c>
      <c r="AS49" s="259">
        <v>45.890857032580499</v>
      </c>
      <c r="AT49" s="261">
        <v>50.098910596859035</v>
      </c>
      <c r="AU49" s="380">
        <v>61.481514466156064</v>
      </c>
      <c r="AV49" s="261">
        <v>67.995988221738315</v>
      </c>
    </row>
    <row r="50" spans="2:48" s="212" customFormat="1" ht="12.75" customHeight="1" x14ac:dyDescent="0.2">
      <c r="B50" s="373">
        <v>2053</v>
      </c>
      <c r="C50" s="349">
        <v>9.7947469729836474</v>
      </c>
      <c r="D50" s="350">
        <v>8.2576180759960582</v>
      </c>
      <c r="E50" s="350">
        <v>7.1322592598649042</v>
      </c>
      <c r="F50" s="349">
        <v>10.742275752946217</v>
      </c>
      <c r="G50" s="350">
        <v>9.2870091608752041</v>
      </c>
      <c r="H50" s="351">
        <v>8.2837677999061885</v>
      </c>
      <c r="I50" s="350">
        <v>11.166687036125658</v>
      </c>
      <c r="J50" s="350">
        <v>9.6810299102411079</v>
      </c>
      <c r="K50" s="351">
        <v>8.6823508546192691</v>
      </c>
      <c r="L50" s="257"/>
      <c r="M50" s="352">
        <v>1.3827914632787675</v>
      </c>
      <c r="N50" s="353">
        <v>1.3317464228520897</v>
      </c>
      <c r="O50" s="353">
        <v>1.3121567538927872</v>
      </c>
      <c r="P50" s="352">
        <v>2.3086760954280345</v>
      </c>
      <c r="Q50" s="353">
        <v>2.2576310550013563</v>
      </c>
      <c r="R50" s="354">
        <v>2.2380413860420538</v>
      </c>
      <c r="S50" s="353">
        <v>2.823056446622072</v>
      </c>
      <c r="T50" s="353">
        <v>2.7720114061953938</v>
      </c>
      <c r="U50" s="354">
        <v>2.7524217372360917</v>
      </c>
      <c r="V50" s="257"/>
      <c r="W50" s="374">
        <v>5.0888011222258269</v>
      </c>
      <c r="X50" s="375">
        <v>0.83396342927552736</v>
      </c>
      <c r="Y50" s="375">
        <v>0.79222513409452222</v>
      </c>
      <c r="Z50" s="376">
        <v>5.3396548484650781</v>
      </c>
      <c r="AA50" s="377">
        <v>1.0346464102669284</v>
      </c>
      <c r="AB50" s="378">
        <v>0.99290811508592336</v>
      </c>
      <c r="AC50" s="377">
        <v>5.6980173145211515</v>
      </c>
      <c r="AD50" s="377">
        <v>1.321336383111787</v>
      </c>
      <c r="AE50" s="378">
        <v>1.2795980879307818</v>
      </c>
      <c r="AF50" s="257"/>
      <c r="AG50" s="259">
        <v>33.940855627801923</v>
      </c>
      <c r="AH50" s="260">
        <v>36.1</v>
      </c>
      <c r="AI50" s="261">
        <v>31.71737189631126</v>
      </c>
      <c r="AJ50" s="259">
        <v>46.180716672562838</v>
      </c>
      <c r="AK50" s="260">
        <v>49.078487724825948</v>
      </c>
      <c r="AL50" s="260">
        <v>44.741169387149952</v>
      </c>
      <c r="AM50" s="259">
        <v>63.316522135228141</v>
      </c>
      <c r="AN50" s="260">
        <v>67.3</v>
      </c>
      <c r="AO50" s="261">
        <v>62.974485874324131</v>
      </c>
      <c r="AP50" s="257"/>
      <c r="AQ50" s="379">
        <v>34.754673151455094</v>
      </c>
      <c r="AR50" s="260">
        <v>37.315283721945285</v>
      </c>
      <c r="AS50" s="259">
        <v>45.890857032580499</v>
      </c>
      <c r="AT50" s="261">
        <v>50.098910596859035</v>
      </c>
      <c r="AU50" s="380">
        <v>61.481514466156064</v>
      </c>
      <c r="AV50" s="261">
        <v>67.995988221738315</v>
      </c>
    </row>
    <row r="51" spans="2:48" s="212" customFormat="1" ht="12.75" customHeight="1" x14ac:dyDescent="0.2">
      <c r="B51" s="373">
        <v>2054</v>
      </c>
      <c r="C51" s="349">
        <v>9.7947469729836474</v>
      </c>
      <c r="D51" s="350">
        <v>8.2576180759960582</v>
      </c>
      <c r="E51" s="350">
        <v>7.1322592598649042</v>
      </c>
      <c r="F51" s="349">
        <v>10.742275752946217</v>
      </c>
      <c r="G51" s="350">
        <v>9.2870091608752041</v>
      </c>
      <c r="H51" s="351">
        <v>8.2837677999061885</v>
      </c>
      <c r="I51" s="350">
        <v>11.166687036125658</v>
      </c>
      <c r="J51" s="350">
        <v>9.6810299102411079</v>
      </c>
      <c r="K51" s="351">
        <v>8.6823508546192691</v>
      </c>
      <c r="L51" s="257"/>
      <c r="M51" s="352">
        <v>1.3827914632787675</v>
      </c>
      <c r="N51" s="353">
        <v>1.3317464228520897</v>
      </c>
      <c r="O51" s="353">
        <v>1.3121567538927872</v>
      </c>
      <c r="P51" s="352">
        <v>2.3086760954280345</v>
      </c>
      <c r="Q51" s="353">
        <v>2.2576310550013563</v>
      </c>
      <c r="R51" s="354">
        <v>2.2380413860420538</v>
      </c>
      <c r="S51" s="353">
        <v>2.823056446622072</v>
      </c>
      <c r="T51" s="353">
        <v>2.7720114061953938</v>
      </c>
      <c r="U51" s="354">
        <v>2.7524217372360917</v>
      </c>
      <c r="V51" s="257"/>
      <c r="W51" s="374">
        <v>5.0888011222258269</v>
      </c>
      <c r="X51" s="375">
        <v>0.83396342927552713</v>
      </c>
      <c r="Y51" s="375">
        <v>0.79222513409452222</v>
      </c>
      <c r="Z51" s="376">
        <v>5.3396548484650781</v>
      </c>
      <c r="AA51" s="377">
        <v>1.0346464102669284</v>
      </c>
      <c r="AB51" s="378">
        <v>0.99290811508592336</v>
      </c>
      <c r="AC51" s="377">
        <v>5.6980173145211515</v>
      </c>
      <c r="AD51" s="377">
        <v>1.3213363831117868</v>
      </c>
      <c r="AE51" s="378">
        <v>1.2795980879307818</v>
      </c>
      <c r="AF51" s="257"/>
      <c r="AG51" s="259">
        <v>33.940855627801923</v>
      </c>
      <c r="AH51" s="260">
        <v>36.1</v>
      </c>
      <c r="AI51" s="261">
        <v>31.71737189631126</v>
      </c>
      <c r="AJ51" s="259">
        <v>46.180716672562838</v>
      </c>
      <c r="AK51" s="260">
        <v>49.078487724825948</v>
      </c>
      <c r="AL51" s="260">
        <v>44.741169387149952</v>
      </c>
      <c r="AM51" s="259">
        <v>63.316522135228141</v>
      </c>
      <c r="AN51" s="260">
        <v>67.3</v>
      </c>
      <c r="AO51" s="261">
        <v>62.974485874324131</v>
      </c>
      <c r="AP51" s="257"/>
      <c r="AQ51" s="379">
        <v>34.754673151455094</v>
      </c>
      <c r="AR51" s="260">
        <v>37.315283721945285</v>
      </c>
      <c r="AS51" s="259">
        <v>45.890857032580499</v>
      </c>
      <c r="AT51" s="261">
        <v>50.098910596859035</v>
      </c>
      <c r="AU51" s="380">
        <v>61.481514466156064</v>
      </c>
      <c r="AV51" s="261">
        <v>67.995988221738315</v>
      </c>
    </row>
    <row r="52" spans="2:48" s="212" customFormat="1" ht="12.75" customHeight="1" x14ac:dyDescent="0.2">
      <c r="B52" s="373">
        <v>2055</v>
      </c>
      <c r="C52" s="349">
        <v>9.7947469729836474</v>
      </c>
      <c r="D52" s="350">
        <v>8.2576180759960582</v>
      </c>
      <c r="E52" s="350">
        <v>7.1322592598649042</v>
      </c>
      <c r="F52" s="349">
        <v>10.742275752946217</v>
      </c>
      <c r="G52" s="350">
        <v>9.2870091608752041</v>
      </c>
      <c r="H52" s="351">
        <v>8.2837677999061885</v>
      </c>
      <c r="I52" s="350">
        <v>11.166687036125658</v>
      </c>
      <c r="J52" s="350">
        <v>9.6810299102411079</v>
      </c>
      <c r="K52" s="351">
        <v>8.6823508546192691</v>
      </c>
      <c r="L52" s="257"/>
      <c r="M52" s="352">
        <v>1.3827914632787675</v>
      </c>
      <c r="N52" s="353">
        <v>1.3317464228520897</v>
      </c>
      <c r="O52" s="353">
        <v>1.3121567538927872</v>
      </c>
      <c r="P52" s="352">
        <v>2.3086760954280345</v>
      </c>
      <c r="Q52" s="353">
        <v>2.2576310550013563</v>
      </c>
      <c r="R52" s="354">
        <v>2.2380413860420538</v>
      </c>
      <c r="S52" s="353">
        <v>2.823056446622072</v>
      </c>
      <c r="T52" s="353">
        <v>2.7720114061953938</v>
      </c>
      <c r="U52" s="354">
        <v>2.7524217372360917</v>
      </c>
      <c r="V52" s="257"/>
      <c r="W52" s="374">
        <v>5.0888011222258269</v>
      </c>
      <c r="X52" s="375">
        <v>0.83396342927552736</v>
      </c>
      <c r="Y52" s="375">
        <v>0.79222513409452222</v>
      </c>
      <c r="Z52" s="376">
        <v>5.3396548484650781</v>
      </c>
      <c r="AA52" s="377">
        <v>1.0346464102669284</v>
      </c>
      <c r="AB52" s="378">
        <v>0.99290811508592336</v>
      </c>
      <c r="AC52" s="377">
        <v>5.6980173145211515</v>
      </c>
      <c r="AD52" s="377">
        <v>1.321336383111787</v>
      </c>
      <c r="AE52" s="378">
        <v>1.2795980879307818</v>
      </c>
      <c r="AF52" s="257"/>
      <c r="AG52" s="259">
        <v>33.940855627801923</v>
      </c>
      <c r="AH52" s="260">
        <v>36.1</v>
      </c>
      <c r="AI52" s="261">
        <v>31.71737189631126</v>
      </c>
      <c r="AJ52" s="259">
        <v>46.180716672562838</v>
      </c>
      <c r="AK52" s="260">
        <v>49.078487724825948</v>
      </c>
      <c r="AL52" s="260">
        <v>44.741169387149952</v>
      </c>
      <c r="AM52" s="259">
        <v>63.316522135228141</v>
      </c>
      <c r="AN52" s="260">
        <v>67.3</v>
      </c>
      <c r="AO52" s="261">
        <v>62.974485874324131</v>
      </c>
      <c r="AP52" s="257"/>
      <c r="AQ52" s="379">
        <v>34.754673151455094</v>
      </c>
      <c r="AR52" s="260">
        <v>37.315283721945285</v>
      </c>
      <c r="AS52" s="259">
        <v>45.890857032580499</v>
      </c>
      <c r="AT52" s="261">
        <v>50.098910596859035</v>
      </c>
      <c r="AU52" s="380">
        <v>61.481514466156064</v>
      </c>
      <c r="AV52" s="261">
        <v>67.995988221738315</v>
      </c>
    </row>
    <row r="53" spans="2:48" s="212" customFormat="1" ht="12.75" customHeight="1" x14ac:dyDescent="0.2">
      <c r="B53" s="373">
        <v>2056</v>
      </c>
      <c r="C53" s="349">
        <v>9.7947469729836474</v>
      </c>
      <c r="D53" s="350">
        <v>8.2576180759960582</v>
      </c>
      <c r="E53" s="350">
        <v>7.1322592598649042</v>
      </c>
      <c r="F53" s="349">
        <v>10.742275752946217</v>
      </c>
      <c r="G53" s="350">
        <v>9.2870091608752041</v>
      </c>
      <c r="H53" s="351">
        <v>8.2837677999061885</v>
      </c>
      <c r="I53" s="350">
        <v>11.166687036125658</v>
      </c>
      <c r="J53" s="350">
        <v>9.6810299102411079</v>
      </c>
      <c r="K53" s="351">
        <v>8.6823508546192691</v>
      </c>
      <c r="L53" s="257"/>
      <c r="M53" s="352">
        <v>1.3827914632787675</v>
      </c>
      <c r="N53" s="353">
        <v>1.3317464228520897</v>
      </c>
      <c r="O53" s="353">
        <v>1.3121567538927872</v>
      </c>
      <c r="P53" s="352">
        <v>2.3086760954280345</v>
      </c>
      <c r="Q53" s="353">
        <v>2.2576310550013563</v>
      </c>
      <c r="R53" s="354">
        <v>2.2380413860420538</v>
      </c>
      <c r="S53" s="353">
        <v>2.823056446622072</v>
      </c>
      <c r="T53" s="353">
        <v>2.7720114061953938</v>
      </c>
      <c r="U53" s="354">
        <v>2.7524217372360917</v>
      </c>
      <c r="V53" s="257"/>
      <c r="W53" s="374">
        <v>5.0888011222258269</v>
      </c>
      <c r="X53" s="375">
        <v>0.83396342927552713</v>
      </c>
      <c r="Y53" s="375">
        <v>0.79222513409452244</v>
      </c>
      <c r="Z53" s="376">
        <v>5.3396548484650781</v>
      </c>
      <c r="AA53" s="377">
        <v>1.0346464102669284</v>
      </c>
      <c r="AB53" s="378">
        <v>0.99290811508592314</v>
      </c>
      <c r="AC53" s="377">
        <v>5.6980173145211515</v>
      </c>
      <c r="AD53" s="377">
        <v>1.3213363831117868</v>
      </c>
      <c r="AE53" s="378">
        <v>1.2795980879307818</v>
      </c>
      <c r="AF53" s="257"/>
      <c r="AG53" s="259">
        <v>33.940855627801923</v>
      </c>
      <c r="AH53" s="260">
        <v>36.1</v>
      </c>
      <c r="AI53" s="261">
        <v>31.71737189631126</v>
      </c>
      <c r="AJ53" s="259">
        <v>46.180716672562838</v>
      </c>
      <c r="AK53" s="260">
        <v>49.078487724825948</v>
      </c>
      <c r="AL53" s="260">
        <v>44.741169387149952</v>
      </c>
      <c r="AM53" s="259">
        <v>63.316522135228141</v>
      </c>
      <c r="AN53" s="260">
        <v>67.3</v>
      </c>
      <c r="AO53" s="261">
        <v>62.974485874324131</v>
      </c>
      <c r="AP53" s="257"/>
      <c r="AQ53" s="379">
        <v>34.754673151455094</v>
      </c>
      <c r="AR53" s="260">
        <v>37.315283721945285</v>
      </c>
      <c r="AS53" s="259">
        <v>45.890857032580499</v>
      </c>
      <c r="AT53" s="261">
        <v>50.098910596859035</v>
      </c>
      <c r="AU53" s="380">
        <v>61.481514466156064</v>
      </c>
      <c r="AV53" s="261">
        <v>67.995988221738315</v>
      </c>
    </row>
    <row r="54" spans="2:48" s="212" customFormat="1" ht="12.75" customHeight="1" x14ac:dyDescent="0.2">
      <c r="B54" s="373">
        <v>2057</v>
      </c>
      <c r="C54" s="349">
        <v>9.7947469729836474</v>
      </c>
      <c r="D54" s="350">
        <v>8.2576180759960582</v>
      </c>
      <c r="E54" s="350">
        <v>7.1322592598649042</v>
      </c>
      <c r="F54" s="349">
        <v>10.742275752946217</v>
      </c>
      <c r="G54" s="350">
        <v>9.2870091608752041</v>
      </c>
      <c r="H54" s="351">
        <v>8.2837677999061885</v>
      </c>
      <c r="I54" s="350">
        <v>11.166687036125658</v>
      </c>
      <c r="J54" s="350">
        <v>9.6810299102411079</v>
      </c>
      <c r="K54" s="351">
        <v>8.6823508546192691</v>
      </c>
      <c r="L54" s="257"/>
      <c r="M54" s="352">
        <v>1.3827914632787675</v>
      </c>
      <c r="N54" s="353">
        <v>1.3317464228520897</v>
      </c>
      <c r="O54" s="353">
        <v>1.3121567538927872</v>
      </c>
      <c r="P54" s="352">
        <v>2.3086760954280345</v>
      </c>
      <c r="Q54" s="353">
        <v>2.2576310550013563</v>
      </c>
      <c r="R54" s="354">
        <v>2.2380413860420538</v>
      </c>
      <c r="S54" s="353">
        <v>2.823056446622072</v>
      </c>
      <c r="T54" s="353">
        <v>2.7720114061953938</v>
      </c>
      <c r="U54" s="354">
        <v>2.7524217372360917</v>
      </c>
      <c r="V54" s="257"/>
      <c r="W54" s="374">
        <v>5.0888011222258269</v>
      </c>
      <c r="X54" s="375">
        <v>0.83396342927552713</v>
      </c>
      <c r="Y54" s="375">
        <v>0.79222513409452244</v>
      </c>
      <c r="Z54" s="376">
        <v>5.3396548484650781</v>
      </c>
      <c r="AA54" s="377">
        <v>1.0346464102669284</v>
      </c>
      <c r="AB54" s="378">
        <v>0.99290811508592314</v>
      </c>
      <c r="AC54" s="377">
        <v>5.6980173145211515</v>
      </c>
      <c r="AD54" s="377">
        <v>1.3213363831117868</v>
      </c>
      <c r="AE54" s="378">
        <v>1.2795980879307818</v>
      </c>
      <c r="AF54" s="257"/>
      <c r="AG54" s="259">
        <v>33.940855627801923</v>
      </c>
      <c r="AH54" s="260">
        <v>36.1</v>
      </c>
      <c r="AI54" s="261">
        <v>31.71737189631126</v>
      </c>
      <c r="AJ54" s="259">
        <v>46.180716672562838</v>
      </c>
      <c r="AK54" s="260">
        <v>49.078487724825948</v>
      </c>
      <c r="AL54" s="260">
        <v>44.741169387149952</v>
      </c>
      <c r="AM54" s="259">
        <v>63.316522135228141</v>
      </c>
      <c r="AN54" s="260">
        <v>67.3</v>
      </c>
      <c r="AO54" s="261">
        <v>62.974485874324131</v>
      </c>
      <c r="AP54" s="257"/>
      <c r="AQ54" s="379">
        <v>34.754673151455094</v>
      </c>
      <c r="AR54" s="260">
        <v>37.315283721945285</v>
      </c>
      <c r="AS54" s="259">
        <v>45.890857032580499</v>
      </c>
      <c r="AT54" s="261">
        <v>50.098910596859035</v>
      </c>
      <c r="AU54" s="380">
        <v>61.481514466156064</v>
      </c>
      <c r="AV54" s="261">
        <v>67.995988221738315</v>
      </c>
    </row>
    <row r="55" spans="2:48" s="212" customFormat="1" ht="12.75" customHeight="1" x14ac:dyDescent="0.2">
      <c r="B55" s="373">
        <v>2058</v>
      </c>
      <c r="C55" s="349">
        <v>9.7947469729836474</v>
      </c>
      <c r="D55" s="350">
        <v>8.2576180759960582</v>
      </c>
      <c r="E55" s="350">
        <v>7.1322592598649042</v>
      </c>
      <c r="F55" s="349">
        <v>10.742275752946217</v>
      </c>
      <c r="G55" s="350">
        <v>9.2870091608752041</v>
      </c>
      <c r="H55" s="351">
        <v>8.2837677999061885</v>
      </c>
      <c r="I55" s="350">
        <v>11.166687036125658</v>
      </c>
      <c r="J55" s="350">
        <v>9.6810299102411079</v>
      </c>
      <c r="K55" s="351">
        <v>8.6823508546192691</v>
      </c>
      <c r="L55" s="257"/>
      <c r="M55" s="352">
        <v>1.3827914632787675</v>
      </c>
      <c r="N55" s="353">
        <v>1.3317464228520897</v>
      </c>
      <c r="O55" s="353">
        <v>1.3121567538927872</v>
      </c>
      <c r="P55" s="352">
        <v>2.3086760954280345</v>
      </c>
      <c r="Q55" s="353">
        <v>2.2576310550013563</v>
      </c>
      <c r="R55" s="354">
        <v>2.2380413860420538</v>
      </c>
      <c r="S55" s="353">
        <v>2.823056446622072</v>
      </c>
      <c r="T55" s="353">
        <v>2.7720114061953938</v>
      </c>
      <c r="U55" s="354">
        <v>2.7524217372360917</v>
      </c>
      <c r="V55" s="257"/>
      <c r="W55" s="374">
        <v>5.0888011222258269</v>
      </c>
      <c r="X55" s="375">
        <v>0.83396342927552736</v>
      </c>
      <c r="Y55" s="375">
        <v>0.79222513409452222</v>
      </c>
      <c r="Z55" s="376">
        <v>5.3396548484650781</v>
      </c>
      <c r="AA55" s="377">
        <v>1.0346464102669282</v>
      </c>
      <c r="AB55" s="378">
        <v>0.99290811508592336</v>
      </c>
      <c r="AC55" s="377">
        <v>5.6980173145211515</v>
      </c>
      <c r="AD55" s="377">
        <v>1.3213363831117866</v>
      </c>
      <c r="AE55" s="378">
        <v>1.2795980879307818</v>
      </c>
      <c r="AF55" s="257"/>
      <c r="AG55" s="259">
        <v>33.940855627801923</v>
      </c>
      <c r="AH55" s="260">
        <v>36.1</v>
      </c>
      <c r="AI55" s="261">
        <v>31.71737189631126</v>
      </c>
      <c r="AJ55" s="259">
        <v>46.180716672562838</v>
      </c>
      <c r="AK55" s="260">
        <v>49.078487724825948</v>
      </c>
      <c r="AL55" s="260">
        <v>44.741169387149952</v>
      </c>
      <c r="AM55" s="259">
        <v>63.316522135228141</v>
      </c>
      <c r="AN55" s="260">
        <v>67.3</v>
      </c>
      <c r="AO55" s="261">
        <v>62.974485874324131</v>
      </c>
      <c r="AP55" s="257"/>
      <c r="AQ55" s="379">
        <v>34.754673151455094</v>
      </c>
      <c r="AR55" s="260">
        <v>37.315283721945285</v>
      </c>
      <c r="AS55" s="259">
        <v>45.890857032580499</v>
      </c>
      <c r="AT55" s="261">
        <v>50.098910596859035</v>
      </c>
      <c r="AU55" s="380">
        <v>61.481514466156064</v>
      </c>
      <c r="AV55" s="261">
        <v>67.995988221738315</v>
      </c>
    </row>
    <row r="56" spans="2:48" s="212" customFormat="1" ht="12.75" customHeight="1" x14ac:dyDescent="0.2">
      <c r="B56" s="373">
        <v>2059</v>
      </c>
      <c r="C56" s="349">
        <v>9.7947469729836474</v>
      </c>
      <c r="D56" s="350">
        <v>8.2576180759960582</v>
      </c>
      <c r="E56" s="350">
        <v>7.1322592598649042</v>
      </c>
      <c r="F56" s="349">
        <v>10.742275752946217</v>
      </c>
      <c r="G56" s="350">
        <v>9.2870091608752041</v>
      </c>
      <c r="H56" s="351">
        <v>8.2837677999061885</v>
      </c>
      <c r="I56" s="350">
        <v>11.166687036125658</v>
      </c>
      <c r="J56" s="350">
        <v>9.6810299102411079</v>
      </c>
      <c r="K56" s="351">
        <v>8.6823508546192691</v>
      </c>
      <c r="L56" s="257"/>
      <c r="M56" s="352">
        <v>1.3827914632787675</v>
      </c>
      <c r="N56" s="353">
        <v>1.3317464228520897</v>
      </c>
      <c r="O56" s="353">
        <v>1.3121567538927872</v>
      </c>
      <c r="P56" s="352">
        <v>2.3086760954280345</v>
      </c>
      <c r="Q56" s="353">
        <v>2.2576310550013563</v>
      </c>
      <c r="R56" s="354">
        <v>2.2380413860420538</v>
      </c>
      <c r="S56" s="353">
        <v>2.823056446622072</v>
      </c>
      <c r="T56" s="353">
        <v>2.7720114061953938</v>
      </c>
      <c r="U56" s="354">
        <v>2.7524217372360917</v>
      </c>
      <c r="V56" s="257"/>
      <c r="W56" s="374">
        <v>5.0888011222258269</v>
      </c>
      <c r="X56" s="375">
        <v>0.83396342927552713</v>
      </c>
      <c r="Y56" s="375">
        <v>0.79222513409452222</v>
      </c>
      <c r="Z56" s="376">
        <v>5.3396548484650781</v>
      </c>
      <c r="AA56" s="377">
        <v>1.0346464102669284</v>
      </c>
      <c r="AB56" s="378">
        <v>0.99290811508592336</v>
      </c>
      <c r="AC56" s="377">
        <v>5.6980173145211515</v>
      </c>
      <c r="AD56" s="377">
        <v>1.3213363831117868</v>
      </c>
      <c r="AE56" s="378">
        <v>1.2795980879307818</v>
      </c>
      <c r="AF56" s="257"/>
      <c r="AG56" s="259">
        <v>33.940855627801923</v>
      </c>
      <c r="AH56" s="260">
        <v>36.1</v>
      </c>
      <c r="AI56" s="261">
        <v>31.71737189631126</v>
      </c>
      <c r="AJ56" s="259">
        <v>46.180716672562838</v>
      </c>
      <c r="AK56" s="260">
        <v>49.078487724825948</v>
      </c>
      <c r="AL56" s="260">
        <v>44.741169387149952</v>
      </c>
      <c r="AM56" s="259">
        <v>63.316522135228141</v>
      </c>
      <c r="AN56" s="260">
        <v>67.3</v>
      </c>
      <c r="AO56" s="261">
        <v>62.974485874324131</v>
      </c>
      <c r="AP56" s="257"/>
      <c r="AQ56" s="379">
        <v>34.754673151455094</v>
      </c>
      <c r="AR56" s="260">
        <v>37.315283721945285</v>
      </c>
      <c r="AS56" s="259">
        <v>45.890857032580499</v>
      </c>
      <c r="AT56" s="261">
        <v>50.098910596859035</v>
      </c>
      <c r="AU56" s="380">
        <v>61.481514466156064</v>
      </c>
      <c r="AV56" s="261">
        <v>67.995988221738315</v>
      </c>
    </row>
    <row r="57" spans="2:48" s="212" customFormat="1" ht="12.75" customHeight="1" x14ac:dyDescent="0.2">
      <c r="B57" s="373">
        <v>2060</v>
      </c>
      <c r="C57" s="349">
        <v>9.7947469729836474</v>
      </c>
      <c r="D57" s="350">
        <v>8.2576180759960582</v>
      </c>
      <c r="E57" s="350">
        <v>7.1322592598649042</v>
      </c>
      <c r="F57" s="349">
        <v>10.742275752946217</v>
      </c>
      <c r="G57" s="350">
        <v>9.2870091608752041</v>
      </c>
      <c r="H57" s="351">
        <v>8.2837677999061885</v>
      </c>
      <c r="I57" s="350">
        <v>11.166687036125658</v>
      </c>
      <c r="J57" s="350">
        <v>9.6810299102411079</v>
      </c>
      <c r="K57" s="351">
        <v>8.6823508546192691</v>
      </c>
      <c r="L57" s="257"/>
      <c r="M57" s="352">
        <v>1.3827914632787675</v>
      </c>
      <c r="N57" s="353">
        <v>1.3317464228520897</v>
      </c>
      <c r="O57" s="353">
        <v>1.3121567538927872</v>
      </c>
      <c r="P57" s="352">
        <v>2.3086760954280345</v>
      </c>
      <c r="Q57" s="353">
        <v>2.2576310550013563</v>
      </c>
      <c r="R57" s="354">
        <v>2.2380413860420538</v>
      </c>
      <c r="S57" s="353">
        <v>2.823056446622072</v>
      </c>
      <c r="T57" s="353">
        <v>2.7720114061953938</v>
      </c>
      <c r="U57" s="354">
        <v>2.7524217372360917</v>
      </c>
      <c r="V57" s="257"/>
      <c r="W57" s="374">
        <v>5.0888011222258269</v>
      </c>
      <c r="X57" s="375">
        <v>0.83396342927552713</v>
      </c>
      <c r="Y57" s="375">
        <v>0.79222513409452222</v>
      </c>
      <c r="Z57" s="376">
        <v>5.3396548484650781</v>
      </c>
      <c r="AA57" s="377">
        <v>1.0346464102669284</v>
      </c>
      <c r="AB57" s="378">
        <v>0.99290811508592336</v>
      </c>
      <c r="AC57" s="377">
        <v>5.6980173145211515</v>
      </c>
      <c r="AD57" s="377">
        <v>1.3213363831117868</v>
      </c>
      <c r="AE57" s="378">
        <v>1.2795980879307818</v>
      </c>
      <c r="AF57" s="257"/>
      <c r="AG57" s="259">
        <v>33.940855627801923</v>
      </c>
      <c r="AH57" s="260">
        <v>36.1</v>
      </c>
      <c r="AI57" s="261">
        <v>31.71737189631126</v>
      </c>
      <c r="AJ57" s="259">
        <v>46.180716672562838</v>
      </c>
      <c r="AK57" s="260">
        <v>49.078487724825948</v>
      </c>
      <c r="AL57" s="260">
        <v>44.741169387149952</v>
      </c>
      <c r="AM57" s="259">
        <v>63.316522135228141</v>
      </c>
      <c r="AN57" s="260">
        <v>67.3</v>
      </c>
      <c r="AO57" s="261">
        <v>62.974485874324131</v>
      </c>
      <c r="AP57" s="257"/>
      <c r="AQ57" s="379">
        <v>34.754673151455094</v>
      </c>
      <c r="AR57" s="260">
        <v>37.315283721945285</v>
      </c>
      <c r="AS57" s="259">
        <v>45.890857032580499</v>
      </c>
      <c r="AT57" s="261">
        <v>50.098910596859035</v>
      </c>
      <c r="AU57" s="380">
        <v>61.481514466156064</v>
      </c>
      <c r="AV57" s="261">
        <v>67.995988221738315</v>
      </c>
    </row>
    <row r="58" spans="2:48" s="212" customFormat="1" ht="12.75" customHeight="1" x14ac:dyDescent="0.2">
      <c r="B58" s="373">
        <v>2061</v>
      </c>
      <c r="C58" s="349">
        <v>9.7947469729836474</v>
      </c>
      <c r="D58" s="350">
        <v>8.2576180759960582</v>
      </c>
      <c r="E58" s="350">
        <v>7.1322592598649042</v>
      </c>
      <c r="F58" s="349">
        <v>10.742275752946217</v>
      </c>
      <c r="G58" s="350">
        <v>9.2870091608752041</v>
      </c>
      <c r="H58" s="351">
        <v>8.2837677999061885</v>
      </c>
      <c r="I58" s="350">
        <v>11.166687036125658</v>
      </c>
      <c r="J58" s="350">
        <v>9.6810299102411079</v>
      </c>
      <c r="K58" s="351">
        <v>8.6823508546192691</v>
      </c>
      <c r="L58" s="257"/>
      <c r="M58" s="352">
        <v>1.3827914632787675</v>
      </c>
      <c r="N58" s="353">
        <v>1.3317464228520897</v>
      </c>
      <c r="O58" s="353">
        <v>1.3121567538927872</v>
      </c>
      <c r="P58" s="352">
        <v>2.3086760954280345</v>
      </c>
      <c r="Q58" s="353">
        <v>2.2576310550013563</v>
      </c>
      <c r="R58" s="354">
        <v>2.2380413860420538</v>
      </c>
      <c r="S58" s="353">
        <v>2.823056446622072</v>
      </c>
      <c r="T58" s="353">
        <v>2.7720114061953938</v>
      </c>
      <c r="U58" s="354">
        <v>2.7524217372360917</v>
      </c>
      <c r="V58" s="257"/>
      <c r="W58" s="374">
        <v>5.0888011222258269</v>
      </c>
      <c r="X58" s="375">
        <v>0.83396342927552713</v>
      </c>
      <c r="Y58" s="375">
        <v>0.79222513409452222</v>
      </c>
      <c r="Z58" s="376">
        <v>5.3396548484650781</v>
      </c>
      <c r="AA58" s="377">
        <v>1.0346464102669284</v>
      </c>
      <c r="AB58" s="378">
        <v>0.99290811508592336</v>
      </c>
      <c r="AC58" s="377">
        <v>5.6980173145211515</v>
      </c>
      <c r="AD58" s="377">
        <v>1.3213363831117868</v>
      </c>
      <c r="AE58" s="378">
        <v>1.2795980879307818</v>
      </c>
      <c r="AF58" s="257"/>
      <c r="AG58" s="259">
        <v>33.940855627801923</v>
      </c>
      <c r="AH58" s="260">
        <v>36.1</v>
      </c>
      <c r="AI58" s="261">
        <v>31.71737189631126</v>
      </c>
      <c r="AJ58" s="259">
        <v>46.180716672562838</v>
      </c>
      <c r="AK58" s="260">
        <v>49.078487724825948</v>
      </c>
      <c r="AL58" s="260">
        <v>44.741169387149952</v>
      </c>
      <c r="AM58" s="259">
        <v>63.316522135228141</v>
      </c>
      <c r="AN58" s="260">
        <v>67.3</v>
      </c>
      <c r="AO58" s="261">
        <v>62.974485874324131</v>
      </c>
      <c r="AP58" s="257"/>
      <c r="AQ58" s="379">
        <v>34.754673151455094</v>
      </c>
      <c r="AR58" s="260">
        <v>37.315283721945285</v>
      </c>
      <c r="AS58" s="259">
        <v>45.890857032580499</v>
      </c>
      <c r="AT58" s="261">
        <v>50.098910596859035</v>
      </c>
      <c r="AU58" s="380">
        <v>61.481514466156064</v>
      </c>
      <c r="AV58" s="261">
        <v>67.995988221738315</v>
      </c>
    </row>
    <row r="59" spans="2:48" s="212" customFormat="1" ht="12.75" customHeight="1" x14ac:dyDescent="0.2">
      <c r="B59" s="373">
        <v>2062</v>
      </c>
      <c r="C59" s="349">
        <v>9.7947469729836474</v>
      </c>
      <c r="D59" s="350">
        <v>8.2576180759960582</v>
      </c>
      <c r="E59" s="350">
        <v>7.1322592598649042</v>
      </c>
      <c r="F59" s="349">
        <v>10.742275752946217</v>
      </c>
      <c r="G59" s="350">
        <v>9.2870091608752041</v>
      </c>
      <c r="H59" s="351">
        <v>8.2837677999061885</v>
      </c>
      <c r="I59" s="350">
        <v>11.166687036125658</v>
      </c>
      <c r="J59" s="350">
        <v>9.6810299102411079</v>
      </c>
      <c r="K59" s="351">
        <v>8.6823508546192691</v>
      </c>
      <c r="L59" s="257"/>
      <c r="M59" s="352">
        <v>1.3827914632787675</v>
      </c>
      <c r="N59" s="353">
        <v>1.3317464228520897</v>
      </c>
      <c r="O59" s="353">
        <v>1.3121567538927872</v>
      </c>
      <c r="P59" s="352">
        <v>2.3086760954280345</v>
      </c>
      <c r="Q59" s="353">
        <v>2.2576310550013563</v>
      </c>
      <c r="R59" s="354">
        <v>2.2380413860420538</v>
      </c>
      <c r="S59" s="353">
        <v>2.823056446622072</v>
      </c>
      <c r="T59" s="353">
        <v>2.7720114061953938</v>
      </c>
      <c r="U59" s="354">
        <v>2.7524217372360917</v>
      </c>
      <c r="V59" s="257"/>
      <c r="W59" s="374">
        <v>5.0888011222258269</v>
      </c>
      <c r="X59" s="375">
        <v>0.83396342927552736</v>
      </c>
      <c r="Y59" s="375">
        <v>0.79222513409452222</v>
      </c>
      <c r="Z59" s="376">
        <v>5.3396548484650781</v>
      </c>
      <c r="AA59" s="377">
        <v>1.0346464102669284</v>
      </c>
      <c r="AB59" s="378">
        <v>0.99290811508592336</v>
      </c>
      <c r="AC59" s="377">
        <v>5.6980173145211515</v>
      </c>
      <c r="AD59" s="377">
        <v>1.321336383111787</v>
      </c>
      <c r="AE59" s="378">
        <v>1.2795980879307818</v>
      </c>
      <c r="AF59" s="257"/>
      <c r="AG59" s="259">
        <v>33.940855627801923</v>
      </c>
      <c r="AH59" s="260">
        <v>36.1</v>
      </c>
      <c r="AI59" s="261">
        <v>31.71737189631126</v>
      </c>
      <c r="AJ59" s="259">
        <v>46.180716672562838</v>
      </c>
      <c r="AK59" s="260">
        <v>49.078487724825948</v>
      </c>
      <c r="AL59" s="260">
        <v>44.741169387149952</v>
      </c>
      <c r="AM59" s="259">
        <v>63.316522135228141</v>
      </c>
      <c r="AN59" s="260">
        <v>67.3</v>
      </c>
      <c r="AO59" s="261">
        <v>62.974485874324131</v>
      </c>
      <c r="AP59" s="257"/>
      <c r="AQ59" s="379">
        <v>34.754673151455094</v>
      </c>
      <c r="AR59" s="260">
        <v>37.315283721945285</v>
      </c>
      <c r="AS59" s="259">
        <v>45.890857032580499</v>
      </c>
      <c r="AT59" s="261">
        <v>50.098910596859035</v>
      </c>
      <c r="AU59" s="380">
        <v>61.481514466156064</v>
      </c>
      <c r="AV59" s="261">
        <v>67.995988221738315</v>
      </c>
    </row>
    <row r="60" spans="2:48" s="212" customFormat="1" ht="12.75" customHeight="1" x14ac:dyDescent="0.2">
      <c r="B60" s="373">
        <v>2063</v>
      </c>
      <c r="C60" s="349">
        <v>9.7947469729836474</v>
      </c>
      <c r="D60" s="350">
        <v>8.2576180759960582</v>
      </c>
      <c r="E60" s="350">
        <v>7.1322592598649042</v>
      </c>
      <c r="F60" s="349">
        <v>10.742275752946217</v>
      </c>
      <c r="G60" s="350">
        <v>9.2870091608752041</v>
      </c>
      <c r="H60" s="351">
        <v>8.2837677999061885</v>
      </c>
      <c r="I60" s="350">
        <v>11.166687036125658</v>
      </c>
      <c r="J60" s="350">
        <v>9.6810299102411079</v>
      </c>
      <c r="K60" s="351">
        <v>8.6823508546192691</v>
      </c>
      <c r="L60" s="257"/>
      <c r="M60" s="352">
        <v>1.3827914632787675</v>
      </c>
      <c r="N60" s="353">
        <v>1.3317464228520897</v>
      </c>
      <c r="O60" s="353">
        <v>1.3121567538927872</v>
      </c>
      <c r="P60" s="352">
        <v>2.3086760954280345</v>
      </c>
      <c r="Q60" s="353">
        <v>2.2576310550013563</v>
      </c>
      <c r="R60" s="354">
        <v>2.2380413860420538</v>
      </c>
      <c r="S60" s="353">
        <v>2.823056446622072</v>
      </c>
      <c r="T60" s="353">
        <v>2.7720114061953938</v>
      </c>
      <c r="U60" s="354">
        <v>2.7524217372360917</v>
      </c>
      <c r="V60" s="257"/>
      <c r="W60" s="374">
        <v>5.0888011222258269</v>
      </c>
      <c r="X60" s="375">
        <v>0.83396342927552736</v>
      </c>
      <c r="Y60" s="375">
        <v>0.79222513409452222</v>
      </c>
      <c r="Z60" s="376">
        <v>5.3396548484650781</v>
      </c>
      <c r="AA60" s="377">
        <v>1.0346464102669282</v>
      </c>
      <c r="AB60" s="378">
        <v>0.99290811508592336</v>
      </c>
      <c r="AC60" s="377">
        <v>5.6980173145211515</v>
      </c>
      <c r="AD60" s="377">
        <v>1.3213363831117866</v>
      </c>
      <c r="AE60" s="378">
        <v>1.2795980879307818</v>
      </c>
      <c r="AF60" s="257"/>
      <c r="AG60" s="259">
        <v>33.940855627801923</v>
      </c>
      <c r="AH60" s="260">
        <v>36.1</v>
      </c>
      <c r="AI60" s="261">
        <v>31.71737189631126</v>
      </c>
      <c r="AJ60" s="259">
        <v>46.180716672562838</v>
      </c>
      <c r="AK60" s="260">
        <v>49.078487724825948</v>
      </c>
      <c r="AL60" s="260">
        <v>44.741169387149952</v>
      </c>
      <c r="AM60" s="259">
        <v>63.316522135228141</v>
      </c>
      <c r="AN60" s="260">
        <v>67.3</v>
      </c>
      <c r="AO60" s="261">
        <v>62.974485874324131</v>
      </c>
      <c r="AP60" s="257"/>
      <c r="AQ60" s="379">
        <v>34.754673151455094</v>
      </c>
      <c r="AR60" s="260">
        <v>37.315283721945285</v>
      </c>
      <c r="AS60" s="259">
        <v>45.890857032580499</v>
      </c>
      <c r="AT60" s="261">
        <v>50.098910596859035</v>
      </c>
      <c r="AU60" s="380">
        <v>61.481514466156064</v>
      </c>
      <c r="AV60" s="261">
        <v>67.995988221738315</v>
      </c>
    </row>
    <row r="61" spans="2:48" s="212" customFormat="1" ht="12.75" customHeight="1" x14ac:dyDescent="0.2">
      <c r="B61" s="373">
        <v>2064</v>
      </c>
      <c r="C61" s="349">
        <v>9.7947469729836474</v>
      </c>
      <c r="D61" s="350">
        <v>8.2576180759960582</v>
      </c>
      <c r="E61" s="350">
        <v>7.1322592598649042</v>
      </c>
      <c r="F61" s="349">
        <v>10.742275752946217</v>
      </c>
      <c r="G61" s="350">
        <v>9.2870091608752041</v>
      </c>
      <c r="H61" s="351">
        <v>8.2837677999061885</v>
      </c>
      <c r="I61" s="350">
        <v>11.166687036125658</v>
      </c>
      <c r="J61" s="350">
        <v>9.6810299102411079</v>
      </c>
      <c r="K61" s="351">
        <v>8.6823508546192691</v>
      </c>
      <c r="L61" s="257"/>
      <c r="M61" s="352">
        <v>1.3827914632787675</v>
      </c>
      <c r="N61" s="353">
        <v>1.3317464228520897</v>
      </c>
      <c r="O61" s="353">
        <v>1.3121567538927872</v>
      </c>
      <c r="P61" s="352">
        <v>2.3086760954280345</v>
      </c>
      <c r="Q61" s="353">
        <v>2.2576310550013563</v>
      </c>
      <c r="R61" s="354">
        <v>2.2380413860420538</v>
      </c>
      <c r="S61" s="353">
        <v>2.823056446622072</v>
      </c>
      <c r="T61" s="353">
        <v>2.7720114061953938</v>
      </c>
      <c r="U61" s="354">
        <v>2.7524217372360917</v>
      </c>
      <c r="V61" s="257"/>
      <c r="W61" s="374">
        <v>5.0888011222258269</v>
      </c>
      <c r="X61" s="375">
        <v>0.83396342927552736</v>
      </c>
      <c r="Y61" s="375">
        <v>0.79222513409452244</v>
      </c>
      <c r="Z61" s="376">
        <v>5.3396548484650781</v>
      </c>
      <c r="AA61" s="377">
        <v>1.0346464102669284</v>
      </c>
      <c r="AB61" s="378">
        <v>0.99290811508592314</v>
      </c>
      <c r="AC61" s="377">
        <v>5.6980173145211515</v>
      </c>
      <c r="AD61" s="377">
        <v>1.321336383111787</v>
      </c>
      <c r="AE61" s="378">
        <v>1.2795980879307818</v>
      </c>
      <c r="AF61" s="257"/>
      <c r="AG61" s="259">
        <v>33.940855627801923</v>
      </c>
      <c r="AH61" s="260">
        <v>36.1</v>
      </c>
      <c r="AI61" s="261">
        <v>31.71737189631126</v>
      </c>
      <c r="AJ61" s="259">
        <v>46.180716672562838</v>
      </c>
      <c r="AK61" s="260">
        <v>49.078487724825948</v>
      </c>
      <c r="AL61" s="260">
        <v>44.741169387149952</v>
      </c>
      <c r="AM61" s="259">
        <v>63.316522135228141</v>
      </c>
      <c r="AN61" s="260">
        <v>67.3</v>
      </c>
      <c r="AO61" s="261">
        <v>62.974485874324131</v>
      </c>
      <c r="AP61" s="257"/>
      <c r="AQ61" s="379">
        <v>34.754673151455094</v>
      </c>
      <c r="AR61" s="260">
        <v>37.315283721945285</v>
      </c>
      <c r="AS61" s="259">
        <v>45.890857032580499</v>
      </c>
      <c r="AT61" s="261">
        <v>50.098910596859035</v>
      </c>
      <c r="AU61" s="380">
        <v>61.481514466156064</v>
      </c>
      <c r="AV61" s="261">
        <v>67.995988221738315</v>
      </c>
    </row>
    <row r="62" spans="2:48" s="212" customFormat="1" ht="12.75" customHeight="1" x14ac:dyDescent="0.2">
      <c r="B62" s="373">
        <v>2065</v>
      </c>
      <c r="C62" s="349">
        <v>9.7947469729836474</v>
      </c>
      <c r="D62" s="350">
        <v>8.2576180759960582</v>
      </c>
      <c r="E62" s="350">
        <v>7.1322592598649042</v>
      </c>
      <c r="F62" s="349">
        <v>10.742275752946217</v>
      </c>
      <c r="G62" s="350">
        <v>9.2870091608752041</v>
      </c>
      <c r="H62" s="351">
        <v>8.2837677999061885</v>
      </c>
      <c r="I62" s="350">
        <v>11.166687036125658</v>
      </c>
      <c r="J62" s="350">
        <v>9.6810299102411079</v>
      </c>
      <c r="K62" s="351">
        <v>8.6823508546192691</v>
      </c>
      <c r="L62" s="257"/>
      <c r="M62" s="352">
        <v>1.3827914632787675</v>
      </c>
      <c r="N62" s="353">
        <v>1.3317464228520897</v>
      </c>
      <c r="O62" s="353">
        <v>1.3121567538927872</v>
      </c>
      <c r="P62" s="352">
        <v>2.3086760954280345</v>
      </c>
      <c r="Q62" s="353">
        <v>2.2576310550013563</v>
      </c>
      <c r="R62" s="354">
        <v>2.2380413860420538</v>
      </c>
      <c r="S62" s="353">
        <v>2.823056446622072</v>
      </c>
      <c r="T62" s="353">
        <v>2.7720114061953938</v>
      </c>
      <c r="U62" s="354">
        <v>2.7524217372360917</v>
      </c>
      <c r="V62" s="257"/>
      <c r="W62" s="374">
        <v>5.0888011222258269</v>
      </c>
      <c r="X62" s="375">
        <v>0.83396342927552736</v>
      </c>
      <c r="Y62" s="375">
        <v>0.79222513409452222</v>
      </c>
      <c r="Z62" s="376">
        <v>5.3396548484650781</v>
      </c>
      <c r="AA62" s="377">
        <v>1.0346464102669284</v>
      </c>
      <c r="AB62" s="378">
        <v>0.99290811508592336</v>
      </c>
      <c r="AC62" s="377">
        <v>5.6980173145211515</v>
      </c>
      <c r="AD62" s="377">
        <v>1.321336383111787</v>
      </c>
      <c r="AE62" s="378">
        <v>1.2795980879307818</v>
      </c>
      <c r="AF62" s="257"/>
      <c r="AG62" s="259">
        <v>33.940855627801923</v>
      </c>
      <c r="AH62" s="260">
        <v>36.1</v>
      </c>
      <c r="AI62" s="261">
        <v>31.71737189631126</v>
      </c>
      <c r="AJ62" s="259">
        <v>46.180716672562838</v>
      </c>
      <c r="AK62" s="260">
        <v>49.078487724825948</v>
      </c>
      <c r="AL62" s="260">
        <v>44.741169387149952</v>
      </c>
      <c r="AM62" s="259">
        <v>63.316522135228141</v>
      </c>
      <c r="AN62" s="260">
        <v>67.3</v>
      </c>
      <c r="AO62" s="261">
        <v>62.974485874324131</v>
      </c>
      <c r="AP62" s="257"/>
      <c r="AQ62" s="379">
        <v>34.754673151455094</v>
      </c>
      <c r="AR62" s="260">
        <v>37.315283721945285</v>
      </c>
      <c r="AS62" s="259">
        <v>45.890857032580499</v>
      </c>
      <c r="AT62" s="261">
        <v>50.098910596859035</v>
      </c>
      <c r="AU62" s="380">
        <v>61.481514466156064</v>
      </c>
      <c r="AV62" s="261">
        <v>67.995988221738315</v>
      </c>
    </row>
    <row r="63" spans="2:48" s="212" customFormat="1" ht="12.75" customHeight="1" x14ac:dyDescent="0.2">
      <c r="B63" s="373">
        <v>2066</v>
      </c>
      <c r="C63" s="349">
        <v>9.7947469729836474</v>
      </c>
      <c r="D63" s="350">
        <v>8.2576180759960582</v>
      </c>
      <c r="E63" s="350">
        <v>7.1322592598649042</v>
      </c>
      <c r="F63" s="349">
        <v>10.742275752946217</v>
      </c>
      <c r="G63" s="350">
        <v>9.2870091608752041</v>
      </c>
      <c r="H63" s="351">
        <v>8.2837677999061885</v>
      </c>
      <c r="I63" s="350">
        <v>11.166687036125658</v>
      </c>
      <c r="J63" s="350">
        <v>9.6810299102411079</v>
      </c>
      <c r="K63" s="351">
        <v>8.6823508546192691</v>
      </c>
      <c r="L63" s="257"/>
      <c r="M63" s="352">
        <v>1.3827914632787675</v>
      </c>
      <c r="N63" s="353">
        <v>1.3317464228520897</v>
      </c>
      <c r="O63" s="353">
        <v>1.3121567538927872</v>
      </c>
      <c r="P63" s="352">
        <v>2.3086760954280345</v>
      </c>
      <c r="Q63" s="353">
        <v>2.2576310550013563</v>
      </c>
      <c r="R63" s="354">
        <v>2.2380413860420538</v>
      </c>
      <c r="S63" s="353">
        <v>2.823056446622072</v>
      </c>
      <c r="T63" s="353">
        <v>2.7720114061953938</v>
      </c>
      <c r="U63" s="354">
        <v>2.7524217372360917</v>
      </c>
      <c r="V63" s="257"/>
      <c r="W63" s="374">
        <v>5.0888011222258269</v>
      </c>
      <c r="X63" s="375">
        <v>0.83396342927552713</v>
      </c>
      <c r="Y63" s="375">
        <v>0.79222513409452222</v>
      </c>
      <c r="Z63" s="376">
        <v>5.3396548484650781</v>
      </c>
      <c r="AA63" s="377">
        <v>1.0346464102669284</v>
      </c>
      <c r="AB63" s="378">
        <v>0.99290811508592336</v>
      </c>
      <c r="AC63" s="377">
        <v>5.6980173145211515</v>
      </c>
      <c r="AD63" s="377">
        <v>1.3213363831117868</v>
      </c>
      <c r="AE63" s="378">
        <v>1.2795980879307818</v>
      </c>
      <c r="AF63" s="257"/>
      <c r="AG63" s="259">
        <v>33.940855627801923</v>
      </c>
      <c r="AH63" s="260">
        <v>36.1</v>
      </c>
      <c r="AI63" s="261">
        <v>31.71737189631126</v>
      </c>
      <c r="AJ63" s="259">
        <v>46.180716672562838</v>
      </c>
      <c r="AK63" s="260">
        <v>49.078487724825948</v>
      </c>
      <c r="AL63" s="260">
        <v>44.741169387149952</v>
      </c>
      <c r="AM63" s="259">
        <v>63.316522135228141</v>
      </c>
      <c r="AN63" s="260">
        <v>67.3</v>
      </c>
      <c r="AO63" s="261">
        <v>62.974485874324131</v>
      </c>
      <c r="AP63" s="257"/>
      <c r="AQ63" s="379">
        <v>34.754673151455094</v>
      </c>
      <c r="AR63" s="260">
        <v>37.315283721945285</v>
      </c>
      <c r="AS63" s="259">
        <v>45.890857032580499</v>
      </c>
      <c r="AT63" s="261">
        <v>50.098910596859035</v>
      </c>
      <c r="AU63" s="380">
        <v>61.481514466156064</v>
      </c>
      <c r="AV63" s="261">
        <v>67.995988221738315</v>
      </c>
    </row>
    <row r="64" spans="2:48" s="212" customFormat="1" ht="12.75" customHeight="1" x14ac:dyDescent="0.2">
      <c r="B64" s="373">
        <v>2067</v>
      </c>
      <c r="C64" s="349">
        <v>9.7947469729836474</v>
      </c>
      <c r="D64" s="350">
        <v>8.2576180759960582</v>
      </c>
      <c r="E64" s="350">
        <v>7.1322592598649042</v>
      </c>
      <c r="F64" s="349">
        <v>10.742275752946217</v>
      </c>
      <c r="G64" s="350">
        <v>9.2870091608752041</v>
      </c>
      <c r="H64" s="351">
        <v>8.2837677999061885</v>
      </c>
      <c r="I64" s="350">
        <v>11.166687036125658</v>
      </c>
      <c r="J64" s="350">
        <v>9.6810299102411079</v>
      </c>
      <c r="K64" s="351">
        <v>8.6823508546192691</v>
      </c>
      <c r="L64" s="257"/>
      <c r="M64" s="352">
        <v>1.3827914632787675</v>
      </c>
      <c r="N64" s="353">
        <v>1.3317464228520897</v>
      </c>
      <c r="O64" s="353">
        <v>1.3121567538927872</v>
      </c>
      <c r="P64" s="352">
        <v>2.3086760954280345</v>
      </c>
      <c r="Q64" s="353">
        <v>2.2576310550013563</v>
      </c>
      <c r="R64" s="354">
        <v>2.2380413860420538</v>
      </c>
      <c r="S64" s="353">
        <v>2.823056446622072</v>
      </c>
      <c r="T64" s="353">
        <v>2.7720114061953938</v>
      </c>
      <c r="U64" s="354">
        <v>2.7524217372360917</v>
      </c>
      <c r="V64" s="257"/>
      <c r="W64" s="374">
        <v>5.0888011222258269</v>
      </c>
      <c r="X64" s="375">
        <v>0.83396342927552713</v>
      </c>
      <c r="Y64" s="375">
        <v>0.79222513409452244</v>
      </c>
      <c r="Z64" s="376">
        <v>5.3396548484650781</v>
      </c>
      <c r="AA64" s="377">
        <v>1.0346464102669284</v>
      </c>
      <c r="AB64" s="378">
        <v>0.99290811508592314</v>
      </c>
      <c r="AC64" s="377">
        <v>5.6980173145211515</v>
      </c>
      <c r="AD64" s="377">
        <v>1.3213363831117868</v>
      </c>
      <c r="AE64" s="378">
        <v>1.2795980879307818</v>
      </c>
      <c r="AF64" s="257"/>
      <c r="AG64" s="259">
        <v>33.940855627801923</v>
      </c>
      <c r="AH64" s="260">
        <v>36.1</v>
      </c>
      <c r="AI64" s="261">
        <v>31.71737189631126</v>
      </c>
      <c r="AJ64" s="259">
        <v>46.180716672562838</v>
      </c>
      <c r="AK64" s="260">
        <v>49.078487724825948</v>
      </c>
      <c r="AL64" s="260">
        <v>44.741169387149952</v>
      </c>
      <c r="AM64" s="259">
        <v>63.316522135228141</v>
      </c>
      <c r="AN64" s="260">
        <v>67.3</v>
      </c>
      <c r="AO64" s="261">
        <v>62.974485874324131</v>
      </c>
      <c r="AP64" s="257"/>
      <c r="AQ64" s="379">
        <v>34.754673151455094</v>
      </c>
      <c r="AR64" s="260">
        <v>37.315283721945285</v>
      </c>
      <c r="AS64" s="259">
        <v>45.890857032580499</v>
      </c>
      <c r="AT64" s="261">
        <v>50.098910596859035</v>
      </c>
      <c r="AU64" s="380">
        <v>61.481514466156064</v>
      </c>
      <c r="AV64" s="261">
        <v>67.995988221738315</v>
      </c>
    </row>
    <row r="65" spans="2:48" s="212" customFormat="1" ht="12.75" customHeight="1" x14ac:dyDescent="0.2">
      <c r="B65" s="373">
        <v>2068</v>
      </c>
      <c r="C65" s="349">
        <v>9.7947469729836474</v>
      </c>
      <c r="D65" s="350">
        <v>8.2576180759960582</v>
      </c>
      <c r="E65" s="350">
        <v>7.1322592598649042</v>
      </c>
      <c r="F65" s="349">
        <v>10.742275752946217</v>
      </c>
      <c r="G65" s="350">
        <v>9.2870091608752041</v>
      </c>
      <c r="H65" s="351">
        <v>8.2837677999061885</v>
      </c>
      <c r="I65" s="350">
        <v>11.166687036125658</v>
      </c>
      <c r="J65" s="350">
        <v>9.6810299102411079</v>
      </c>
      <c r="K65" s="351">
        <v>8.6823508546192691</v>
      </c>
      <c r="L65" s="257"/>
      <c r="M65" s="352">
        <v>1.3827914632787675</v>
      </c>
      <c r="N65" s="353">
        <v>1.3317464228520897</v>
      </c>
      <c r="O65" s="353">
        <v>1.3121567538927872</v>
      </c>
      <c r="P65" s="352">
        <v>2.3086760954280345</v>
      </c>
      <c r="Q65" s="353">
        <v>2.2576310550013563</v>
      </c>
      <c r="R65" s="354">
        <v>2.2380413860420538</v>
      </c>
      <c r="S65" s="353">
        <v>2.823056446622072</v>
      </c>
      <c r="T65" s="353">
        <v>2.7720114061953938</v>
      </c>
      <c r="U65" s="354">
        <v>2.7524217372360917</v>
      </c>
      <c r="V65" s="257"/>
      <c r="W65" s="374">
        <v>5.0888011222258269</v>
      </c>
      <c r="X65" s="375">
        <v>0.83396342927552736</v>
      </c>
      <c r="Y65" s="375">
        <v>0.79222513409452222</v>
      </c>
      <c r="Z65" s="376">
        <v>5.3396548484650781</v>
      </c>
      <c r="AA65" s="377">
        <v>1.0346464102669284</v>
      </c>
      <c r="AB65" s="378">
        <v>0.99290811508592336</v>
      </c>
      <c r="AC65" s="377">
        <v>5.6980173145211515</v>
      </c>
      <c r="AD65" s="377">
        <v>1.321336383111787</v>
      </c>
      <c r="AE65" s="378">
        <v>1.2795980879307818</v>
      </c>
      <c r="AF65" s="257"/>
      <c r="AG65" s="259">
        <v>33.940855627801923</v>
      </c>
      <c r="AH65" s="260">
        <v>36.1</v>
      </c>
      <c r="AI65" s="261">
        <v>31.71737189631126</v>
      </c>
      <c r="AJ65" s="259">
        <v>46.180716672562838</v>
      </c>
      <c r="AK65" s="260">
        <v>49.078487724825948</v>
      </c>
      <c r="AL65" s="260">
        <v>44.741169387149952</v>
      </c>
      <c r="AM65" s="259">
        <v>63.316522135228141</v>
      </c>
      <c r="AN65" s="260">
        <v>67.3</v>
      </c>
      <c r="AO65" s="261">
        <v>62.974485874324131</v>
      </c>
      <c r="AP65" s="257"/>
      <c r="AQ65" s="379">
        <v>34.754673151455094</v>
      </c>
      <c r="AR65" s="260">
        <v>37.315283721945285</v>
      </c>
      <c r="AS65" s="259">
        <v>45.890857032580499</v>
      </c>
      <c r="AT65" s="261">
        <v>50.098910596859035</v>
      </c>
      <c r="AU65" s="380">
        <v>61.481514466156064</v>
      </c>
      <c r="AV65" s="261">
        <v>67.995988221738315</v>
      </c>
    </row>
    <row r="66" spans="2:48" s="212" customFormat="1" ht="12.75" customHeight="1" x14ac:dyDescent="0.2">
      <c r="B66" s="373">
        <v>2069</v>
      </c>
      <c r="C66" s="349">
        <v>9.7947469729836474</v>
      </c>
      <c r="D66" s="350">
        <v>8.2576180759960582</v>
      </c>
      <c r="E66" s="350">
        <v>7.1322592598649042</v>
      </c>
      <c r="F66" s="349">
        <v>10.742275752946217</v>
      </c>
      <c r="G66" s="350">
        <v>9.2870091608752041</v>
      </c>
      <c r="H66" s="351">
        <v>8.2837677999061885</v>
      </c>
      <c r="I66" s="350">
        <v>11.166687036125658</v>
      </c>
      <c r="J66" s="350">
        <v>9.6810299102411079</v>
      </c>
      <c r="K66" s="351">
        <v>8.6823508546192691</v>
      </c>
      <c r="L66" s="257"/>
      <c r="M66" s="352">
        <v>1.3827914632787675</v>
      </c>
      <c r="N66" s="353">
        <v>1.3317464228520897</v>
      </c>
      <c r="O66" s="353">
        <v>1.3121567538927872</v>
      </c>
      <c r="P66" s="352">
        <v>2.3086760954280345</v>
      </c>
      <c r="Q66" s="353">
        <v>2.2576310550013563</v>
      </c>
      <c r="R66" s="354">
        <v>2.2380413860420538</v>
      </c>
      <c r="S66" s="353">
        <v>2.823056446622072</v>
      </c>
      <c r="T66" s="353">
        <v>2.7720114061953938</v>
      </c>
      <c r="U66" s="354">
        <v>2.7524217372360917</v>
      </c>
      <c r="V66" s="257"/>
      <c r="W66" s="374">
        <v>5.0888011222258269</v>
      </c>
      <c r="X66" s="375">
        <v>0.83396342927552736</v>
      </c>
      <c r="Y66" s="375">
        <v>0.79222513409452222</v>
      </c>
      <c r="Z66" s="376">
        <v>5.3396548484650781</v>
      </c>
      <c r="AA66" s="377">
        <v>1.0346464102669284</v>
      </c>
      <c r="AB66" s="378">
        <v>0.99290811508592336</v>
      </c>
      <c r="AC66" s="377">
        <v>5.6980173145211515</v>
      </c>
      <c r="AD66" s="377">
        <v>1.321336383111787</v>
      </c>
      <c r="AE66" s="378">
        <v>1.2795980879307818</v>
      </c>
      <c r="AF66" s="257"/>
      <c r="AG66" s="259">
        <v>33.940855627801923</v>
      </c>
      <c r="AH66" s="260">
        <v>36.1</v>
      </c>
      <c r="AI66" s="261">
        <v>31.71737189631126</v>
      </c>
      <c r="AJ66" s="259">
        <v>46.180716672562838</v>
      </c>
      <c r="AK66" s="260">
        <v>49.078487724825948</v>
      </c>
      <c r="AL66" s="260">
        <v>44.741169387149952</v>
      </c>
      <c r="AM66" s="259">
        <v>63.316522135228141</v>
      </c>
      <c r="AN66" s="260">
        <v>67.3</v>
      </c>
      <c r="AO66" s="261">
        <v>62.974485874324131</v>
      </c>
      <c r="AP66" s="257"/>
      <c r="AQ66" s="379">
        <v>34.754673151455094</v>
      </c>
      <c r="AR66" s="260">
        <v>37.315283721945285</v>
      </c>
      <c r="AS66" s="259">
        <v>45.890857032580499</v>
      </c>
      <c r="AT66" s="261">
        <v>50.098910596859035</v>
      </c>
      <c r="AU66" s="380">
        <v>61.481514466156064</v>
      </c>
      <c r="AV66" s="261">
        <v>67.995988221738315</v>
      </c>
    </row>
    <row r="67" spans="2:48" s="212" customFormat="1" ht="12.75" customHeight="1" x14ac:dyDescent="0.2">
      <c r="B67" s="373">
        <v>2070</v>
      </c>
      <c r="C67" s="349">
        <v>9.7947469729836474</v>
      </c>
      <c r="D67" s="350">
        <v>8.2576180759960582</v>
      </c>
      <c r="E67" s="350">
        <v>7.1322592598649042</v>
      </c>
      <c r="F67" s="349">
        <v>10.742275752946217</v>
      </c>
      <c r="G67" s="350">
        <v>9.2870091608752041</v>
      </c>
      <c r="H67" s="351">
        <v>8.2837677999061885</v>
      </c>
      <c r="I67" s="350">
        <v>11.166687036125658</v>
      </c>
      <c r="J67" s="350">
        <v>9.6810299102411079</v>
      </c>
      <c r="K67" s="351">
        <v>8.6823508546192691</v>
      </c>
      <c r="L67" s="257"/>
      <c r="M67" s="352">
        <v>1.3827914632787675</v>
      </c>
      <c r="N67" s="353">
        <v>1.3317464228520897</v>
      </c>
      <c r="O67" s="353">
        <v>1.3121567538927872</v>
      </c>
      <c r="P67" s="352">
        <v>2.3086760954280345</v>
      </c>
      <c r="Q67" s="353">
        <v>2.2576310550013563</v>
      </c>
      <c r="R67" s="354">
        <v>2.2380413860420538</v>
      </c>
      <c r="S67" s="353">
        <v>2.823056446622072</v>
      </c>
      <c r="T67" s="353">
        <v>2.7720114061953938</v>
      </c>
      <c r="U67" s="354">
        <v>2.7524217372360917</v>
      </c>
      <c r="V67" s="257"/>
      <c r="W67" s="374">
        <v>5.0888011222258269</v>
      </c>
      <c r="X67" s="375">
        <v>0.83396342927552736</v>
      </c>
      <c r="Y67" s="375">
        <v>0.79222513409452222</v>
      </c>
      <c r="Z67" s="376">
        <v>5.3396548484650781</v>
      </c>
      <c r="AA67" s="377">
        <v>1.0346464102669284</v>
      </c>
      <c r="AB67" s="378">
        <v>0.99290811508592336</v>
      </c>
      <c r="AC67" s="377">
        <v>5.6980173145211515</v>
      </c>
      <c r="AD67" s="377">
        <v>1.321336383111787</v>
      </c>
      <c r="AE67" s="378">
        <v>1.2795980879307818</v>
      </c>
      <c r="AF67" s="257"/>
      <c r="AG67" s="259">
        <v>33.940855627801923</v>
      </c>
      <c r="AH67" s="260">
        <v>36.1</v>
      </c>
      <c r="AI67" s="261">
        <v>31.71737189631126</v>
      </c>
      <c r="AJ67" s="259">
        <v>46.180716672562838</v>
      </c>
      <c r="AK67" s="260">
        <v>49.078487724825948</v>
      </c>
      <c r="AL67" s="260">
        <v>44.741169387149952</v>
      </c>
      <c r="AM67" s="259">
        <v>63.316522135228141</v>
      </c>
      <c r="AN67" s="260">
        <v>67.3</v>
      </c>
      <c r="AO67" s="261">
        <v>62.974485874324131</v>
      </c>
      <c r="AP67" s="257"/>
      <c r="AQ67" s="379">
        <v>34.754673151455094</v>
      </c>
      <c r="AR67" s="260">
        <v>37.315283721945285</v>
      </c>
      <c r="AS67" s="259">
        <v>45.890857032580499</v>
      </c>
      <c r="AT67" s="261">
        <v>50.098910596859035</v>
      </c>
      <c r="AU67" s="380">
        <v>61.481514466156064</v>
      </c>
      <c r="AV67" s="261">
        <v>67.995988221738315</v>
      </c>
    </row>
    <row r="68" spans="2:48" s="212" customFormat="1" ht="12.75" customHeight="1" x14ac:dyDescent="0.2">
      <c r="B68" s="373">
        <v>2071</v>
      </c>
      <c r="C68" s="349">
        <v>9.7947469729836474</v>
      </c>
      <c r="D68" s="350">
        <v>8.2576180759960582</v>
      </c>
      <c r="E68" s="350">
        <v>7.1322592598649042</v>
      </c>
      <c r="F68" s="349">
        <v>10.742275752946217</v>
      </c>
      <c r="G68" s="350">
        <v>9.2870091608752041</v>
      </c>
      <c r="H68" s="351">
        <v>8.2837677999061885</v>
      </c>
      <c r="I68" s="350">
        <v>11.166687036125658</v>
      </c>
      <c r="J68" s="350">
        <v>9.6810299102411079</v>
      </c>
      <c r="K68" s="351">
        <v>8.6823508546192691</v>
      </c>
      <c r="L68" s="257"/>
      <c r="M68" s="352">
        <v>1.3827914632787675</v>
      </c>
      <c r="N68" s="353">
        <v>1.3317464228520897</v>
      </c>
      <c r="O68" s="353">
        <v>1.3121567538927872</v>
      </c>
      <c r="P68" s="352">
        <v>2.3086760954280345</v>
      </c>
      <c r="Q68" s="353">
        <v>2.2576310550013563</v>
      </c>
      <c r="R68" s="354">
        <v>2.2380413860420538</v>
      </c>
      <c r="S68" s="353">
        <v>2.823056446622072</v>
      </c>
      <c r="T68" s="353">
        <v>2.7720114061953938</v>
      </c>
      <c r="U68" s="354">
        <v>2.7524217372360917</v>
      </c>
      <c r="V68" s="257"/>
      <c r="W68" s="374">
        <v>5.0888011222258269</v>
      </c>
      <c r="X68" s="375">
        <v>0.83396342927552736</v>
      </c>
      <c r="Y68" s="375">
        <v>0.79222513409452222</v>
      </c>
      <c r="Z68" s="376">
        <v>5.3396548484650781</v>
      </c>
      <c r="AA68" s="377">
        <v>1.0346464102669284</v>
      </c>
      <c r="AB68" s="378">
        <v>0.99290811508592336</v>
      </c>
      <c r="AC68" s="377">
        <v>5.6980173145211515</v>
      </c>
      <c r="AD68" s="377">
        <v>1.321336383111787</v>
      </c>
      <c r="AE68" s="378">
        <v>1.2795980879307818</v>
      </c>
      <c r="AF68" s="257"/>
      <c r="AG68" s="259">
        <v>33.940855627801923</v>
      </c>
      <c r="AH68" s="260">
        <v>36.1</v>
      </c>
      <c r="AI68" s="261">
        <v>31.71737189631126</v>
      </c>
      <c r="AJ68" s="259">
        <v>46.180716672562838</v>
      </c>
      <c r="AK68" s="260">
        <v>49.078487724825948</v>
      </c>
      <c r="AL68" s="260">
        <v>44.741169387149952</v>
      </c>
      <c r="AM68" s="259">
        <v>63.316522135228141</v>
      </c>
      <c r="AN68" s="260">
        <v>67.3</v>
      </c>
      <c r="AO68" s="261">
        <v>62.974485874324131</v>
      </c>
      <c r="AP68" s="257"/>
      <c r="AQ68" s="379">
        <v>34.754673151455094</v>
      </c>
      <c r="AR68" s="260">
        <v>37.315283721945285</v>
      </c>
      <c r="AS68" s="259">
        <v>45.890857032580499</v>
      </c>
      <c r="AT68" s="261">
        <v>50.098910596859035</v>
      </c>
      <c r="AU68" s="380">
        <v>61.481514466156064</v>
      </c>
      <c r="AV68" s="261">
        <v>67.995988221738315</v>
      </c>
    </row>
    <row r="69" spans="2:48" s="212" customFormat="1" ht="12.75" customHeight="1" x14ac:dyDescent="0.2">
      <c r="B69" s="373">
        <v>2072</v>
      </c>
      <c r="C69" s="349">
        <v>9.7947469729836474</v>
      </c>
      <c r="D69" s="350">
        <v>8.2576180759960582</v>
      </c>
      <c r="E69" s="350">
        <v>7.1322592598649042</v>
      </c>
      <c r="F69" s="349">
        <v>10.742275752946217</v>
      </c>
      <c r="G69" s="350">
        <v>9.2870091608752041</v>
      </c>
      <c r="H69" s="351">
        <v>8.2837677999061885</v>
      </c>
      <c r="I69" s="350">
        <v>11.166687036125658</v>
      </c>
      <c r="J69" s="350">
        <v>9.6810299102411079</v>
      </c>
      <c r="K69" s="351">
        <v>8.6823508546192691</v>
      </c>
      <c r="L69" s="257"/>
      <c r="M69" s="352">
        <v>1.3827914632787675</v>
      </c>
      <c r="N69" s="353">
        <v>1.3317464228520897</v>
      </c>
      <c r="O69" s="353">
        <v>1.3121567538927872</v>
      </c>
      <c r="P69" s="352">
        <v>2.3086760954280345</v>
      </c>
      <c r="Q69" s="353">
        <v>2.2576310550013563</v>
      </c>
      <c r="R69" s="354">
        <v>2.2380413860420538</v>
      </c>
      <c r="S69" s="353">
        <v>2.823056446622072</v>
      </c>
      <c r="T69" s="353">
        <v>2.7720114061953938</v>
      </c>
      <c r="U69" s="354">
        <v>2.7524217372360917</v>
      </c>
      <c r="V69" s="257"/>
      <c r="W69" s="374">
        <v>5.0888011222258269</v>
      </c>
      <c r="X69" s="375">
        <v>0.83396342927552713</v>
      </c>
      <c r="Y69" s="375">
        <v>0.79222513409452244</v>
      </c>
      <c r="Z69" s="376">
        <v>5.3396548484650781</v>
      </c>
      <c r="AA69" s="377">
        <v>1.0346464102669284</v>
      </c>
      <c r="AB69" s="378">
        <v>0.99290811508592314</v>
      </c>
      <c r="AC69" s="377">
        <v>5.6980173145211515</v>
      </c>
      <c r="AD69" s="377">
        <v>1.3213363831117868</v>
      </c>
      <c r="AE69" s="378">
        <v>1.2795980879307818</v>
      </c>
      <c r="AF69" s="257"/>
      <c r="AG69" s="259">
        <v>33.940855627801923</v>
      </c>
      <c r="AH69" s="260">
        <v>36.1</v>
      </c>
      <c r="AI69" s="261">
        <v>31.71737189631126</v>
      </c>
      <c r="AJ69" s="259">
        <v>46.180716672562838</v>
      </c>
      <c r="AK69" s="260">
        <v>49.078487724825948</v>
      </c>
      <c r="AL69" s="260">
        <v>44.741169387149952</v>
      </c>
      <c r="AM69" s="259">
        <v>63.316522135228141</v>
      </c>
      <c r="AN69" s="260">
        <v>67.3</v>
      </c>
      <c r="AO69" s="261">
        <v>62.974485874324131</v>
      </c>
      <c r="AP69" s="257"/>
      <c r="AQ69" s="379">
        <v>34.754673151455094</v>
      </c>
      <c r="AR69" s="260">
        <v>37.315283721945285</v>
      </c>
      <c r="AS69" s="259">
        <v>45.890857032580499</v>
      </c>
      <c r="AT69" s="261">
        <v>50.098910596859035</v>
      </c>
      <c r="AU69" s="380">
        <v>61.481514466156064</v>
      </c>
      <c r="AV69" s="261">
        <v>67.995988221738315</v>
      </c>
    </row>
    <row r="70" spans="2:48" s="212" customFormat="1" ht="12.75" customHeight="1" x14ac:dyDescent="0.2">
      <c r="B70" s="373">
        <v>2073</v>
      </c>
      <c r="C70" s="349">
        <v>9.7947469729836474</v>
      </c>
      <c r="D70" s="350">
        <v>8.2576180759960582</v>
      </c>
      <c r="E70" s="350">
        <v>7.1322592598649042</v>
      </c>
      <c r="F70" s="349">
        <v>10.742275752946217</v>
      </c>
      <c r="G70" s="350">
        <v>9.2870091608752041</v>
      </c>
      <c r="H70" s="351">
        <v>8.2837677999061885</v>
      </c>
      <c r="I70" s="350">
        <v>11.166687036125658</v>
      </c>
      <c r="J70" s="350">
        <v>9.6810299102411079</v>
      </c>
      <c r="K70" s="351">
        <v>8.6823508546192691</v>
      </c>
      <c r="L70" s="257"/>
      <c r="M70" s="352">
        <v>1.3827914632787675</v>
      </c>
      <c r="N70" s="353">
        <v>1.3317464228520897</v>
      </c>
      <c r="O70" s="353">
        <v>1.3121567538927872</v>
      </c>
      <c r="P70" s="352">
        <v>2.3086760954280345</v>
      </c>
      <c r="Q70" s="353">
        <v>2.2576310550013563</v>
      </c>
      <c r="R70" s="354">
        <v>2.2380413860420538</v>
      </c>
      <c r="S70" s="353">
        <v>2.823056446622072</v>
      </c>
      <c r="T70" s="353">
        <v>2.7720114061953938</v>
      </c>
      <c r="U70" s="354">
        <v>2.7524217372360917</v>
      </c>
      <c r="V70" s="257"/>
      <c r="W70" s="374">
        <v>5.0888011222258269</v>
      </c>
      <c r="X70" s="375">
        <v>0.83396342927552736</v>
      </c>
      <c r="Y70" s="375">
        <v>0.792225134094522</v>
      </c>
      <c r="Z70" s="376">
        <v>5.3396548484650781</v>
      </c>
      <c r="AA70" s="377">
        <v>1.0346464102669282</v>
      </c>
      <c r="AB70" s="378">
        <v>0.99290811508592314</v>
      </c>
      <c r="AC70" s="377">
        <v>5.6980173145211515</v>
      </c>
      <c r="AD70" s="377">
        <v>1.3213363831117866</v>
      </c>
      <c r="AE70" s="378">
        <v>1.2795980879307818</v>
      </c>
      <c r="AF70" s="257"/>
      <c r="AG70" s="259">
        <v>33.940855627801923</v>
      </c>
      <c r="AH70" s="260">
        <v>36.1</v>
      </c>
      <c r="AI70" s="261">
        <v>31.71737189631126</v>
      </c>
      <c r="AJ70" s="259">
        <v>46.180716672562838</v>
      </c>
      <c r="AK70" s="260">
        <v>49.078487724825948</v>
      </c>
      <c r="AL70" s="260">
        <v>44.741169387149952</v>
      </c>
      <c r="AM70" s="259">
        <v>63.316522135228141</v>
      </c>
      <c r="AN70" s="260">
        <v>67.3</v>
      </c>
      <c r="AO70" s="261">
        <v>62.974485874324131</v>
      </c>
      <c r="AP70" s="257"/>
      <c r="AQ70" s="379">
        <v>34.754673151455094</v>
      </c>
      <c r="AR70" s="260">
        <v>37.315283721945285</v>
      </c>
      <c r="AS70" s="259">
        <v>45.890857032580499</v>
      </c>
      <c r="AT70" s="261">
        <v>50.098910596859035</v>
      </c>
      <c r="AU70" s="380">
        <v>61.481514466156064</v>
      </c>
      <c r="AV70" s="261">
        <v>67.995988221738315</v>
      </c>
    </row>
    <row r="71" spans="2:48" s="212" customFormat="1" ht="12.75" customHeight="1" x14ac:dyDescent="0.2">
      <c r="B71" s="373">
        <v>2074</v>
      </c>
      <c r="C71" s="349">
        <v>9.7947469729836474</v>
      </c>
      <c r="D71" s="350">
        <v>8.2576180759960582</v>
      </c>
      <c r="E71" s="350">
        <v>7.1322592598649042</v>
      </c>
      <c r="F71" s="349">
        <v>10.742275752946217</v>
      </c>
      <c r="G71" s="350">
        <v>9.2870091608752041</v>
      </c>
      <c r="H71" s="351">
        <v>8.2837677999061885</v>
      </c>
      <c r="I71" s="350">
        <v>11.166687036125658</v>
      </c>
      <c r="J71" s="350">
        <v>9.6810299102411079</v>
      </c>
      <c r="K71" s="351">
        <v>8.6823508546192691</v>
      </c>
      <c r="L71" s="257"/>
      <c r="M71" s="352">
        <v>1.3827914632787675</v>
      </c>
      <c r="N71" s="353">
        <v>1.3317464228520897</v>
      </c>
      <c r="O71" s="353">
        <v>1.3121567538927872</v>
      </c>
      <c r="P71" s="352">
        <v>2.3086760954280345</v>
      </c>
      <c r="Q71" s="353">
        <v>2.2576310550013563</v>
      </c>
      <c r="R71" s="354">
        <v>2.2380413860420538</v>
      </c>
      <c r="S71" s="353">
        <v>2.823056446622072</v>
      </c>
      <c r="T71" s="353">
        <v>2.7720114061953938</v>
      </c>
      <c r="U71" s="354">
        <v>2.7524217372360917</v>
      </c>
      <c r="V71" s="257"/>
      <c r="W71" s="374">
        <v>5.0888011222258269</v>
      </c>
      <c r="X71" s="375">
        <v>0.83396342927552713</v>
      </c>
      <c r="Y71" s="375">
        <v>0.79222513409452244</v>
      </c>
      <c r="Z71" s="376">
        <v>5.3396548484650781</v>
      </c>
      <c r="AA71" s="377">
        <v>1.0346464102669284</v>
      </c>
      <c r="AB71" s="378">
        <v>0.99290811508592314</v>
      </c>
      <c r="AC71" s="377">
        <v>5.6980173145211515</v>
      </c>
      <c r="AD71" s="377">
        <v>1.3213363831117868</v>
      </c>
      <c r="AE71" s="378">
        <v>1.2795980879307818</v>
      </c>
      <c r="AF71" s="257"/>
      <c r="AG71" s="259">
        <v>33.940855627801923</v>
      </c>
      <c r="AH71" s="260">
        <v>36.1</v>
      </c>
      <c r="AI71" s="261">
        <v>31.71737189631126</v>
      </c>
      <c r="AJ71" s="259">
        <v>46.180716672562838</v>
      </c>
      <c r="AK71" s="260">
        <v>49.078487724825948</v>
      </c>
      <c r="AL71" s="260">
        <v>44.741169387149952</v>
      </c>
      <c r="AM71" s="259">
        <v>63.316522135228141</v>
      </c>
      <c r="AN71" s="260">
        <v>67.3</v>
      </c>
      <c r="AO71" s="261">
        <v>62.974485874324131</v>
      </c>
      <c r="AP71" s="257"/>
      <c r="AQ71" s="379">
        <v>34.754673151455094</v>
      </c>
      <c r="AR71" s="260">
        <v>37.315283721945285</v>
      </c>
      <c r="AS71" s="259">
        <v>45.890857032580499</v>
      </c>
      <c r="AT71" s="261">
        <v>50.098910596859035</v>
      </c>
      <c r="AU71" s="380">
        <v>61.481514466156064</v>
      </c>
      <c r="AV71" s="261">
        <v>67.995988221738315</v>
      </c>
    </row>
    <row r="72" spans="2:48" s="212" customFormat="1" ht="12.75" customHeight="1" x14ac:dyDescent="0.2">
      <c r="B72" s="373">
        <v>2075</v>
      </c>
      <c r="C72" s="349">
        <v>9.7947469729836474</v>
      </c>
      <c r="D72" s="350">
        <v>8.2576180759960582</v>
      </c>
      <c r="E72" s="350">
        <v>7.1322592598649042</v>
      </c>
      <c r="F72" s="349">
        <v>10.742275752946217</v>
      </c>
      <c r="G72" s="350">
        <v>9.2870091608752041</v>
      </c>
      <c r="H72" s="351">
        <v>8.2837677999061885</v>
      </c>
      <c r="I72" s="350">
        <v>11.166687036125658</v>
      </c>
      <c r="J72" s="350">
        <v>9.6810299102411079</v>
      </c>
      <c r="K72" s="351">
        <v>8.6823508546192691</v>
      </c>
      <c r="L72" s="257"/>
      <c r="M72" s="352">
        <v>1.3827914632787675</v>
      </c>
      <c r="N72" s="353">
        <v>1.3317464228520897</v>
      </c>
      <c r="O72" s="353">
        <v>1.3121567538927872</v>
      </c>
      <c r="P72" s="352">
        <v>2.3086760954280345</v>
      </c>
      <c r="Q72" s="353">
        <v>2.2576310550013563</v>
      </c>
      <c r="R72" s="354">
        <v>2.2380413860420538</v>
      </c>
      <c r="S72" s="353">
        <v>2.823056446622072</v>
      </c>
      <c r="T72" s="353">
        <v>2.7720114061953938</v>
      </c>
      <c r="U72" s="354">
        <v>2.7524217372360917</v>
      </c>
      <c r="V72" s="257"/>
      <c r="W72" s="374">
        <v>5.0888011222258269</v>
      </c>
      <c r="X72" s="375">
        <v>0.83396342927552736</v>
      </c>
      <c r="Y72" s="375">
        <v>0.79222513409452222</v>
      </c>
      <c r="Z72" s="376">
        <v>5.3396548484650781</v>
      </c>
      <c r="AA72" s="377">
        <v>1.0346464102669282</v>
      </c>
      <c r="AB72" s="378">
        <v>0.99290811508592336</v>
      </c>
      <c r="AC72" s="377">
        <v>5.6980173145211515</v>
      </c>
      <c r="AD72" s="377">
        <v>1.3213363831117866</v>
      </c>
      <c r="AE72" s="378">
        <v>1.2795980879307818</v>
      </c>
      <c r="AF72" s="257"/>
      <c r="AG72" s="259">
        <v>33.940855627801923</v>
      </c>
      <c r="AH72" s="260">
        <v>36.1</v>
      </c>
      <c r="AI72" s="261">
        <v>31.71737189631126</v>
      </c>
      <c r="AJ72" s="259">
        <v>46.180716672562838</v>
      </c>
      <c r="AK72" s="260">
        <v>49.078487724825948</v>
      </c>
      <c r="AL72" s="260">
        <v>44.741169387149952</v>
      </c>
      <c r="AM72" s="259">
        <v>63.316522135228141</v>
      </c>
      <c r="AN72" s="260">
        <v>67.3</v>
      </c>
      <c r="AO72" s="261">
        <v>62.974485874324131</v>
      </c>
      <c r="AP72" s="257"/>
      <c r="AQ72" s="379">
        <v>34.754673151455094</v>
      </c>
      <c r="AR72" s="260">
        <v>37.315283721945285</v>
      </c>
      <c r="AS72" s="259">
        <v>45.890857032580499</v>
      </c>
      <c r="AT72" s="261">
        <v>50.098910596859035</v>
      </c>
      <c r="AU72" s="380">
        <v>61.481514466156064</v>
      </c>
      <c r="AV72" s="261">
        <v>67.995988221738315</v>
      </c>
    </row>
    <row r="73" spans="2:48" s="212" customFormat="1" ht="12.75" customHeight="1" x14ac:dyDescent="0.2">
      <c r="B73" s="373">
        <v>2076</v>
      </c>
      <c r="C73" s="349">
        <v>9.7947469729836474</v>
      </c>
      <c r="D73" s="350">
        <v>8.2576180759960582</v>
      </c>
      <c r="E73" s="350">
        <v>7.1322592598649042</v>
      </c>
      <c r="F73" s="349">
        <v>10.742275752946217</v>
      </c>
      <c r="G73" s="350">
        <v>9.2870091608752041</v>
      </c>
      <c r="H73" s="351">
        <v>8.2837677999061885</v>
      </c>
      <c r="I73" s="350">
        <v>11.166687036125658</v>
      </c>
      <c r="J73" s="350">
        <v>9.6810299102411079</v>
      </c>
      <c r="K73" s="351">
        <v>8.6823508546192691</v>
      </c>
      <c r="L73" s="257"/>
      <c r="M73" s="352">
        <v>1.3827914632787675</v>
      </c>
      <c r="N73" s="353">
        <v>1.3317464228520897</v>
      </c>
      <c r="O73" s="353">
        <v>1.3121567538927872</v>
      </c>
      <c r="P73" s="352">
        <v>2.3086760954280345</v>
      </c>
      <c r="Q73" s="353">
        <v>2.2576310550013563</v>
      </c>
      <c r="R73" s="354">
        <v>2.2380413860420538</v>
      </c>
      <c r="S73" s="353">
        <v>2.823056446622072</v>
      </c>
      <c r="T73" s="353">
        <v>2.7720114061953938</v>
      </c>
      <c r="U73" s="354">
        <v>2.7524217372360917</v>
      </c>
      <c r="V73" s="257"/>
      <c r="W73" s="374">
        <v>5.0888011222258269</v>
      </c>
      <c r="X73" s="375">
        <v>0.83396342927552713</v>
      </c>
      <c r="Y73" s="375">
        <v>0.79222513409452244</v>
      </c>
      <c r="Z73" s="376">
        <v>5.3396548484650781</v>
      </c>
      <c r="AA73" s="377">
        <v>1.0346464102669284</v>
      </c>
      <c r="AB73" s="378">
        <v>0.99290811508592314</v>
      </c>
      <c r="AC73" s="377">
        <v>5.6980173145211515</v>
      </c>
      <c r="AD73" s="377">
        <v>1.3213363831117868</v>
      </c>
      <c r="AE73" s="378">
        <v>1.2795980879307818</v>
      </c>
      <c r="AF73" s="257"/>
      <c r="AG73" s="259">
        <v>33.940855627801923</v>
      </c>
      <c r="AH73" s="260">
        <v>36.1</v>
      </c>
      <c r="AI73" s="261">
        <v>31.71737189631126</v>
      </c>
      <c r="AJ73" s="259">
        <v>46.180716672562838</v>
      </c>
      <c r="AK73" s="260">
        <v>49.078487724825948</v>
      </c>
      <c r="AL73" s="260">
        <v>44.741169387149952</v>
      </c>
      <c r="AM73" s="259">
        <v>63.316522135228141</v>
      </c>
      <c r="AN73" s="260">
        <v>67.3</v>
      </c>
      <c r="AO73" s="261">
        <v>62.974485874324131</v>
      </c>
      <c r="AP73" s="257"/>
      <c r="AQ73" s="379">
        <v>34.754673151455094</v>
      </c>
      <c r="AR73" s="260">
        <v>37.315283721945285</v>
      </c>
      <c r="AS73" s="259">
        <v>45.890857032580499</v>
      </c>
      <c r="AT73" s="261">
        <v>50.098910596859035</v>
      </c>
      <c r="AU73" s="380">
        <v>61.481514466156064</v>
      </c>
      <c r="AV73" s="261">
        <v>67.995988221738315</v>
      </c>
    </row>
    <row r="74" spans="2:48" s="212" customFormat="1" ht="12.75" customHeight="1" x14ac:dyDescent="0.2">
      <c r="B74" s="373">
        <v>2077</v>
      </c>
      <c r="C74" s="349">
        <v>9.7947469729836474</v>
      </c>
      <c r="D74" s="350">
        <v>8.2576180759960582</v>
      </c>
      <c r="E74" s="350">
        <v>7.1322592598649042</v>
      </c>
      <c r="F74" s="349">
        <v>10.742275752946217</v>
      </c>
      <c r="G74" s="350">
        <v>9.2870091608752041</v>
      </c>
      <c r="H74" s="351">
        <v>8.2837677999061885</v>
      </c>
      <c r="I74" s="350">
        <v>11.166687036125658</v>
      </c>
      <c r="J74" s="350">
        <v>9.6810299102411079</v>
      </c>
      <c r="K74" s="351">
        <v>8.6823508546192691</v>
      </c>
      <c r="L74" s="257"/>
      <c r="M74" s="352">
        <v>1.3827914632787675</v>
      </c>
      <c r="N74" s="353">
        <v>1.3317464228520897</v>
      </c>
      <c r="O74" s="353">
        <v>1.3121567538927872</v>
      </c>
      <c r="P74" s="352">
        <v>2.3086760954280345</v>
      </c>
      <c r="Q74" s="353">
        <v>2.2576310550013563</v>
      </c>
      <c r="R74" s="354">
        <v>2.2380413860420538</v>
      </c>
      <c r="S74" s="353">
        <v>2.823056446622072</v>
      </c>
      <c r="T74" s="353">
        <v>2.7720114061953938</v>
      </c>
      <c r="U74" s="354">
        <v>2.7524217372360917</v>
      </c>
      <c r="V74" s="257"/>
      <c r="W74" s="374">
        <v>5.0888011222258269</v>
      </c>
      <c r="X74" s="375">
        <v>0.83396342927552736</v>
      </c>
      <c r="Y74" s="375">
        <v>0.79222513409452222</v>
      </c>
      <c r="Z74" s="376">
        <v>5.3396548484650781</v>
      </c>
      <c r="AA74" s="377">
        <v>1.0346464102669282</v>
      </c>
      <c r="AB74" s="378">
        <v>0.99290811508592336</v>
      </c>
      <c r="AC74" s="377">
        <v>5.6980173145211515</v>
      </c>
      <c r="AD74" s="377">
        <v>1.3213363831117866</v>
      </c>
      <c r="AE74" s="378">
        <v>1.2795980879307818</v>
      </c>
      <c r="AF74" s="257"/>
      <c r="AG74" s="259">
        <v>33.940855627801923</v>
      </c>
      <c r="AH74" s="260">
        <v>36.1</v>
      </c>
      <c r="AI74" s="261">
        <v>31.71737189631126</v>
      </c>
      <c r="AJ74" s="259">
        <v>46.180716672562838</v>
      </c>
      <c r="AK74" s="260">
        <v>49.078487724825948</v>
      </c>
      <c r="AL74" s="260">
        <v>44.741169387149952</v>
      </c>
      <c r="AM74" s="259">
        <v>63.316522135228141</v>
      </c>
      <c r="AN74" s="260">
        <v>67.3</v>
      </c>
      <c r="AO74" s="261">
        <v>62.974485874324131</v>
      </c>
      <c r="AP74" s="257"/>
      <c r="AQ74" s="379">
        <v>34.754673151455094</v>
      </c>
      <c r="AR74" s="260">
        <v>37.315283721945285</v>
      </c>
      <c r="AS74" s="259">
        <v>45.890857032580499</v>
      </c>
      <c r="AT74" s="261">
        <v>50.098910596859035</v>
      </c>
      <c r="AU74" s="380">
        <v>61.481514466156064</v>
      </c>
      <c r="AV74" s="261">
        <v>67.995988221738315</v>
      </c>
    </row>
    <row r="75" spans="2:48" s="212" customFormat="1" ht="12.75" customHeight="1" x14ac:dyDescent="0.2">
      <c r="B75" s="373">
        <v>2078</v>
      </c>
      <c r="C75" s="349">
        <v>9.7947469729836474</v>
      </c>
      <c r="D75" s="350">
        <v>8.2576180759960582</v>
      </c>
      <c r="E75" s="350">
        <v>7.1322592598649042</v>
      </c>
      <c r="F75" s="349">
        <v>10.742275752946217</v>
      </c>
      <c r="G75" s="350">
        <v>9.2870091608752041</v>
      </c>
      <c r="H75" s="351">
        <v>8.2837677999061885</v>
      </c>
      <c r="I75" s="350">
        <v>11.166687036125658</v>
      </c>
      <c r="J75" s="350">
        <v>9.6810299102411079</v>
      </c>
      <c r="K75" s="351">
        <v>8.6823508546192691</v>
      </c>
      <c r="L75" s="257"/>
      <c r="M75" s="352">
        <v>1.3827914632787675</v>
      </c>
      <c r="N75" s="353">
        <v>1.3317464228520897</v>
      </c>
      <c r="O75" s="353">
        <v>1.3121567538927872</v>
      </c>
      <c r="P75" s="352">
        <v>2.3086760954280345</v>
      </c>
      <c r="Q75" s="353">
        <v>2.2576310550013563</v>
      </c>
      <c r="R75" s="354">
        <v>2.2380413860420538</v>
      </c>
      <c r="S75" s="353">
        <v>2.823056446622072</v>
      </c>
      <c r="T75" s="353">
        <v>2.7720114061953938</v>
      </c>
      <c r="U75" s="354">
        <v>2.7524217372360917</v>
      </c>
      <c r="V75" s="257"/>
      <c r="W75" s="374">
        <v>5.0888011222258269</v>
      </c>
      <c r="X75" s="375">
        <v>0.83396342927552713</v>
      </c>
      <c r="Y75" s="375">
        <v>0.79222513409452222</v>
      </c>
      <c r="Z75" s="376">
        <v>5.3396548484650781</v>
      </c>
      <c r="AA75" s="377">
        <v>1.0346464102669284</v>
      </c>
      <c r="AB75" s="378">
        <v>0.99290811508592336</v>
      </c>
      <c r="AC75" s="377">
        <v>5.6980173145211515</v>
      </c>
      <c r="AD75" s="377">
        <v>1.3213363831117868</v>
      </c>
      <c r="AE75" s="378">
        <v>1.2795980879307818</v>
      </c>
      <c r="AF75" s="257"/>
      <c r="AG75" s="259">
        <v>33.940855627801923</v>
      </c>
      <c r="AH75" s="260">
        <v>36.1</v>
      </c>
      <c r="AI75" s="261">
        <v>31.71737189631126</v>
      </c>
      <c r="AJ75" s="259">
        <v>46.180716672562838</v>
      </c>
      <c r="AK75" s="260">
        <v>49.078487724825948</v>
      </c>
      <c r="AL75" s="260">
        <v>44.741169387149952</v>
      </c>
      <c r="AM75" s="259">
        <v>63.316522135228141</v>
      </c>
      <c r="AN75" s="260">
        <v>67.3</v>
      </c>
      <c r="AO75" s="261">
        <v>62.974485874324131</v>
      </c>
      <c r="AP75" s="257"/>
      <c r="AQ75" s="379">
        <v>34.754673151455094</v>
      </c>
      <c r="AR75" s="260">
        <v>37.315283721945285</v>
      </c>
      <c r="AS75" s="259">
        <v>45.890857032580499</v>
      </c>
      <c r="AT75" s="261">
        <v>50.098910596859035</v>
      </c>
      <c r="AU75" s="380">
        <v>61.481514466156064</v>
      </c>
      <c r="AV75" s="261">
        <v>67.995988221738315</v>
      </c>
    </row>
    <row r="76" spans="2:48" s="212" customFormat="1" ht="12.75" customHeight="1" x14ac:dyDescent="0.2">
      <c r="B76" s="373">
        <v>2079</v>
      </c>
      <c r="C76" s="349">
        <v>9.7947469729836474</v>
      </c>
      <c r="D76" s="350">
        <v>8.2576180759960582</v>
      </c>
      <c r="E76" s="350">
        <v>7.1322592598649042</v>
      </c>
      <c r="F76" s="349">
        <v>10.742275752946217</v>
      </c>
      <c r="G76" s="350">
        <v>9.2870091608752041</v>
      </c>
      <c r="H76" s="351">
        <v>8.2837677999061885</v>
      </c>
      <c r="I76" s="350">
        <v>11.166687036125658</v>
      </c>
      <c r="J76" s="350">
        <v>9.6810299102411079</v>
      </c>
      <c r="K76" s="351">
        <v>8.6823508546192691</v>
      </c>
      <c r="L76" s="257"/>
      <c r="M76" s="352">
        <v>1.3827914632787675</v>
      </c>
      <c r="N76" s="353">
        <v>1.3317464228520897</v>
      </c>
      <c r="O76" s="353">
        <v>1.3121567538927872</v>
      </c>
      <c r="P76" s="352">
        <v>2.3086760954280345</v>
      </c>
      <c r="Q76" s="353">
        <v>2.2576310550013563</v>
      </c>
      <c r="R76" s="354">
        <v>2.2380413860420538</v>
      </c>
      <c r="S76" s="353">
        <v>2.823056446622072</v>
      </c>
      <c r="T76" s="353">
        <v>2.7720114061953938</v>
      </c>
      <c r="U76" s="354">
        <v>2.7524217372360917</v>
      </c>
      <c r="V76" s="257"/>
      <c r="W76" s="374">
        <v>5.0888011222258269</v>
      </c>
      <c r="X76" s="375">
        <v>0.83396342927552713</v>
      </c>
      <c r="Y76" s="375">
        <v>0.79222513409452222</v>
      </c>
      <c r="Z76" s="376">
        <v>5.3396548484650781</v>
      </c>
      <c r="AA76" s="377">
        <v>1.0346464102669284</v>
      </c>
      <c r="AB76" s="378">
        <v>0.99290811508592336</v>
      </c>
      <c r="AC76" s="377">
        <v>5.6980173145211515</v>
      </c>
      <c r="AD76" s="377">
        <v>1.3213363831117868</v>
      </c>
      <c r="AE76" s="378">
        <v>1.2795980879307818</v>
      </c>
      <c r="AF76" s="257"/>
      <c r="AG76" s="259">
        <v>33.940855627801923</v>
      </c>
      <c r="AH76" s="260">
        <v>36.1</v>
      </c>
      <c r="AI76" s="261">
        <v>31.71737189631126</v>
      </c>
      <c r="AJ76" s="259">
        <v>46.180716672562838</v>
      </c>
      <c r="AK76" s="260">
        <v>49.078487724825948</v>
      </c>
      <c r="AL76" s="260">
        <v>44.741169387149952</v>
      </c>
      <c r="AM76" s="259">
        <v>63.316522135228141</v>
      </c>
      <c r="AN76" s="260">
        <v>67.3</v>
      </c>
      <c r="AO76" s="261">
        <v>62.974485874324131</v>
      </c>
      <c r="AP76" s="257"/>
      <c r="AQ76" s="379">
        <v>34.754673151455094</v>
      </c>
      <c r="AR76" s="260">
        <v>37.315283721945285</v>
      </c>
      <c r="AS76" s="259">
        <v>45.890857032580499</v>
      </c>
      <c r="AT76" s="261">
        <v>50.098910596859035</v>
      </c>
      <c r="AU76" s="380">
        <v>61.481514466156064</v>
      </c>
      <c r="AV76" s="261">
        <v>67.995988221738315</v>
      </c>
    </row>
    <row r="77" spans="2:48" s="212" customFormat="1" ht="12.75" customHeight="1" x14ac:dyDescent="0.2">
      <c r="B77" s="373">
        <v>2080</v>
      </c>
      <c r="C77" s="349">
        <v>9.7947469729836474</v>
      </c>
      <c r="D77" s="350">
        <v>8.2576180759960582</v>
      </c>
      <c r="E77" s="350">
        <v>7.1322592598649042</v>
      </c>
      <c r="F77" s="349">
        <v>10.742275752946217</v>
      </c>
      <c r="G77" s="350">
        <v>9.2870091608752041</v>
      </c>
      <c r="H77" s="351">
        <v>8.2837677999061885</v>
      </c>
      <c r="I77" s="350">
        <v>11.166687036125658</v>
      </c>
      <c r="J77" s="350">
        <v>9.6810299102411079</v>
      </c>
      <c r="K77" s="351">
        <v>8.6823508546192691</v>
      </c>
      <c r="L77" s="257"/>
      <c r="M77" s="352">
        <v>1.3827914632787675</v>
      </c>
      <c r="N77" s="353">
        <v>1.3317464228520897</v>
      </c>
      <c r="O77" s="353">
        <v>1.3121567538927872</v>
      </c>
      <c r="P77" s="352">
        <v>2.3086760954280345</v>
      </c>
      <c r="Q77" s="353">
        <v>2.2576310550013563</v>
      </c>
      <c r="R77" s="354">
        <v>2.2380413860420538</v>
      </c>
      <c r="S77" s="353">
        <v>2.823056446622072</v>
      </c>
      <c r="T77" s="353">
        <v>2.7720114061953938</v>
      </c>
      <c r="U77" s="354">
        <v>2.7524217372360917</v>
      </c>
      <c r="V77" s="257"/>
      <c r="W77" s="374">
        <v>5.0888011222258269</v>
      </c>
      <c r="X77" s="375">
        <v>0.83396342927552713</v>
      </c>
      <c r="Y77" s="375">
        <v>0.79222513409452222</v>
      </c>
      <c r="Z77" s="376">
        <v>5.3396548484650781</v>
      </c>
      <c r="AA77" s="377">
        <v>1.0346464102669284</v>
      </c>
      <c r="AB77" s="378">
        <v>0.99290811508592336</v>
      </c>
      <c r="AC77" s="377">
        <v>5.6980173145211515</v>
      </c>
      <c r="AD77" s="377">
        <v>1.3213363831117868</v>
      </c>
      <c r="AE77" s="378">
        <v>1.2795980879307818</v>
      </c>
      <c r="AF77" s="257"/>
      <c r="AG77" s="259">
        <v>33.940855627801923</v>
      </c>
      <c r="AH77" s="260">
        <v>36.1</v>
      </c>
      <c r="AI77" s="261">
        <v>31.71737189631126</v>
      </c>
      <c r="AJ77" s="259">
        <v>46.180716672562838</v>
      </c>
      <c r="AK77" s="260">
        <v>49.078487724825948</v>
      </c>
      <c r="AL77" s="260">
        <v>44.741169387149952</v>
      </c>
      <c r="AM77" s="259">
        <v>63.316522135228141</v>
      </c>
      <c r="AN77" s="260">
        <v>67.3</v>
      </c>
      <c r="AO77" s="261">
        <v>62.974485874324131</v>
      </c>
      <c r="AP77" s="257"/>
      <c r="AQ77" s="379">
        <v>34.754673151455094</v>
      </c>
      <c r="AR77" s="260">
        <v>37.315283721945285</v>
      </c>
      <c r="AS77" s="259">
        <v>45.890857032580499</v>
      </c>
      <c r="AT77" s="261">
        <v>50.098910596859035</v>
      </c>
      <c r="AU77" s="380">
        <v>61.481514466156064</v>
      </c>
      <c r="AV77" s="261">
        <v>67.995988221738315</v>
      </c>
    </row>
    <row r="78" spans="2:48" s="212" customFormat="1" ht="12.75" customHeight="1" x14ac:dyDescent="0.2">
      <c r="B78" s="373">
        <v>2081</v>
      </c>
      <c r="C78" s="349">
        <v>9.7947469729836474</v>
      </c>
      <c r="D78" s="350">
        <v>8.2576180759960582</v>
      </c>
      <c r="E78" s="350">
        <v>7.1322592598649042</v>
      </c>
      <c r="F78" s="349">
        <v>10.742275752946217</v>
      </c>
      <c r="G78" s="350">
        <v>9.2870091608752041</v>
      </c>
      <c r="H78" s="351">
        <v>8.2837677999061885</v>
      </c>
      <c r="I78" s="350">
        <v>11.166687036125658</v>
      </c>
      <c r="J78" s="350">
        <v>9.6810299102411079</v>
      </c>
      <c r="K78" s="351">
        <v>8.6823508546192691</v>
      </c>
      <c r="L78" s="257"/>
      <c r="M78" s="352">
        <v>1.3827914632787675</v>
      </c>
      <c r="N78" s="353">
        <v>1.3317464228520897</v>
      </c>
      <c r="O78" s="353">
        <v>1.3121567538927872</v>
      </c>
      <c r="P78" s="352">
        <v>2.3086760954280345</v>
      </c>
      <c r="Q78" s="353">
        <v>2.2576310550013563</v>
      </c>
      <c r="R78" s="354">
        <v>2.2380413860420538</v>
      </c>
      <c r="S78" s="353">
        <v>2.823056446622072</v>
      </c>
      <c r="T78" s="353">
        <v>2.7720114061953938</v>
      </c>
      <c r="U78" s="354">
        <v>2.7524217372360917</v>
      </c>
      <c r="V78" s="257"/>
      <c r="W78" s="374">
        <v>5.0888011222258269</v>
      </c>
      <c r="X78" s="375">
        <v>0.83396342927552713</v>
      </c>
      <c r="Y78" s="375">
        <v>0.79222513409452244</v>
      </c>
      <c r="Z78" s="376">
        <v>5.3396548484650781</v>
      </c>
      <c r="AA78" s="377">
        <v>1.0346464102669284</v>
      </c>
      <c r="AB78" s="378">
        <v>0.99290811508592314</v>
      </c>
      <c r="AC78" s="377">
        <v>5.6980173145211515</v>
      </c>
      <c r="AD78" s="377">
        <v>1.3213363831117868</v>
      </c>
      <c r="AE78" s="378">
        <v>1.2795980879307818</v>
      </c>
      <c r="AF78" s="257"/>
      <c r="AG78" s="259">
        <v>33.940855627801923</v>
      </c>
      <c r="AH78" s="260">
        <v>36.1</v>
      </c>
      <c r="AI78" s="261">
        <v>31.71737189631126</v>
      </c>
      <c r="AJ78" s="259">
        <v>46.180716672562838</v>
      </c>
      <c r="AK78" s="260">
        <v>49.078487724825948</v>
      </c>
      <c r="AL78" s="260">
        <v>44.741169387149952</v>
      </c>
      <c r="AM78" s="259">
        <v>63.316522135228141</v>
      </c>
      <c r="AN78" s="260">
        <v>67.3</v>
      </c>
      <c r="AO78" s="261">
        <v>62.974485874324131</v>
      </c>
      <c r="AP78" s="257"/>
      <c r="AQ78" s="379">
        <v>34.754673151455094</v>
      </c>
      <c r="AR78" s="260">
        <v>37.315283721945285</v>
      </c>
      <c r="AS78" s="259">
        <v>45.890857032580499</v>
      </c>
      <c r="AT78" s="261">
        <v>50.098910596859035</v>
      </c>
      <c r="AU78" s="380">
        <v>61.481514466156064</v>
      </c>
      <c r="AV78" s="261">
        <v>67.995988221738315</v>
      </c>
    </row>
    <row r="79" spans="2:48" s="212" customFormat="1" ht="12.75" customHeight="1" x14ac:dyDescent="0.2">
      <c r="B79" s="373">
        <v>2082</v>
      </c>
      <c r="C79" s="349">
        <v>9.7947469729836474</v>
      </c>
      <c r="D79" s="350">
        <v>8.2576180759960582</v>
      </c>
      <c r="E79" s="350">
        <v>7.1322592598649042</v>
      </c>
      <c r="F79" s="349">
        <v>10.742275752946217</v>
      </c>
      <c r="G79" s="350">
        <v>9.2870091608752041</v>
      </c>
      <c r="H79" s="351">
        <v>8.2837677999061885</v>
      </c>
      <c r="I79" s="350">
        <v>11.166687036125658</v>
      </c>
      <c r="J79" s="350">
        <v>9.6810299102411079</v>
      </c>
      <c r="K79" s="351">
        <v>8.6823508546192691</v>
      </c>
      <c r="L79" s="257"/>
      <c r="M79" s="352">
        <v>1.3827914632787675</v>
      </c>
      <c r="N79" s="353">
        <v>1.3317464228520897</v>
      </c>
      <c r="O79" s="353">
        <v>1.3121567538927872</v>
      </c>
      <c r="P79" s="352">
        <v>2.3086760954280345</v>
      </c>
      <c r="Q79" s="353">
        <v>2.2576310550013563</v>
      </c>
      <c r="R79" s="354">
        <v>2.2380413860420538</v>
      </c>
      <c r="S79" s="353">
        <v>2.823056446622072</v>
      </c>
      <c r="T79" s="353">
        <v>2.7720114061953938</v>
      </c>
      <c r="U79" s="354">
        <v>2.7524217372360917</v>
      </c>
      <c r="V79" s="257"/>
      <c r="W79" s="374">
        <v>5.0888011222258269</v>
      </c>
      <c r="X79" s="375">
        <v>0.83396342927552713</v>
      </c>
      <c r="Y79" s="375">
        <v>0.79222513409452244</v>
      </c>
      <c r="Z79" s="376">
        <v>5.3396548484650781</v>
      </c>
      <c r="AA79" s="377">
        <v>1.0346464102669284</v>
      </c>
      <c r="AB79" s="378">
        <v>0.99290811508592314</v>
      </c>
      <c r="AC79" s="377">
        <v>5.6980173145211515</v>
      </c>
      <c r="AD79" s="377">
        <v>1.3213363831117868</v>
      </c>
      <c r="AE79" s="378">
        <v>1.2795980879307818</v>
      </c>
      <c r="AF79" s="257"/>
      <c r="AG79" s="259">
        <v>33.940855627801923</v>
      </c>
      <c r="AH79" s="260">
        <v>36.1</v>
      </c>
      <c r="AI79" s="261">
        <v>31.71737189631126</v>
      </c>
      <c r="AJ79" s="259">
        <v>46.180716672562838</v>
      </c>
      <c r="AK79" s="260">
        <v>49.078487724825948</v>
      </c>
      <c r="AL79" s="260">
        <v>44.741169387149952</v>
      </c>
      <c r="AM79" s="259">
        <v>63.316522135228141</v>
      </c>
      <c r="AN79" s="260">
        <v>67.3</v>
      </c>
      <c r="AO79" s="261">
        <v>62.974485874324131</v>
      </c>
      <c r="AP79" s="257"/>
      <c r="AQ79" s="379">
        <v>34.754673151455094</v>
      </c>
      <c r="AR79" s="260">
        <v>37.315283721945285</v>
      </c>
      <c r="AS79" s="259">
        <v>45.890857032580499</v>
      </c>
      <c r="AT79" s="261">
        <v>50.098910596859035</v>
      </c>
      <c r="AU79" s="380">
        <v>61.481514466156064</v>
      </c>
      <c r="AV79" s="261">
        <v>67.995988221738315</v>
      </c>
    </row>
    <row r="80" spans="2:48" s="212" customFormat="1" ht="12.75" customHeight="1" x14ac:dyDescent="0.2">
      <c r="B80" s="373">
        <v>2083</v>
      </c>
      <c r="C80" s="349">
        <v>9.7947469729836474</v>
      </c>
      <c r="D80" s="350">
        <v>8.2576180759960582</v>
      </c>
      <c r="E80" s="350">
        <v>7.1322592598649042</v>
      </c>
      <c r="F80" s="349">
        <v>10.742275752946217</v>
      </c>
      <c r="G80" s="350">
        <v>9.2870091608752041</v>
      </c>
      <c r="H80" s="351">
        <v>8.2837677999061885</v>
      </c>
      <c r="I80" s="350">
        <v>11.166687036125658</v>
      </c>
      <c r="J80" s="350">
        <v>9.6810299102411079</v>
      </c>
      <c r="K80" s="351">
        <v>8.6823508546192691</v>
      </c>
      <c r="L80" s="257"/>
      <c r="M80" s="352">
        <v>1.3827914632787675</v>
      </c>
      <c r="N80" s="353">
        <v>1.3317464228520897</v>
      </c>
      <c r="O80" s="353">
        <v>1.3121567538927872</v>
      </c>
      <c r="P80" s="352">
        <v>2.3086760954280345</v>
      </c>
      <c r="Q80" s="353">
        <v>2.2576310550013563</v>
      </c>
      <c r="R80" s="354">
        <v>2.2380413860420538</v>
      </c>
      <c r="S80" s="353">
        <v>2.823056446622072</v>
      </c>
      <c r="T80" s="353">
        <v>2.7720114061953938</v>
      </c>
      <c r="U80" s="354">
        <v>2.7524217372360917</v>
      </c>
      <c r="V80" s="257"/>
      <c r="W80" s="374">
        <v>5.0888011222258269</v>
      </c>
      <c r="X80" s="375">
        <v>0.83396342927552713</v>
      </c>
      <c r="Y80" s="375">
        <v>0.79222513409452244</v>
      </c>
      <c r="Z80" s="376">
        <v>5.3396548484650781</v>
      </c>
      <c r="AA80" s="377">
        <v>1.0346464102669284</v>
      </c>
      <c r="AB80" s="378">
        <v>0.99290811508592314</v>
      </c>
      <c r="AC80" s="377">
        <v>5.6980173145211515</v>
      </c>
      <c r="AD80" s="377">
        <v>1.3213363831117868</v>
      </c>
      <c r="AE80" s="378">
        <v>1.2795980879307818</v>
      </c>
      <c r="AF80" s="257"/>
      <c r="AG80" s="259">
        <v>33.940855627801923</v>
      </c>
      <c r="AH80" s="260">
        <v>36.1</v>
      </c>
      <c r="AI80" s="261">
        <v>31.71737189631126</v>
      </c>
      <c r="AJ80" s="259">
        <v>46.180716672562838</v>
      </c>
      <c r="AK80" s="260">
        <v>49.078487724825948</v>
      </c>
      <c r="AL80" s="260">
        <v>44.741169387149952</v>
      </c>
      <c r="AM80" s="259">
        <v>63.316522135228141</v>
      </c>
      <c r="AN80" s="260">
        <v>67.3</v>
      </c>
      <c r="AO80" s="261">
        <v>62.974485874324131</v>
      </c>
      <c r="AP80" s="257"/>
      <c r="AQ80" s="379">
        <v>34.754673151455094</v>
      </c>
      <c r="AR80" s="260">
        <v>37.315283721945285</v>
      </c>
      <c r="AS80" s="259">
        <v>45.890857032580499</v>
      </c>
      <c r="AT80" s="261">
        <v>50.098910596859035</v>
      </c>
      <c r="AU80" s="380">
        <v>61.481514466156064</v>
      </c>
      <c r="AV80" s="261">
        <v>67.995988221738315</v>
      </c>
    </row>
    <row r="81" spans="2:48" s="212" customFormat="1" ht="12.75" customHeight="1" x14ac:dyDescent="0.2">
      <c r="B81" s="373">
        <v>2084</v>
      </c>
      <c r="C81" s="349">
        <v>9.7947469729836474</v>
      </c>
      <c r="D81" s="350">
        <v>8.2576180759960582</v>
      </c>
      <c r="E81" s="350">
        <v>7.1322592598649042</v>
      </c>
      <c r="F81" s="349">
        <v>10.742275752946217</v>
      </c>
      <c r="G81" s="350">
        <v>9.2870091608752041</v>
      </c>
      <c r="H81" s="351">
        <v>8.2837677999061885</v>
      </c>
      <c r="I81" s="350">
        <v>11.166687036125658</v>
      </c>
      <c r="J81" s="350">
        <v>9.6810299102411079</v>
      </c>
      <c r="K81" s="351">
        <v>8.6823508546192691</v>
      </c>
      <c r="L81" s="257"/>
      <c r="M81" s="352">
        <v>1.3827914632787675</v>
      </c>
      <c r="N81" s="353">
        <v>1.3317464228520897</v>
      </c>
      <c r="O81" s="353">
        <v>1.3121567538927872</v>
      </c>
      <c r="P81" s="352">
        <v>2.3086760954280345</v>
      </c>
      <c r="Q81" s="353">
        <v>2.2576310550013563</v>
      </c>
      <c r="R81" s="354">
        <v>2.2380413860420538</v>
      </c>
      <c r="S81" s="353">
        <v>2.823056446622072</v>
      </c>
      <c r="T81" s="353">
        <v>2.7720114061953938</v>
      </c>
      <c r="U81" s="354">
        <v>2.7524217372360917</v>
      </c>
      <c r="V81" s="257"/>
      <c r="W81" s="374">
        <v>5.0888011222258269</v>
      </c>
      <c r="X81" s="375">
        <v>0.83396342927552713</v>
      </c>
      <c r="Y81" s="375">
        <v>0.79222513409452222</v>
      </c>
      <c r="Z81" s="376">
        <v>5.3396548484650781</v>
      </c>
      <c r="AA81" s="377">
        <v>1.0346464102669284</v>
      </c>
      <c r="AB81" s="378">
        <v>0.99290811508592336</v>
      </c>
      <c r="AC81" s="377">
        <v>5.6980173145211515</v>
      </c>
      <c r="AD81" s="377">
        <v>1.3213363831117868</v>
      </c>
      <c r="AE81" s="378">
        <v>1.2795980879307818</v>
      </c>
      <c r="AF81" s="257"/>
      <c r="AG81" s="259">
        <v>33.940855627801923</v>
      </c>
      <c r="AH81" s="260">
        <v>36.1</v>
      </c>
      <c r="AI81" s="261">
        <v>31.71737189631126</v>
      </c>
      <c r="AJ81" s="259">
        <v>46.180716672562838</v>
      </c>
      <c r="AK81" s="260">
        <v>49.078487724825948</v>
      </c>
      <c r="AL81" s="260">
        <v>44.741169387149952</v>
      </c>
      <c r="AM81" s="259">
        <v>63.316522135228141</v>
      </c>
      <c r="AN81" s="260">
        <v>67.3</v>
      </c>
      <c r="AO81" s="261">
        <v>62.974485874324131</v>
      </c>
      <c r="AP81" s="257"/>
      <c r="AQ81" s="379">
        <v>34.754673151455094</v>
      </c>
      <c r="AR81" s="260">
        <v>37.315283721945285</v>
      </c>
      <c r="AS81" s="259">
        <v>45.890857032580499</v>
      </c>
      <c r="AT81" s="261">
        <v>50.098910596859035</v>
      </c>
      <c r="AU81" s="380">
        <v>61.481514466156064</v>
      </c>
      <c r="AV81" s="261">
        <v>67.995988221738315</v>
      </c>
    </row>
    <row r="82" spans="2:48" s="212" customFormat="1" ht="12.75" customHeight="1" x14ac:dyDescent="0.2">
      <c r="B82" s="373">
        <v>2085</v>
      </c>
      <c r="C82" s="349">
        <v>9.7947469729836474</v>
      </c>
      <c r="D82" s="350">
        <v>8.2576180759960582</v>
      </c>
      <c r="E82" s="350">
        <v>7.1322592598649042</v>
      </c>
      <c r="F82" s="349">
        <v>10.742275752946217</v>
      </c>
      <c r="G82" s="350">
        <v>9.2870091608752041</v>
      </c>
      <c r="H82" s="351">
        <v>8.2837677999061885</v>
      </c>
      <c r="I82" s="350">
        <v>11.166687036125658</v>
      </c>
      <c r="J82" s="350">
        <v>9.6810299102411079</v>
      </c>
      <c r="K82" s="351">
        <v>8.6823508546192691</v>
      </c>
      <c r="L82" s="257"/>
      <c r="M82" s="352">
        <v>1.3827914632787675</v>
      </c>
      <c r="N82" s="353">
        <v>1.3317464228520897</v>
      </c>
      <c r="O82" s="353">
        <v>1.3121567538927872</v>
      </c>
      <c r="P82" s="352">
        <v>2.3086760954280345</v>
      </c>
      <c r="Q82" s="353">
        <v>2.2576310550013563</v>
      </c>
      <c r="R82" s="354">
        <v>2.2380413860420538</v>
      </c>
      <c r="S82" s="353">
        <v>2.823056446622072</v>
      </c>
      <c r="T82" s="353">
        <v>2.7720114061953938</v>
      </c>
      <c r="U82" s="354">
        <v>2.7524217372360917</v>
      </c>
      <c r="V82" s="257"/>
      <c r="W82" s="374">
        <v>5.0888011222258269</v>
      </c>
      <c r="X82" s="375">
        <v>0.83396342927552713</v>
      </c>
      <c r="Y82" s="375">
        <v>0.79222513409452222</v>
      </c>
      <c r="Z82" s="376">
        <v>5.3396548484650781</v>
      </c>
      <c r="AA82" s="377">
        <v>1.0346464102669284</v>
      </c>
      <c r="AB82" s="378">
        <v>0.99290811508592336</v>
      </c>
      <c r="AC82" s="377">
        <v>5.6980173145211515</v>
      </c>
      <c r="AD82" s="377">
        <v>1.3213363831117868</v>
      </c>
      <c r="AE82" s="378">
        <v>1.2795980879307818</v>
      </c>
      <c r="AF82" s="257"/>
      <c r="AG82" s="259">
        <v>33.940855627801923</v>
      </c>
      <c r="AH82" s="260">
        <v>36.1</v>
      </c>
      <c r="AI82" s="261">
        <v>31.71737189631126</v>
      </c>
      <c r="AJ82" s="259">
        <v>46.180716672562838</v>
      </c>
      <c r="AK82" s="260">
        <v>49.078487724825948</v>
      </c>
      <c r="AL82" s="260">
        <v>44.741169387149952</v>
      </c>
      <c r="AM82" s="259">
        <v>63.316522135228141</v>
      </c>
      <c r="AN82" s="260">
        <v>67.3</v>
      </c>
      <c r="AO82" s="261">
        <v>62.974485874324131</v>
      </c>
      <c r="AP82" s="257"/>
      <c r="AQ82" s="379">
        <v>34.754673151455094</v>
      </c>
      <c r="AR82" s="260">
        <v>37.315283721945285</v>
      </c>
      <c r="AS82" s="259">
        <v>45.890857032580499</v>
      </c>
      <c r="AT82" s="261">
        <v>50.098910596859035</v>
      </c>
      <c r="AU82" s="380">
        <v>61.481514466156064</v>
      </c>
      <c r="AV82" s="261">
        <v>67.995988221738315</v>
      </c>
    </row>
    <row r="83" spans="2:48" s="212" customFormat="1" ht="12.75" customHeight="1" x14ac:dyDescent="0.2">
      <c r="B83" s="373">
        <v>2086</v>
      </c>
      <c r="C83" s="349">
        <v>9.7947469729836474</v>
      </c>
      <c r="D83" s="350">
        <v>8.2576180759960582</v>
      </c>
      <c r="E83" s="350">
        <v>7.1322592598649042</v>
      </c>
      <c r="F83" s="349">
        <v>10.742275752946217</v>
      </c>
      <c r="G83" s="350">
        <v>9.2870091608752041</v>
      </c>
      <c r="H83" s="351">
        <v>8.2837677999061885</v>
      </c>
      <c r="I83" s="350">
        <v>11.166687036125658</v>
      </c>
      <c r="J83" s="350">
        <v>9.6810299102411079</v>
      </c>
      <c r="K83" s="351">
        <v>8.6823508546192691</v>
      </c>
      <c r="L83" s="257"/>
      <c r="M83" s="352">
        <v>1.3827914632787675</v>
      </c>
      <c r="N83" s="353">
        <v>1.3317464228520897</v>
      </c>
      <c r="O83" s="353">
        <v>1.3121567538927872</v>
      </c>
      <c r="P83" s="352">
        <v>2.3086760954280345</v>
      </c>
      <c r="Q83" s="353">
        <v>2.2576310550013563</v>
      </c>
      <c r="R83" s="354">
        <v>2.2380413860420538</v>
      </c>
      <c r="S83" s="353">
        <v>2.823056446622072</v>
      </c>
      <c r="T83" s="353">
        <v>2.7720114061953938</v>
      </c>
      <c r="U83" s="354">
        <v>2.7524217372360917</v>
      </c>
      <c r="V83" s="257"/>
      <c r="W83" s="374">
        <v>5.0888011222258269</v>
      </c>
      <c r="X83" s="375">
        <v>0.83396342927552713</v>
      </c>
      <c r="Y83" s="375">
        <v>0.79222513409452222</v>
      </c>
      <c r="Z83" s="376">
        <v>5.3396548484650781</v>
      </c>
      <c r="AA83" s="377">
        <v>1.0346464102669284</v>
      </c>
      <c r="AB83" s="378">
        <v>0.99290811508592336</v>
      </c>
      <c r="AC83" s="377">
        <v>5.6980173145211515</v>
      </c>
      <c r="AD83" s="377">
        <v>1.3213363831117868</v>
      </c>
      <c r="AE83" s="378">
        <v>1.2795980879307818</v>
      </c>
      <c r="AF83" s="257"/>
      <c r="AG83" s="259">
        <v>33.940855627801923</v>
      </c>
      <c r="AH83" s="260">
        <v>36.1</v>
      </c>
      <c r="AI83" s="261">
        <v>31.71737189631126</v>
      </c>
      <c r="AJ83" s="259">
        <v>46.180716672562838</v>
      </c>
      <c r="AK83" s="260">
        <v>49.078487724825948</v>
      </c>
      <c r="AL83" s="260">
        <v>44.741169387149952</v>
      </c>
      <c r="AM83" s="259">
        <v>63.316522135228141</v>
      </c>
      <c r="AN83" s="260">
        <v>67.3</v>
      </c>
      <c r="AO83" s="261">
        <v>62.974485874324131</v>
      </c>
      <c r="AP83" s="257"/>
      <c r="AQ83" s="379">
        <v>34.754673151455094</v>
      </c>
      <c r="AR83" s="260">
        <v>37.315283721945285</v>
      </c>
      <c r="AS83" s="259">
        <v>45.890857032580499</v>
      </c>
      <c r="AT83" s="261">
        <v>50.098910596859035</v>
      </c>
      <c r="AU83" s="380">
        <v>61.481514466156064</v>
      </c>
      <c r="AV83" s="261">
        <v>67.995988221738315</v>
      </c>
    </row>
    <row r="84" spans="2:48" s="212" customFormat="1" ht="12.75" customHeight="1" x14ac:dyDescent="0.2">
      <c r="B84" s="373">
        <v>2087</v>
      </c>
      <c r="C84" s="349">
        <v>9.7947469729836474</v>
      </c>
      <c r="D84" s="350">
        <v>8.2576180759960582</v>
      </c>
      <c r="E84" s="350">
        <v>7.1322592598649042</v>
      </c>
      <c r="F84" s="349">
        <v>10.742275752946217</v>
      </c>
      <c r="G84" s="350">
        <v>9.2870091608752041</v>
      </c>
      <c r="H84" s="351">
        <v>8.2837677999061885</v>
      </c>
      <c r="I84" s="350">
        <v>11.166687036125658</v>
      </c>
      <c r="J84" s="350">
        <v>9.6810299102411079</v>
      </c>
      <c r="K84" s="351">
        <v>8.6823508546192691</v>
      </c>
      <c r="L84" s="257"/>
      <c r="M84" s="352">
        <v>1.3827914632787675</v>
      </c>
      <c r="N84" s="353">
        <v>1.3317464228520897</v>
      </c>
      <c r="O84" s="353">
        <v>1.3121567538927872</v>
      </c>
      <c r="P84" s="352">
        <v>2.3086760954280345</v>
      </c>
      <c r="Q84" s="353">
        <v>2.2576310550013563</v>
      </c>
      <c r="R84" s="354">
        <v>2.2380413860420538</v>
      </c>
      <c r="S84" s="353">
        <v>2.823056446622072</v>
      </c>
      <c r="T84" s="353">
        <v>2.7720114061953938</v>
      </c>
      <c r="U84" s="354">
        <v>2.7524217372360917</v>
      </c>
      <c r="V84" s="257"/>
      <c r="W84" s="374">
        <v>5.0888011222258269</v>
      </c>
      <c r="X84" s="375">
        <v>0.83396342927552736</v>
      </c>
      <c r="Y84" s="375">
        <v>0.79222513409452222</v>
      </c>
      <c r="Z84" s="376">
        <v>5.3396548484650781</v>
      </c>
      <c r="AA84" s="377">
        <v>1.0346464102669284</v>
      </c>
      <c r="AB84" s="378">
        <v>0.99290811508592336</v>
      </c>
      <c r="AC84" s="377">
        <v>5.6980173145211515</v>
      </c>
      <c r="AD84" s="377">
        <v>1.321336383111787</v>
      </c>
      <c r="AE84" s="378">
        <v>1.2795980879307818</v>
      </c>
      <c r="AF84" s="257"/>
      <c r="AG84" s="259">
        <v>33.940855627801923</v>
      </c>
      <c r="AH84" s="260">
        <v>36.1</v>
      </c>
      <c r="AI84" s="261">
        <v>31.71737189631126</v>
      </c>
      <c r="AJ84" s="259">
        <v>46.180716672562838</v>
      </c>
      <c r="AK84" s="260">
        <v>49.078487724825948</v>
      </c>
      <c r="AL84" s="260">
        <v>44.741169387149952</v>
      </c>
      <c r="AM84" s="259">
        <v>63.316522135228141</v>
      </c>
      <c r="AN84" s="260">
        <v>67.3</v>
      </c>
      <c r="AO84" s="261">
        <v>62.974485874324131</v>
      </c>
      <c r="AP84" s="257"/>
      <c r="AQ84" s="379">
        <v>34.754673151455094</v>
      </c>
      <c r="AR84" s="260">
        <v>37.315283721945285</v>
      </c>
      <c r="AS84" s="259">
        <v>45.890857032580499</v>
      </c>
      <c r="AT84" s="261">
        <v>50.098910596859035</v>
      </c>
      <c r="AU84" s="380">
        <v>61.481514466156064</v>
      </c>
      <c r="AV84" s="261">
        <v>67.995988221738315</v>
      </c>
    </row>
    <row r="85" spans="2:48" s="212" customFormat="1" ht="12.75" customHeight="1" x14ac:dyDescent="0.2">
      <c r="B85" s="373">
        <v>2088</v>
      </c>
      <c r="C85" s="349">
        <v>9.7947469729836474</v>
      </c>
      <c r="D85" s="350">
        <v>8.2576180759960582</v>
      </c>
      <c r="E85" s="350">
        <v>7.1322592598649042</v>
      </c>
      <c r="F85" s="349">
        <v>10.742275752946217</v>
      </c>
      <c r="G85" s="350">
        <v>9.2870091608752041</v>
      </c>
      <c r="H85" s="351">
        <v>8.2837677999061885</v>
      </c>
      <c r="I85" s="350">
        <v>11.166687036125658</v>
      </c>
      <c r="J85" s="350">
        <v>9.6810299102411079</v>
      </c>
      <c r="K85" s="351">
        <v>8.6823508546192691</v>
      </c>
      <c r="L85" s="257"/>
      <c r="M85" s="352">
        <v>1.3827914632787675</v>
      </c>
      <c r="N85" s="353">
        <v>1.3317464228520897</v>
      </c>
      <c r="O85" s="353">
        <v>1.3121567538927872</v>
      </c>
      <c r="P85" s="352">
        <v>2.3086760954280345</v>
      </c>
      <c r="Q85" s="353">
        <v>2.2576310550013563</v>
      </c>
      <c r="R85" s="354">
        <v>2.2380413860420538</v>
      </c>
      <c r="S85" s="353">
        <v>2.823056446622072</v>
      </c>
      <c r="T85" s="353">
        <v>2.7720114061953938</v>
      </c>
      <c r="U85" s="354">
        <v>2.7524217372360917</v>
      </c>
      <c r="V85" s="257"/>
      <c r="W85" s="374">
        <v>5.0888011222258269</v>
      </c>
      <c r="X85" s="375">
        <v>0.83396342927552713</v>
      </c>
      <c r="Y85" s="375">
        <v>0.79222513409452222</v>
      </c>
      <c r="Z85" s="376">
        <v>5.3396548484650781</v>
      </c>
      <c r="AA85" s="377">
        <v>1.0346464102669284</v>
      </c>
      <c r="AB85" s="378">
        <v>0.99290811508592336</v>
      </c>
      <c r="AC85" s="377">
        <v>5.6980173145211515</v>
      </c>
      <c r="AD85" s="377">
        <v>1.3213363831117868</v>
      </c>
      <c r="AE85" s="378">
        <v>1.2795980879307818</v>
      </c>
      <c r="AF85" s="257"/>
      <c r="AG85" s="259">
        <v>33.940855627801923</v>
      </c>
      <c r="AH85" s="260">
        <v>36.1</v>
      </c>
      <c r="AI85" s="261">
        <v>31.71737189631126</v>
      </c>
      <c r="AJ85" s="259">
        <v>46.180716672562838</v>
      </c>
      <c r="AK85" s="260">
        <v>49.078487724825948</v>
      </c>
      <c r="AL85" s="260">
        <v>44.741169387149952</v>
      </c>
      <c r="AM85" s="259">
        <v>63.316522135228141</v>
      </c>
      <c r="AN85" s="260">
        <v>67.3</v>
      </c>
      <c r="AO85" s="261">
        <v>62.974485874324131</v>
      </c>
      <c r="AP85" s="257"/>
      <c r="AQ85" s="379">
        <v>34.754673151455094</v>
      </c>
      <c r="AR85" s="260">
        <v>37.315283721945285</v>
      </c>
      <c r="AS85" s="259">
        <v>45.890857032580499</v>
      </c>
      <c r="AT85" s="261">
        <v>50.098910596859035</v>
      </c>
      <c r="AU85" s="380">
        <v>61.481514466156064</v>
      </c>
      <c r="AV85" s="261">
        <v>67.995988221738315</v>
      </c>
    </row>
    <row r="86" spans="2:48" s="212" customFormat="1" ht="12.75" customHeight="1" x14ac:dyDescent="0.2">
      <c r="B86" s="373">
        <v>2089</v>
      </c>
      <c r="C86" s="349">
        <v>9.7947469729836474</v>
      </c>
      <c r="D86" s="350">
        <v>8.2576180759960582</v>
      </c>
      <c r="E86" s="350">
        <v>7.1322592598649042</v>
      </c>
      <c r="F86" s="349">
        <v>10.742275752946217</v>
      </c>
      <c r="G86" s="350">
        <v>9.2870091608752041</v>
      </c>
      <c r="H86" s="351">
        <v>8.2837677999061885</v>
      </c>
      <c r="I86" s="350">
        <v>11.166687036125658</v>
      </c>
      <c r="J86" s="350">
        <v>9.6810299102411079</v>
      </c>
      <c r="K86" s="351">
        <v>8.6823508546192691</v>
      </c>
      <c r="L86" s="257"/>
      <c r="M86" s="352">
        <v>1.3827914632787675</v>
      </c>
      <c r="N86" s="353">
        <v>1.3317464228520897</v>
      </c>
      <c r="O86" s="353">
        <v>1.3121567538927872</v>
      </c>
      <c r="P86" s="352">
        <v>2.3086760954280345</v>
      </c>
      <c r="Q86" s="353">
        <v>2.2576310550013563</v>
      </c>
      <c r="R86" s="354">
        <v>2.2380413860420538</v>
      </c>
      <c r="S86" s="353">
        <v>2.823056446622072</v>
      </c>
      <c r="T86" s="353">
        <v>2.7720114061953938</v>
      </c>
      <c r="U86" s="354">
        <v>2.7524217372360917</v>
      </c>
      <c r="V86" s="257"/>
      <c r="W86" s="374">
        <v>5.0888011222258269</v>
      </c>
      <c r="X86" s="375">
        <v>0.83396342927552713</v>
      </c>
      <c r="Y86" s="375">
        <v>0.79222513409452222</v>
      </c>
      <c r="Z86" s="376">
        <v>5.3396548484650781</v>
      </c>
      <c r="AA86" s="377">
        <v>1.0346464102669284</v>
      </c>
      <c r="AB86" s="378">
        <v>0.99290811508592336</v>
      </c>
      <c r="AC86" s="377">
        <v>5.6980173145211515</v>
      </c>
      <c r="AD86" s="377">
        <v>1.3213363831117868</v>
      </c>
      <c r="AE86" s="378">
        <v>1.2795980879307818</v>
      </c>
      <c r="AF86" s="257"/>
      <c r="AG86" s="259">
        <v>33.940855627801923</v>
      </c>
      <c r="AH86" s="260">
        <v>36.1</v>
      </c>
      <c r="AI86" s="261">
        <v>31.71737189631126</v>
      </c>
      <c r="AJ86" s="259">
        <v>46.180716672562838</v>
      </c>
      <c r="AK86" s="260">
        <v>49.078487724825948</v>
      </c>
      <c r="AL86" s="260">
        <v>44.741169387149952</v>
      </c>
      <c r="AM86" s="259">
        <v>63.316522135228141</v>
      </c>
      <c r="AN86" s="260">
        <v>67.3</v>
      </c>
      <c r="AO86" s="261">
        <v>62.974485874324131</v>
      </c>
      <c r="AP86" s="257"/>
      <c r="AQ86" s="379">
        <v>34.754673151455094</v>
      </c>
      <c r="AR86" s="260">
        <v>37.315283721945285</v>
      </c>
      <c r="AS86" s="259">
        <v>45.890857032580499</v>
      </c>
      <c r="AT86" s="261">
        <v>50.098910596859035</v>
      </c>
      <c r="AU86" s="380">
        <v>61.481514466156064</v>
      </c>
      <c r="AV86" s="261">
        <v>67.995988221738315</v>
      </c>
    </row>
    <row r="87" spans="2:48" s="212" customFormat="1" ht="12.75" customHeight="1" x14ac:dyDescent="0.2">
      <c r="B87" s="373">
        <v>2090</v>
      </c>
      <c r="C87" s="349">
        <v>9.7947469729836474</v>
      </c>
      <c r="D87" s="350">
        <v>8.2576180759960582</v>
      </c>
      <c r="E87" s="350">
        <v>7.1322592598649042</v>
      </c>
      <c r="F87" s="349">
        <v>10.742275752946217</v>
      </c>
      <c r="G87" s="350">
        <v>9.2870091608752041</v>
      </c>
      <c r="H87" s="351">
        <v>8.2837677999061885</v>
      </c>
      <c r="I87" s="350">
        <v>11.166687036125658</v>
      </c>
      <c r="J87" s="350">
        <v>9.6810299102411079</v>
      </c>
      <c r="K87" s="351">
        <v>8.6823508546192691</v>
      </c>
      <c r="L87" s="257"/>
      <c r="M87" s="352">
        <v>1.3827914632787675</v>
      </c>
      <c r="N87" s="353">
        <v>1.3317464228520897</v>
      </c>
      <c r="O87" s="353">
        <v>1.3121567538927872</v>
      </c>
      <c r="P87" s="352">
        <v>2.3086760954280345</v>
      </c>
      <c r="Q87" s="353">
        <v>2.2576310550013563</v>
      </c>
      <c r="R87" s="354">
        <v>2.2380413860420538</v>
      </c>
      <c r="S87" s="353">
        <v>2.823056446622072</v>
      </c>
      <c r="T87" s="353">
        <v>2.7720114061953938</v>
      </c>
      <c r="U87" s="354">
        <v>2.7524217372360917</v>
      </c>
      <c r="V87" s="257"/>
      <c r="W87" s="374">
        <v>5.0888011222258269</v>
      </c>
      <c r="X87" s="375">
        <v>0.83396342927552713</v>
      </c>
      <c r="Y87" s="375">
        <v>0.79222513409452222</v>
      </c>
      <c r="Z87" s="376">
        <v>5.3396548484650781</v>
      </c>
      <c r="AA87" s="377">
        <v>1.0346464102669284</v>
      </c>
      <c r="AB87" s="378">
        <v>0.99290811508592336</v>
      </c>
      <c r="AC87" s="377">
        <v>5.6980173145211515</v>
      </c>
      <c r="AD87" s="377">
        <v>1.3213363831117868</v>
      </c>
      <c r="AE87" s="378">
        <v>1.2795980879307818</v>
      </c>
      <c r="AF87" s="257"/>
      <c r="AG87" s="259">
        <v>33.940855627801923</v>
      </c>
      <c r="AH87" s="260">
        <v>36.1</v>
      </c>
      <c r="AI87" s="261">
        <v>31.71737189631126</v>
      </c>
      <c r="AJ87" s="259">
        <v>46.180716672562838</v>
      </c>
      <c r="AK87" s="260">
        <v>49.078487724825948</v>
      </c>
      <c r="AL87" s="260">
        <v>44.741169387149952</v>
      </c>
      <c r="AM87" s="259">
        <v>63.316522135228141</v>
      </c>
      <c r="AN87" s="260">
        <v>67.3</v>
      </c>
      <c r="AO87" s="261">
        <v>62.974485874324131</v>
      </c>
      <c r="AP87" s="257"/>
      <c r="AQ87" s="379">
        <v>34.754673151455094</v>
      </c>
      <c r="AR87" s="260">
        <v>37.315283721945285</v>
      </c>
      <c r="AS87" s="259">
        <v>45.890857032580499</v>
      </c>
      <c r="AT87" s="261">
        <v>50.098910596859035</v>
      </c>
      <c r="AU87" s="380">
        <v>61.481514466156064</v>
      </c>
      <c r="AV87" s="261">
        <v>67.995988221738315</v>
      </c>
    </row>
    <row r="88" spans="2:48" s="212" customFormat="1" ht="12.75" customHeight="1" x14ac:dyDescent="0.2">
      <c r="B88" s="373">
        <v>2091</v>
      </c>
      <c r="C88" s="349">
        <v>9.7947469729836474</v>
      </c>
      <c r="D88" s="350">
        <v>8.2576180759960582</v>
      </c>
      <c r="E88" s="350">
        <v>7.1322592598649042</v>
      </c>
      <c r="F88" s="349">
        <v>10.742275752946217</v>
      </c>
      <c r="G88" s="350">
        <v>9.2870091608752041</v>
      </c>
      <c r="H88" s="351">
        <v>8.2837677999061885</v>
      </c>
      <c r="I88" s="350">
        <v>11.166687036125658</v>
      </c>
      <c r="J88" s="350">
        <v>9.6810299102411079</v>
      </c>
      <c r="K88" s="351">
        <v>8.6823508546192691</v>
      </c>
      <c r="L88" s="257"/>
      <c r="M88" s="352">
        <v>1.3827914632787675</v>
      </c>
      <c r="N88" s="353">
        <v>1.3317464228520897</v>
      </c>
      <c r="O88" s="353">
        <v>1.3121567538927872</v>
      </c>
      <c r="P88" s="352">
        <v>2.3086760954280345</v>
      </c>
      <c r="Q88" s="353">
        <v>2.2576310550013563</v>
      </c>
      <c r="R88" s="354">
        <v>2.2380413860420538</v>
      </c>
      <c r="S88" s="353">
        <v>2.823056446622072</v>
      </c>
      <c r="T88" s="353">
        <v>2.7720114061953938</v>
      </c>
      <c r="U88" s="354">
        <v>2.7524217372360917</v>
      </c>
      <c r="V88" s="257"/>
      <c r="W88" s="374">
        <v>5.0888011222258269</v>
      </c>
      <c r="X88" s="375">
        <v>0.83396342927552713</v>
      </c>
      <c r="Y88" s="375">
        <v>0.79222513409452222</v>
      </c>
      <c r="Z88" s="376">
        <v>5.3396548484650781</v>
      </c>
      <c r="AA88" s="377">
        <v>1.0346464102669284</v>
      </c>
      <c r="AB88" s="378">
        <v>0.99290811508592336</v>
      </c>
      <c r="AC88" s="377">
        <v>5.6980173145211515</v>
      </c>
      <c r="AD88" s="377">
        <v>1.3213363831117868</v>
      </c>
      <c r="AE88" s="378">
        <v>1.2795980879307818</v>
      </c>
      <c r="AF88" s="257"/>
      <c r="AG88" s="259">
        <v>33.940855627801923</v>
      </c>
      <c r="AH88" s="260">
        <v>36.1</v>
      </c>
      <c r="AI88" s="261">
        <v>31.71737189631126</v>
      </c>
      <c r="AJ88" s="259">
        <v>46.180716672562838</v>
      </c>
      <c r="AK88" s="260">
        <v>49.078487724825948</v>
      </c>
      <c r="AL88" s="260">
        <v>44.741169387149952</v>
      </c>
      <c r="AM88" s="259">
        <v>63.316522135228141</v>
      </c>
      <c r="AN88" s="260">
        <v>67.3</v>
      </c>
      <c r="AO88" s="261">
        <v>62.974485874324131</v>
      </c>
      <c r="AP88" s="257"/>
      <c r="AQ88" s="379">
        <v>34.754673151455094</v>
      </c>
      <c r="AR88" s="260">
        <v>37.315283721945285</v>
      </c>
      <c r="AS88" s="259">
        <v>45.890857032580499</v>
      </c>
      <c r="AT88" s="261">
        <v>50.098910596859035</v>
      </c>
      <c r="AU88" s="380">
        <v>61.481514466156064</v>
      </c>
      <c r="AV88" s="261">
        <v>67.995988221738315</v>
      </c>
    </row>
    <row r="89" spans="2:48" s="212" customFormat="1" ht="12.75" customHeight="1" x14ac:dyDescent="0.2">
      <c r="B89" s="373">
        <v>2092</v>
      </c>
      <c r="C89" s="349">
        <v>9.7947469729836474</v>
      </c>
      <c r="D89" s="350">
        <v>8.2576180759960582</v>
      </c>
      <c r="E89" s="350">
        <v>7.1322592598649042</v>
      </c>
      <c r="F89" s="349">
        <v>10.742275752946217</v>
      </c>
      <c r="G89" s="350">
        <v>9.2870091608752041</v>
      </c>
      <c r="H89" s="351">
        <v>8.2837677999061885</v>
      </c>
      <c r="I89" s="350">
        <v>11.166687036125658</v>
      </c>
      <c r="J89" s="350">
        <v>9.6810299102411079</v>
      </c>
      <c r="K89" s="351">
        <v>8.6823508546192691</v>
      </c>
      <c r="L89" s="257"/>
      <c r="M89" s="352">
        <v>1.3827914632787675</v>
      </c>
      <c r="N89" s="353">
        <v>1.3317464228520897</v>
      </c>
      <c r="O89" s="353">
        <v>1.3121567538927872</v>
      </c>
      <c r="P89" s="352">
        <v>2.3086760954280345</v>
      </c>
      <c r="Q89" s="353">
        <v>2.2576310550013563</v>
      </c>
      <c r="R89" s="354">
        <v>2.2380413860420538</v>
      </c>
      <c r="S89" s="353">
        <v>2.823056446622072</v>
      </c>
      <c r="T89" s="353">
        <v>2.7720114061953938</v>
      </c>
      <c r="U89" s="354">
        <v>2.7524217372360917</v>
      </c>
      <c r="V89" s="257"/>
      <c r="W89" s="374">
        <v>5.0888011222258269</v>
      </c>
      <c r="X89" s="375">
        <v>0.83396342927552713</v>
      </c>
      <c r="Y89" s="375">
        <v>0.79222513409452244</v>
      </c>
      <c r="Z89" s="376">
        <v>5.3396548484650781</v>
      </c>
      <c r="AA89" s="377">
        <v>1.0346464102669284</v>
      </c>
      <c r="AB89" s="378">
        <v>0.99290811508592314</v>
      </c>
      <c r="AC89" s="377">
        <v>5.6980173145211515</v>
      </c>
      <c r="AD89" s="377">
        <v>1.3213363831117868</v>
      </c>
      <c r="AE89" s="378">
        <v>1.2795980879307818</v>
      </c>
      <c r="AF89" s="257"/>
      <c r="AG89" s="259">
        <v>33.940855627801923</v>
      </c>
      <c r="AH89" s="260">
        <v>36.1</v>
      </c>
      <c r="AI89" s="261">
        <v>31.71737189631126</v>
      </c>
      <c r="AJ89" s="259">
        <v>46.180716672562838</v>
      </c>
      <c r="AK89" s="260">
        <v>49.078487724825948</v>
      </c>
      <c r="AL89" s="260">
        <v>44.741169387149952</v>
      </c>
      <c r="AM89" s="259">
        <v>63.316522135228141</v>
      </c>
      <c r="AN89" s="260">
        <v>67.3</v>
      </c>
      <c r="AO89" s="261">
        <v>62.974485874324131</v>
      </c>
      <c r="AP89" s="257"/>
      <c r="AQ89" s="379">
        <v>34.754673151455094</v>
      </c>
      <c r="AR89" s="260">
        <v>37.315283721945285</v>
      </c>
      <c r="AS89" s="259">
        <v>45.890857032580499</v>
      </c>
      <c r="AT89" s="261">
        <v>50.098910596859035</v>
      </c>
      <c r="AU89" s="380">
        <v>61.481514466156064</v>
      </c>
      <c r="AV89" s="261">
        <v>67.995988221738315</v>
      </c>
    </row>
    <row r="90" spans="2:48" s="212" customFormat="1" ht="12.75" customHeight="1" x14ac:dyDescent="0.2">
      <c r="B90" s="373">
        <v>2093</v>
      </c>
      <c r="C90" s="349">
        <v>9.7947469729836474</v>
      </c>
      <c r="D90" s="350">
        <v>8.2576180759960582</v>
      </c>
      <c r="E90" s="350">
        <v>7.1322592598649042</v>
      </c>
      <c r="F90" s="349">
        <v>10.742275752946217</v>
      </c>
      <c r="G90" s="350">
        <v>9.2870091608752041</v>
      </c>
      <c r="H90" s="351">
        <v>8.2837677999061885</v>
      </c>
      <c r="I90" s="350">
        <v>11.166687036125658</v>
      </c>
      <c r="J90" s="350">
        <v>9.6810299102411079</v>
      </c>
      <c r="K90" s="351">
        <v>8.6823508546192691</v>
      </c>
      <c r="L90" s="257"/>
      <c r="M90" s="352">
        <v>1.3827914632787675</v>
      </c>
      <c r="N90" s="353">
        <v>1.3317464228520897</v>
      </c>
      <c r="O90" s="353">
        <v>1.3121567538927872</v>
      </c>
      <c r="P90" s="352">
        <v>2.3086760954280345</v>
      </c>
      <c r="Q90" s="353">
        <v>2.2576310550013563</v>
      </c>
      <c r="R90" s="354">
        <v>2.2380413860420538</v>
      </c>
      <c r="S90" s="353">
        <v>2.823056446622072</v>
      </c>
      <c r="T90" s="353">
        <v>2.7720114061953938</v>
      </c>
      <c r="U90" s="354">
        <v>2.7524217372360917</v>
      </c>
      <c r="V90" s="257"/>
      <c r="W90" s="374">
        <v>5.0888011222258269</v>
      </c>
      <c r="X90" s="375">
        <v>0.83396342927552713</v>
      </c>
      <c r="Y90" s="375">
        <v>0.79222513409452222</v>
      </c>
      <c r="Z90" s="376">
        <v>5.3396548484650781</v>
      </c>
      <c r="AA90" s="377">
        <v>1.0346464102669284</v>
      </c>
      <c r="AB90" s="378">
        <v>0.99290811508592336</v>
      </c>
      <c r="AC90" s="377">
        <v>5.6980173145211515</v>
      </c>
      <c r="AD90" s="377">
        <v>1.3213363831117868</v>
      </c>
      <c r="AE90" s="378">
        <v>1.2795980879307818</v>
      </c>
      <c r="AF90" s="257"/>
      <c r="AG90" s="259">
        <v>33.940855627801923</v>
      </c>
      <c r="AH90" s="260">
        <v>36.1</v>
      </c>
      <c r="AI90" s="261">
        <v>31.71737189631126</v>
      </c>
      <c r="AJ90" s="259">
        <v>46.180716672562838</v>
      </c>
      <c r="AK90" s="260">
        <v>49.078487724825948</v>
      </c>
      <c r="AL90" s="260">
        <v>44.741169387149952</v>
      </c>
      <c r="AM90" s="259">
        <v>63.316522135228141</v>
      </c>
      <c r="AN90" s="260">
        <v>67.3</v>
      </c>
      <c r="AO90" s="261">
        <v>62.974485874324131</v>
      </c>
      <c r="AP90" s="257"/>
      <c r="AQ90" s="379">
        <v>34.754673151455094</v>
      </c>
      <c r="AR90" s="260">
        <v>37.315283721945285</v>
      </c>
      <c r="AS90" s="259">
        <v>45.890857032580499</v>
      </c>
      <c r="AT90" s="261">
        <v>50.098910596859035</v>
      </c>
      <c r="AU90" s="380">
        <v>61.481514466156064</v>
      </c>
      <c r="AV90" s="261">
        <v>67.995988221738315</v>
      </c>
    </row>
    <row r="91" spans="2:48" s="212" customFormat="1" ht="12.75" customHeight="1" x14ac:dyDescent="0.2">
      <c r="B91" s="373">
        <v>2094</v>
      </c>
      <c r="C91" s="349">
        <v>9.7947469729836474</v>
      </c>
      <c r="D91" s="350">
        <v>8.2576180759960582</v>
      </c>
      <c r="E91" s="350">
        <v>7.1322592598649042</v>
      </c>
      <c r="F91" s="349">
        <v>10.742275752946217</v>
      </c>
      <c r="G91" s="350">
        <v>9.2870091608752041</v>
      </c>
      <c r="H91" s="351">
        <v>8.2837677999061885</v>
      </c>
      <c r="I91" s="350">
        <v>11.166687036125658</v>
      </c>
      <c r="J91" s="350">
        <v>9.6810299102411079</v>
      </c>
      <c r="K91" s="351">
        <v>8.6823508546192691</v>
      </c>
      <c r="L91" s="257"/>
      <c r="M91" s="352">
        <v>1.3827914632787675</v>
      </c>
      <c r="N91" s="353">
        <v>1.3317464228520897</v>
      </c>
      <c r="O91" s="353">
        <v>1.3121567538927872</v>
      </c>
      <c r="P91" s="352">
        <v>2.3086760954280345</v>
      </c>
      <c r="Q91" s="353">
        <v>2.2576310550013563</v>
      </c>
      <c r="R91" s="354">
        <v>2.2380413860420538</v>
      </c>
      <c r="S91" s="353">
        <v>2.823056446622072</v>
      </c>
      <c r="T91" s="353">
        <v>2.7720114061953938</v>
      </c>
      <c r="U91" s="354">
        <v>2.7524217372360917</v>
      </c>
      <c r="V91" s="257"/>
      <c r="W91" s="374">
        <v>5.0888011222258269</v>
      </c>
      <c r="X91" s="375">
        <v>0.83396342927552713</v>
      </c>
      <c r="Y91" s="375">
        <v>0.79222513409452222</v>
      </c>
      <c r="Z91" s="376">
        <v>5.3396548484650781</v>
      </c>
      <c r="AA91" s="377">
        <v>1.0346464102669284</v>
      </c>
      <c r="AB91" s="378">
        <v>0.99290811508592336</v>
      </c>
      <c r="AC91" s="377">
        <v>5.6980173145211515</v>
      </c>
      <c r="AD91" s="377">
        <v>1.3213363831117868</v>
      </c>
      <c r="AE91" s="378">
        <v>1.2795980879307818</v>
      </c>
      <c r="AF91" s="257"/>
      <c r="AG91" s="259">
        <v>33.940855627801923</v>
      </c>
      <c r="AH91" s="260">
        <v>36.1</v>
      </c>
      <c r="AI91" s="261">
        <v>31.71737189631126</v>
      </c>
      <c r="AJ91" s="259">
        <v>46.180716672562838</v>
      </c>
      <c r="AK91" s="260">
        <v>49.078487724825948</v>
      </c>
      <c r="AL91" s="260">
        <v>44.741169387149952</v>
      </c>
      <c r="AM91" s="259">
        <v>63.316522135228141</v>
      </c>
      <c r="AN91" s="260">
        <v>67.3</v>
      </c>
      <c r="AO91" s="261">
        <v>62.974485874324131</v>
      </c>
      <c r="AP91" s="257"/>
      <c r="AQ91" s="379">
        <v>34.754673151455094</v>
      </c>
      <c r="AR91" s="260">
        <v>37.315283721945285</v>
      </c>
      <c r="AS91" s="259">
        <v>45.890857032580499</v>
      </c>
      <c r="AT91" s="261">
        <v>50.098910596859035</v>
      </c>
      <c r="AU91" s="380">
        <v>61.481514466156064</v>
      </c>
      <c r="AV91" s="261">
        <v>67.995988221738315</v>
      </c>
    </row>
    <row r="92" spans="2:48" s="212" customFormat="1" ht="12.75" customHeight="1" x14ac:dyDescent="0.2">
      <c r="B92" s="373">
        <v>2095</v>
      </c>
      <c r="C92" s="349">
        <v>9.7947469729836474</v>
      </c>
      <c r="D92" s="350">
        <v>8.2576180759960582</v>
      </c>
      <c r="E92" s="350">
        <v>7.1322592598649042</v>
      </c>
      <c r="F92" s="349">
        <v>10.742275752946217</v>
      </c>
      <c r="G92" s="350">
        <v>9.2870091608752041</v>
      </c>
      <c r="H92" s="351">
        <v>8.2837677999061885</v>
      </c>
      <c r="I92" s="350">
        <v>11.166687036125658</v>
      </c>
      <c r="J92" s="350">
        <v>9.6810299102411079</v>
      </c>
      <c r="K92" s="351">
        <v>8.6823508546192691</v>
      </c>
      <c r="L92" s="257"/>
      <c r="M92" s="352">
        <v>1.3827914632787675</v>
      </c>
      <c r="N92" s="353">
        <v>1.3317464228520897</v>
      </c>
      <c r="O92" s="353">
        <v>1.3121567538927872</v>
      </c>
      <c r="P92" s="352">
        <v>2.3086760954280345</v>
      </c>
      <c r="Q92" s="353">
        <v>2.2576310550013563</v>
      </c>
      <c r="R92" s="354">
        <v>2.2380413860420538</v>
      </c>
      <c r="S92" s="353">
        <v>2.823056446622072</v>
      </c>
      <c r="T92" s="353">
        <v>2.7720114061953938</v>
      </c>
      <c r="U92" s="354">
        <v>2.7524217372360917</v>
      </c>
      <c r="V92" s="257"/>
      <c r="W92" s="374">
        <v>5.0888011222258269</v>
      </c>
      <c r="X92" s="375">
        <v>0.83396342927552713</v>
      </c>
      <c r="Y92" s="375">
        <v>0.79222513409452222</v>
      </c>
      <c r="Z92" s="376">
        <v>5.3396548484650781</v>
      </c>
      <c r="AA92" s="377">
        <v>1.0346464102669284</v>
      </c>
      <c r="AB92" s="378">
        <v>0.99290811508592336</v>
      </c>
      <c r="AC92" s="377">
        <v>5.6980173145211515</v>
      </c>
      <c r="AD92" s="377">
        <v>1.3213363831117868</v>
      </c>
      <c r="AE92" s="378">
        <v>1.2795980879307818</v>
      </c>
      <c r="AF92" s="257"/>
      <c r="AG92" s="259">
        <v>33.940855627801923</v>
      </c>
      <c r="AH92" s="260">
        <v>36.1</v>
      </c>
      <c r="AI92" s="261">
        <v>31.71737189631126</v>
      </c>
      <c r="AJ92" s="259">
        <v>46.180716672562838</v>
      </c>
      <c r="AK92" s="260">
        <v>49.078487724825948</v>
      </c>
      <c r="AL92" s="260">
        <v>44.741169387149952</v>
      </c>
      <c r="AM92" s="259">
        <v>63.316522135228141</v>
      </c>
      <c r="AN92" s="260">
        <v>67.3</v>
      </c>
      <c r="AO92" s="261">
        <v>62.974485874324131</v>
      </c>
      <c r="AP92" s="257"/>
      <c r="AQ92" s="379">
        <v>34.754673151455094</v>
      </c>
      <c r="AR92" s="260">
        <v>37.315283721945285</v>
      </c>
      <c r="AS92" s="259">
        <v>45.890857032580499</v>
      </c>
      <c r="AT92" s="261">
        <v>50.098910596859035</v>
      </c>
      <c r="AU92" s="380">
        <v>61.481514466156064</v>
      </c>
      <c r="AV92" s="261">
        <v>67.995988221738315</v>
      </c>
    </row>
    <row r="93" spans="2:48" s="212" customFormat="1" ht="12.75" customHeight="1" x14ac:dyDescent="0.2">
      <c r="B93" s="373">
        <v>2096</v>
      </c>
      <c r="C93" s="349">
        <v>9.7947469729836474</v>
      </c>
      <c r="D93" s="350">
        <v>8.2576180759960582</v>
      </c>
      <c r="E93" s="350">
        <v>7.1322592598649042</v>
      </c>
      <c r="F93" s="349">
        <v>10.742275752946217</v>
      </c>
      <c r="G93" s="350">
        <v>9.2870091608752041</v>
      </c>
      <c r="H93" s="351">
        <v>8.2837677999061885</v>
      </c>
      <c r="I93" s="350">
        <v>11.166687036125658</v>
      </c>
      <c r="J93" s="350">
        <v>9.6810299102411079</v>
      </c>
      <c r="K93" s="351">
        <v>8.6823508546192691</v>
      </c>
      <c r="L93" s="257"/>
      <c r="M93" s="352">
        <v>1.3827914632787675</v>
      </c>
      <c r="N93" s="353">
        <v>1.3317464228520897</v>
      </c>
      <c r="O93" s="353">
        <v>1.3121567538927872</v>
      </c>
      <c r="P93" s="352">
        <v>2.3086760954280345</v>
      </c>
      <c r="Q93" s="353">
        <v>2.2576310550013563</v>
      </c>
      <c r="R93" s="354">
        <v>2.2380413860420538</v>
      </c>
      <c r="S93" s="353">
        <v>2.823056446622072</v>
      </c>
      <c r="T93" s="353">
        <v>2.7720114061953938</v>
      </c>
      <c r="U93" s="354">
        <v>2.7524217372360917</v>
      </c>
      <c r="V93" s="257"/>
      <c r="W93" s="374">
        <v>5.0888011222258269</v>
      </c>
      <c r="X93" s="375">
        <v>0.83396342927552736</v>
      </c>
      <c r="Y93" s="375">
        <v>0.79222513409452222</v>
      </c>
      <c r="Z93" s="376">
        <v>5.3396548484650781</v>
      </c>
      <c r="AA93" s="377">
        <v>1.0346464102669282</v>
      </c>
      <c r="AB93" s="378">
        <v>0.99290811508592336</v>
      </c>
      <c r="AC93" s="377">
        <v>5.6980173145211515</v>
      </c>
      <c r="AD93" s="377">
        <v>1.3213363831117866</v>
      </c>
      <c r="AE93" s="378">
        <v>1.2795980879307818</v>
      </c>
      <c r="AF93" s="257"/>
      <c r="AG93" s="259">
        <v>33.940855627801923</v>
      </c>
      <c r="AH93" s="260">
        <v>36.1</v>
      </c>
      <c r="AI93" s="261">
        <v>31.71737189631126</v>
      </c>
      <c r="AJ93" s="259">
        <v>46.180716672562838</v>
      </c>
      <c r="AK93" s="260">
        <v>49.078487724825948</v>
      </c>
      <c r="AL93" s="260">
        <v>44.741169387149952</v>
      </c>
      <c r="AM93" s="259">
        <v>63.316522135228141</v>
      </c>
      <c r="AN93" s="260">
        <v>67.3</v>
      </c>
      <c r="AO93" s="261">
        <v>62.974485874324131</v>
      </c>
      <c r="AP93" s="257"/>
      <c r="AQ93" s="379">
        <v>34.754673151455094</v>
      </c>
      <c r="AR93" s="260">
        <v>37.315283721945285</v>
      </c>
      <c r="AS93" s="259">
        <v>45.890857032580499</v>
      </c>
      <c r="AT93" s="261">
        <v>50.098910596859035</v>
      </c>
      <c r="AU93" s="380">
        <v>61.481514466156064</v>
      </c>
      <c r="AV93" s="261">
        <v>67.995988221738315</v>
      </c>
    </row>
    <row r="94" spans="2:48" s="212" customFormat="1" ht="12.75" customHeight="1" x14ac:dyDescent="0.2">
      <c r="B94" s="373">
        <v>2097</v>
      </c>
      <c r="C94" s="349">
        <v>9.7947469729836474</v>
      </c>
      <c r="D94" s="350">
        <v>8.2576180759960582</v>
      </c>
      <c r="E94" s="350">
        <v>7.1322592598649042</v>
      </c>
      <c r="F94" s="349">
        <v>10.742275752946217</v>
      </c>
      <c r="G94" s="350">
        <v>9.2870091608752041</v>
      </c>
      <c r="H94" s="351">
        <v>8.2837677999061885</v>
      </c>
      <c r="I94" s="350">
        <v>11.166687036125658</v>
      </c>
      <c r="J94" s="350">
        <v>9.6810299102411079</v>
      </c>
      <c r="K94" s="351">
        <v>8.6823508546192691</v>
      </c>
      <c r="L94" s="257"/>
      <c r="M94" s="352">
        <v>1.3827914632787675</v>
      </c>
      <c r="N94" s="353">
        <v>1.3317464228520897</v>
      </c>
      <c r="O94" s="353">
        <v>1.3121567538927872</v>
      </c>
      <c r="P94" s="352">
        <v>2.3086760954280345</v>
      </c>
      <c r="Q94" s="353">
        <v>2.2576310550013563</v>
      </c>
      <c r="R94" s="354">
        <v>2.2380413860420538</v>
      </c>
      <c r="S94" s="353">
        <v>2.823056446622072</v>
      </c>
      <c r="T94" s="353">
        <v>2.7720114061953938</v>
      </c>
      <c r="U94" s="354">
        <v>2.7524217372360917</v>
      </c>
      <c r="V94" s="257"/>
      <c r="W94" s="374">
        <v>5.0888011222258269</v>
      </c>
      <c r="X94" s="375">
        <v>0.83396342927552736</v>
      </c>
      <c r="Y94" s="375">
        <v>0.79222513409452222</v>
      </c>
      <c r="Z94" s="376">
        <v>5.3396548484650781</v>
      </c>
      <c r="AA94" s="377">
        <v>1.0346464102669282</v>
      </c>
      <c r="AB94" s="378">
        <v>0.99290811508592336</v>
      </c>
      <c r="AC94" s="377">
        <v>5.6980173145211515</v>
      </c>
      <c r="AD94" s="377">
        <v>1.3213363831117866</v>
      </c>
      <c r="AE94" s="378">
        <v>1.2795980879307818</v>
      </c>
      <c r="AF94" s="257"/>
      <c r="AG94" s="259">
        <v>33.940855627801923</v>
      </c>
      <c r="AH94" s="260">
        <v>36.1</v>
      </c>
      <c r="AI94" s="261">
        <v>31.71737189631126</v>
      </c>
      <c r="AJ94" s="259">
        <v>46.180716672562838</v>
      </c>
      <c r="AK94" s="260">
        <v>49.078487724825948</v>
      </c>
      <c r="AL94" s="260">
        <v>44.741169387149952</v>
      </c>
      <c r="AM94" s="259">
        <v>63.316522135228141</v>
      </c>
      <c r="AN94" s="260">
        <v>67.3</v>
      </c>
      <c r="AO94" s="261">
        <v>62.974485874324131</v>
      </c>
      <c r="AP94" s="257"/>
      <c r="AQ94" s="379">
        <v>34.754673151455094</v>
      </c>
      <c r="AR94" s="260">
        <v>37.315283721945285</v>
      </c>
      <c r="AS94" s="259">
        <v>45.890857032580499</v>
      </c>
      <c r="AT94" s="261">
        <v>50.098910596859035</v>
      </c>
      <c r="AU94" s="380">
        <v>61.481514466156064</v>
      </c>
      <c r="AV94" s="261">
        <v>67.995988221738315</v>
      </c>
    </row>
    <row r="95" spans="2:48" s="212" customFormat="1" ht="12.75" customHeight="1" x14ac:dyDescent="0.2">
      <c r="B95" s="373">
        <v>2098</v>
      </c>
      <c r="C95" s="349">
        <v>9.7947469729836474</v>
      </c>
      <c r="D95" s="350">
        <v>8.2576180759960582</v>
      </c>
      <c r="E95" s="350">
        <v>7.1322592598649042</v>
      </c>
      <c r="F95" s="349">
        <v>10.742275752946217</v>
      </c>
      <c r="G95" s="350">
        <v>9.2870091608752041</v>
      </c>
      <c r="H95" s="351">
        <v>8.2837677999061885</v>
      </c>
      <c r="I95" s="350">
        <v>11.166687036125658</v>
      </c>
      <c r="J95" s="350">
        <v>9.6810299102411079</v>
      </c>
      <c r="K95" s="351">
        <v>8.6823508546192691</v>
      </c>
      <c r="L95" s="257"/>
      <c r="M95" s="352">
        <v>1.3827914632787675</v>
      </c>
      <c r="N95" s="353">
        <v>1.3317464228520897</v>
      </c>
      <c r="O95" s="353">
        <v>1.3121567538927872</v>
      </c>
      <c r="P95" s="352">
        <v>2.3086760954280345</v>
      </c>
      <c r="Q95" s="353">
        <v>2.2576310550013563</v>
      </c>
      <c r="R95" s="354">
        <v>2.2380413860420538</v>
      </c>
      <c r="S95" s="353">
        <v>2.823056446622072</v>
      </c>
      <c r="T95" s="353">
        <v>2.7720114061953938</v>
      </c>
      <c r="U95" s="354">
        <v>2.7524217372360917</v>
      </c>
      <c r="V95" s="257"/>
      <c r="W95" s="374">
        <v>5.0888011222258269</v>
      </c>
      <c r="X95" s="375">
        <v>0.83396342927552713</v>
      </c>
      <c r="Y95" s="375">
        <v>0.79222513409452222</v>
      </c>
      <c r="Z95" s="376">
        <v>5.3396548484650781</v>
      </c>
      <c r="AA95" s="377">
        <v>1.0346464102669284</v>
      </c>
      <c r="AB95" s="378">
        <v>0.99290811508592336</v>
      </c>
      <c r="AC95" s="377">
        <v>5.6980173145211515</v>
      </c>
      <c r="AD95" s="377">
        <v>1.3213363831117868</v>
      </c>
      <c r="AE95" s="378">
        <v>1.2795980879307818</v>
      </c>
      <c r="AF95" s="257"/>
      <c r="AG95" s="259">
        <v>33.940855627801923</v>
      </c>
      <c r="AH95" s="260">
        <v>36.1</v>
      </c>
      <c r="AI95" s="261">
        <v>31.71737189631126</v>
      </c>
      <c r="AJ95" s="259">
        <v>46.180716672562838</v>
      </c>
      <c r="AK95" s="260">
        <v>49.078487724825948</v>
      </c>
      <c r="AL95" s="260">
        <v>44.741169387149952</v>
      </c>
      <c r="AM95" s="259">
        <v>63.316522135228141</v>
      </c>
      <c r="AN95" s="260">
        <v>67.3</v>
      </c>
      <c r="AO95" s="261">
        <v>62.974485874324131</v>
      </c>
      <c r="AP95" s="257"/>
      <c r="AQ95" s="379">
        <v>34.754673151455094</v>
      </c>
      <c r="AR95" s="260">
        <v>37.315283721945285</v>
      </c>
      <c r="AS95" s="259">
        <v>45.890857032580499</v>
      </c>
      <c r="AT95" s="261">
        <v>50.098910596859035</v>
      </c>
      <c r="AU95" s="380">
        <v>61.481514466156064</v>
      </c>
      <c r="AV95" s="261">
        <v>67.995988221738315</v>
      </c>
    </row>
    <row r="96" spans="2:48" s="212" customFormat="1" ht="12.75" customHeight="1" x14ac:dyDescent="0.2">
      <c r="B96" s="373">
        <v>2099</v>
      </c>
      <c r="C96" s="349">
        <v>9.7947469729836474</v>
      </c>
      <c r="D96" s="350">
        <v>8.2576180759960582</v>
      </c>
      <c r="E96" s="350">
        <v>7.1322592598649042</v>
      </c>
      <c r="F96" s="349">
        <v>10.742275752946217</v>
      </c>
      <c r="G96" s="350">
        <v>9.2870091608752041</v>
      </c>
      <c r="H96" s="351">
        <v>8.2837677999061885</v>
      </c>
      <c r="I96" s="350">
        <v>11.166687036125658</v>
      </c>
      <c r="J96" s="350">
        <v>9.6810299102411079</v>
      </c>
      <c r="K96" s="351">
        <v>8.6823508546192691</v>
      </c>
      <c r="L96" s="257"/>
      <c r="M96" s="352">
        <v>1.3827914632787675</v>
      </c>
      <c r="N96" s="353">
        <v>1.3317464228520897</v>
      </c>
      <c r="O96" s="353">
        <v>1.3121567538927872</v>
      </c>
      <c r="P96" s="352">
        <v>2.3086760954280345</v>
      </c>
      <c r="Q96" s="353">
        <v>2.2576310550013563</v>
      </c>
      <c r="R96" s="354">
        <v>2.2380413860420538</v>
      </c>
      <c r="S96" s="353">
        <v>2.823056446622072</v>
      </c>
      <c r="T96" s="353">
        <v>2.7720114061953938</v>
      </c>
      <c r="U96" s="354">
        <v>2.7524217372360917</v>
      </c>
      <c r="V96" s="257"/>
      <c r="W96" s="374">
        <v>5.0888011222258269</v>
      </c>
      <c r="X96" s="375">
        <v>0.83396342927552713</v>
      </c>
      <c r="Y96" s="375">
        <v>0.79222513409452244</v>
      </c>
      <c r="Z96" s="376">
        <v>5.3396548484650781</v>
      </c>
      <c r="AA96" s="377">
        <v>1.0346464102669284</v>
      </c>
      <c r="AB96" s="378">
        <v>0.99290811508592314</v>
      </c>
      <c r="AC96" s="377">
        <v>5.6980173145211515</v>
      </c>
      <c r="AD96" s="377">
        <v>1.3213363831117868</v>
      </c>
      <c r="AE96" s="378">
        <v>1.2795980879307818</v>
      </c>
      <c r="AF96" s="257"/>
      <c r="AG96" s="259">
        <v>33.940855627801923</v>
      </c>
      <c r="AH96" s="260">
        <v>36.1</v>
      </c>
      <c r="AI96" s="261">
        <v>31.71737189631126</v>
      </c>
      <c r="AJ96" s="259">
        <v>46.180716672562838</v>
      </c>
      <c r="AK96" s="260">
        <v>49.078487724825948</v>
      </c>
      <c r="AL96" s="260">
        <v>44.741169387149952</v>
      </c>
      <c r="AM96" s="259">
        <v>63.316522135228141</v>
      </c>
      <c r="AN96" s="260">
        <v>67.3</v>
      </c>
      <c r="AO96" s="261">
        <v>62.974485874324131</v>
      </c>
      <c r="AP96" s="257"/>
      <c r="AQ96" s="379">
        <v>34.754673151455094</v>
      </c>
      <c r="AR96" s="260">
        <v>37.315283721945285</v>
      </c>
      <c r="AS96" s="259">
        <v>45.890857032580499</v>
      </c>
      <c r="AT96" s="261">
        <v>50.098910596859035</v>
      </c>
      <c r="AU96" s="380">
        <v>61.481514466156064</v>
      </c>
      <c r="AV96" s="261">
        <v>67.995988221738315</v>
      </c>
    </row>
    <row r="97" spans="2:48" s="212" customFormat="1" ht="12.75" customHeight="1" thickBot="1" x14ac:dyDescent="0.25">
      <c r="B97" s="381">
        <v>2100</v>
      </c>
      <c r="C97" s="357">
        <v>9.7947469729836474</v>
      </c>
      <c r="D97" s="358">
        <v>8.2576180759960582</v>
      </c>
      <c r="E97" s="358">
        <v>7.1322592598649042</v>
      </c>
      <c r="F97" s="357">
        <v>10.742275752946217</v>
      </c>
      <c r="G97" s="358">
        <v>9.2870091608752041</v>
      </c>
      <c r="H97" s="359">
        <v>8.2837677999061885</v>
      </c>
      <c r="I97" s="358">
        <v>11.166687036125658</v>
      </c>
      <c r="J97" s="358">
        <v>9.6810299102411079</v>
      </c>
      <c r="K97" s="359">
        <v>8.6823508546192691</v>
      </c>
      <c r="L97" s="257"/>
      <c r="M97" s="360">
        <v>1.3827914632787675</v>
      </c>
      <c r="N97" s="361">
        <v>1.3317464228520897</v>
      </c>
      <c r="O97" s="361">
        <v>1.3121567538927872</v>
      </c>
      <c r="P97" s="360">
        <v>2.3086760954280345</v>
      </c>
      <c r="Q97" s="361">
        <v>2.2576310550013563</v>
      </c>
      <c r="R97" s="362">
        <v>2.2380413860420538</v>
      </c>
      <c r="S97" s="361">
        <v>2.823056446622072</v>
      </c>
      <c r="T97" s="361">
        <v>2.7720114061953938</v>
      </c>
      <c r="U97" s="362">
        <v>2.7524217372360917</v>
      </c>
      <c r="V97" s="257"/>
      <c r="W97" s="382">
        <v>5.0888011222258269</v>
      </c>
      <c r="X97" s="383">
        <v>0.83396342927552713</v>
      </c>
      <c r="Y97" s="383">
        <v>0.79222513409452222</v>
      </c>
      <c r="Z97" s="384">
        <v>5.3396548484650781</v>
      </c>
      <c r="AA97" s="385">
        <v>1.0346464102669284</v>
      </c>
      <c r="AB97" s="386">
        <v>0.99290811508592336</v>
      </c>
      <c r="AC97" s="385">
        <v>5.6980173145211515</v>
      </c>
      <c r="AD97" s="385">
        <v>1.3213363831117868</v>
      </c>
      <c r="AE97" s="386">
        <v>1.2795980879307818</v>
      </c>
      <c r="AF97" s="257"/>
      <c r="AG97" s="263">
        <v>33.940855627801923</v>
      </c>
      <c r="AH97" s="264">
        <v>36.1</v>
      </c>
      <c r="AI97" s="265">
        <v>31.71737189631126</v>
      </c>
      <c r="AJ97" s="263">
        <v>46.180716672562838</v>
      </c>
      <c r="AK97" s="264">
        <v>49.078487724825948</v>
      </c>
      <c r="AL97" s="264">
        <v>44.741169387149952</v>
      </c>
      <c r="AM97" s="263">
        <v>63.316522135228141</v>
      </c>
      <c r="AN97" s="264">
        <v>67.3</v>
      </c>
      <c r="AO97" s="265">
        <v>62.974485874324131</v>
      </c>
      <c r="AP97" s="257"/>
      <c r="AQ97" s="387">
        <v>34.754673151455094</v>
      </c>
      <c r="AR97" s="264">
        <v>37.315283721945285</v>
      </c>
      <c r="AS97" s="263">
        <v>45.890857032580499</v>
      </c>
      <c r="AT97" s="265">
        <v>50.098910596859035</v>
      </c>
      <c r="AU97" s="388">
        <v>61.481514466156064</v>
      </c>
      <c r="AV97" s="265">
        <v>67.995988221738315</v>
      </c>
    </row>
    <row r="98" spans="2:48" s="212" customFormat="1" ht="12.75" customHeight="1" x14ac:dyDescent="0.2">
      <c r="B98" s="363"/>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2:48" s="212" customFormat="1" ht="12.75" customHeight="1" x14ac:dyDescent="0.2">
      <c r="B99" s="364" t="s">
        <v>301</v>
      </c>
      <c r="C99" s="248"/>
      <c r="D99" s="257"/>
      <c r="E99" s="257"/>
      <c r="F99" s="257"/>
      <c r="G99" s="257"/>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44"/>
      <c r="AH99" s="257"/>
      <c r="AI99" s="257"/>
      <c r="AJ99" s="257"/>
      <c r="AK99" s="257"/>
      <c r="AL99" s="257"/>
      <c r="AM99" s="257"/>
      <c r="AN99" s="257"/>
      <c r="AO99" s="257"/>
      <c r="AP99" s="257"/>
      <c r="AQ99" s="364" t="s">
        <v>302</v>
      </c>
      <c r="AR99" s="257"/>
      <c r="AS99" s="257"/>
      <c r="AT99" s="257"/>
      <c r="AU99" s="257"/>
      <c r="AV99" s="257"/>
    </row>
    <row r="100" spans="2:48" s="212" customFormat="1" ht="12.75" customHeight="1" x14ac:dyDescent="0.2">
      <c r="B100" s="364"/>
      <c r="C100" s="248"/>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7"/>
      <c r="AE100" s="257"/>
      <c r="AF100" s="257"/>
      <c r="AG100" s="244"/>
      <c r="AH100" s="257"/>
      <c r="AI100" s="257"/>
      <c r="AJ100" s="257"/>
      <c r="AK100" s="257"/>
      <c r="AL100" s="257"/>
      <c r="AM100" s="257"/>
      <c r="AN100" s="257"/>
      <c r="AO100" s="257"/>
      <c r="AP100" s="257"/>
      <c r="AQ100" s="244" t="s">
        <v>303</v>
      </c>
      <c r="AR100" s="257"/>
      <c r="AS100" s="257"/>
      <c r="AT100" s="257"/>
      <c r="AU100" s="257"/>
      <c r="AV100" s="257"/>
    </row>
    <row r="101" spans="2:48" s="212" customFormat="1" ht="12.75" customHeight="1" x14ac:dyDescent="0.2">
      <c r="C101" s="248"/>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c r="AA101" s="257"/>
      <c r="AB101" s="257"/>
      <c r="AC101" s="257"/>
      <c r="AD101" s="257"/>
      <c r="AE101" s="257"/>
      <c r="AF101" s="257"/>
      <c r="AG101" s="244"/>
      <c r="AH101" s="257"/>
      <c r="AI101" s="257"/>
      <c r="AJ101" s="257"/>
      <c r="AK101" s="257"/>
      <c r="AL101" s="257"/>
      <c r="AM101" s="257"/>
      <c r="AN101" s="257"/>
      <c r="AO101" s="257"/>
      <c r="AP101" s="257"/>
      <c r="AQ101" s="364"/>
      <c r="AR101" s="257"/>
      <c r="AS101" s="257"/>
      <c r="AT101" s="257"/>
      <c r="AU101" s="257"/>
      <c r="AV101" s="257"/>
    </row>
    <row r="102" spans="2:48" s="212" customFormat="1" ht="12.75" customHeight="1" x14ac:dyDescent="0.2">
      <c r="B102" s="364"/>
      <c r="C102" s="248"/>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c r="AG102" s="244"/>
      <c r="AH102" s="257"/>
      <c r="AI102" s="257"/>
      <c r="AJ102" s="257"/>
      <c r="AK102" s="257"/>
      <c r="AL102" s="257"/>
      <c r="AM102" s="257"/>
      <c r="AN102" s="257"/>
      <c r="AO102" s="257"/>
      <c r="AP102" s="257"/>
      <c r="AQ102" s="364"/>
      <c r="AR102" s="257"/>
      <c r="AS102" s="257"/>
      <c r="AT102" s="257"/>
      <c r="AU102" s="257"/>
      <c r="AV102" s="257"/>
    </row>
    <row r="103" spans="2:48" s="212" customFormat="1" ht="12.75" customHeight="1" x14ac:dyDescent="0.2">
      <c r="B103" s="244" t="s">
        <v>313</v>
      </c>
      <c r="C103" s="244"/>
      <c r="D103" s="244"/>
      <c r="E103" s="244"/>
      <c r="F103" s="244"/>
      <c r="G103" s="244"/>
      <c r="H103" s="244"/>
      <c r="I103" s="244"/>
      <c r="J103" s="244"/>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2:48" s="212" customFormat="1" ht="12.75" customHeight="1" x14ac:dyDescent="0.2">
      <c r="B104" s="245" t="s">
        <v>253</v>
      </c>
      <c r="C104" s="216"/>
      <c r="D104" s="216"/>
      <c r="E104" s="216"/>
      <c r="F104" s="216"/>
      <c r="G104" s="216"/>
      <c r="H104" s="216"/>
      <c r="I104" s="216"/>
      <c r="J104" s="216"/>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323"/>
      <c r="AR104" s="257"/>
      <c r="AS104" s="257"/>
      <c r="AT104" s="257"/>
      <c r="AU104" s="257"/>
      <c r="AV104" s="257"/>
    </row>
    <row r="105" spans="2:48" ht="12.75" customHeight="1" x14ac:dyDescent="0.2"/>
  </sheetData>
  <sheetProtection algorithmName="SHA-512" hashValue="qKuylSneI+Quc/BqQSPSrBjnCDEnySo8HdbUgTRrVDMylORYRoNw24Z9EyiGy2+3dDa5wOdAAxs62TG0wVWwZQ==" saltValue="S6azIPfB4iIfLS5zdTIF/w==" spinCount="100000" sheet="1" objects="1" scenarios="1" selectLockedCells="1"/>
  <mergeCells count="20">
    <mergeCell ref="C5:E5"/>
    <mergeCell ref="F5:H5"/>
    <mergeCell ref="I5:K5"/>
    <mergeCell ref="M5:O5"/>
    <mergeCell ref="P5:R5"/>
    <mergeCell ref="C4:K4"/>
    <mergeCell ref="M4:U4"/>
    <mergeCell ref="W4:AE4"/>
    <mergeCell ref="AG4:AO4"/>
    <mergeCell ref="AQ4:AV4"/>
    <mergeCell ref="AM5:AO5"/>
    <mergeCell ref="AQ5:AR5"/>
    <mergeCell ref="AS5:AT5"/>
    <mergeCell ref="AU5:AV5"/>
    <mergeCell ref="S5:U5"/>
    <mergeCell ref="W5:Y5"/>
    <mergeCell ref="Z5:AB5"/>
    <mergeCell ref="AC5:AE5"/>
    <mergeCell ref="AG5:AI5"/>
    <mergeCell ref="AJ5:AL5"/>
  </mergeCells>
  <hyperlinks>
    <hyperlink ref="B104" r:id="rId1" xr:uid="{ED6A24C5-594A-4F5E-B293-50A7CC6CC4B6}"/>
  </hyperlinks>
  <pageMargins left="0.7" right="0.7"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ACB69-6454-4BC9-A8F6-B3A6F1F4DF5F}">
  <sheetPr codeName="Sheet27">
    <tabColor theme="9" tint="0.39997558519241921"/>
  </sheetPr>
  <dimension ref="A1:CU59"/>
  <sheetViews>
    <sheetView zoomScaleNormal="100" workbookViewId="0">
      <selection activeCell="B14" sqref="B14:M14"/>
    </sheetView>
  </sheetViews>
  <sheetFormatPr defaultColWidth="0" defaultRowHeight="0" customHeight="1" zeroHeight="1" x14ac:dyDescent="0.2"/>
  <cols>
    <col min="1" max="1" width="3.5703125" style="172" customWidth="1"/>
    <col min="2" max="2" width="9.7109375" style="172" customWidth="1"/>
    <col min="3" max="3" width="18.42578125" style="172" customWidth="1"/>
    <col min="4" max="94" width="9.140625" style="172" customWidth="1"/>
    <col min="95" max="95" width="3.5703125" style="172" customWidth="1"/>
    <col min="96" max="99" width="0" style="172" hidden="1" customWidth="1"/>
    <col min="100" max="16384" width="9.140625" style="172" hidden="1"/>
  </cols>
  <sheetData>
    <row r="1" spans="2:94" ht="12.75" x14ac:dyDescent="0.2"/>
    <row r="2" spans="2:94" ht="15.75" x14ac:dyDescent="0.25">
      <c r="B2" s="214" t="s">
        <v>314</v>
      </c>
    </row>
    <row r="3" spans="2:94" ht="15.75" x14ac:dyDescent="0.25">
      <c r="B3" s="214"/>
    </row>
    <row r="4" spans="2:94" ht="37.15" customHeight="1" x14ac:dyDescent="0.2">
      <c r="B4" s="521" t="s">
        <v>315</v>
      </c>
      <c r="C4" s="521"/>
      <c r="D4" s="521"/>
      <c r="E4" s="521"/>
      <c r="F4" s="521"/>
      <c r="G4" s="521"/>
      <c r="H4" s="521"/>
      <c r="I4" s="522"/>
      <c r="J4" s="522"/>
      <c r="K4" s="522"/>
      <c r="L4" s="522"/>
    </row>
    <row r="5" spans="2:94" ht="39.6" customHeight="1" x14ac:dyDescent="0.2">
      <c r="B5" s="521"/>
      <c r="C5" s="521"/>
      <c r="D5" s="521"/>
      <c r="E5" s="521"/>
      <c r="F5" s="521"/>
      <c r="G5" s="521"/>
      <c r="H5" s="521"/>
      <c r="I5" s="522"/>
      <c r="J5" s="522"/>
      <c r="K5" s="522"/>
      <c r="L5" s="522"/>
    </row>
    <row r="6" spans="2:94" ht="17.45" customHeight="1" thickBot="1" x14ac:dyDescent="0.25">
      <c r="B6" s="389"/>
      <c r="C6" s="389"/>
      <c r="D6" s="389"/>
      <c r="E6" s="389"/>
      <c r="F6" s="389"/>
      <c r="G6" s="389"/>
      <c r="H6" s="389"/>
    </row>
    <row r="7" spans="2:94" ht="13.5" thickBot="1" x14ac:dyDescent="0.25">
      <c r="D7" s="295">
        <v>2010</v>
      </c>
      <c r="E7" s="390">
        <v>2011</v>
      </c>
      <c r="F7" s="390">
        <v>2012</v>
      </c>
      <c r="G7" s="390">
        <v>2013</v>
      </c>
      <c r="H7" s="390">
        <v>2014</v>
      </c>
      <c r="I7" s="390">
        <v>2015</v>
      </c>
      <c r="J7" s="390">
        <v>2016</v>
      </c>
      <c r="K7" s="390">
        <v>2017</v>
      </c>
      <c r="L7" s="390">
        <v>2018</v>
      </c>
      <c r="M7" s="390">
        <v>2019</v>
      </c>
      <c r="N7" s="390">
        <v>2020</v>
      </c>
      <c r="O7" s="390">
        <v>2021</v>
      </c>
      <c r="P7" s="390">
        <v>2022</v>
      </c>
      <c r="Q7" s="390">
        <v>2023</v>
      </c>
      <c r="R7" s="390">
        <v>2024</v>
      </c>
      <c r="S7" s="390">
        <v>2025</v>
      </c>
      <c r="T7" s="390">
        <v>2026</v>
      </c>
      <c r="U7" s="390">
        <v>2027</v>
      </c>
      <c r="V7" s="390">
        <v>2028</v>
      </c>
      <c r="W7" s="390">
        <v>2029</v>
      </c>
      <c r="X7" s="390">
        <v>2030</v>
      </c>
      <c r="Y7" s="390">
        <v>2031</v>
      </c>
      <c r="Z7" s="390">
        <v>2032</v>
      </c>
      <c r="AA7" s="390">
        <v>2033</v>
      </c>
      <c r="AB7" s="390">
        <v>2034</v>
      </c>
      <c r="AC7" s="390">
        <v>2035</v>
      </c>
      <c r="AD7" s="390">
        <v>2036</v>
      </c>
      <c r="AE7" s="390">
        <v>2037</v>
      </c>
      <c r="AF7" s="390">
        <v>2038</v>
      </c>
      <c r="AG7" s="390">
        <v>2039</v>
      </c>
      <c r="AH7" s="390">
        <v>2040</v>
      </c>
      <c r="AI7" s="390">
        <v>2041</v>
      </c>
      <c r="AJ7" s="390">
        <v>2042</v>
      </c>
      <c r="AK7" s="390">
        <v>2043</v>
      </c>
      <c r="AL7" s="390">
        <v>2044</v>
      </c>
      <c r="AM7" s="390">
        <v>2045</v>
      </c>
      <c r="AN7" s="390">
        <v>2046</v>
      </c>
      <c r="AO7" s="390">
        <v>2047</v>
      </c>
      <c r="AP7" s="390">
        <v>2048</v>
      </c>
      <c r="AQ7" s="390">
        <v>2049</v>
      </c>
      <c r="AR7" s="390">
        <v>2050</v>
      </c>
      <c r="AS7" s="390">
        <v>2051</v>
      </c>
      <c r="AT7" s="390">
        <v>2052</v>
      </c>
      <c r="AU7" s="390">
        <v>2053</v>
      </c>
      <c r="AV7" s="390">
        <v>2054</v>
      </c>
      <c r="AW7" s="390">
        <v>2055</v>
      </c>
      <c r="AX7" s="390">
        <v>2056</v>
      </c>
      <c r="AY7" s="390">
        <v>2057</v>
      </c>
      <c r="AZ7" s="390">
        <v>2058</v>
      </c>
      <c r="BA7" s="390">
        <v>2059</v>
      </c>
      <c r="BB7" s="390">
        <v>2060</v>
      </c>
      <c r="BC7" s="390">
        <v>2061</v>
      </c>
      <c r="BD7" s="390">
        <v>2062</v>
      </c>
      <c r="BE7" s="390">
        <v>2063</v>
      </c>
      <c r="BF7" s="390">
        <v>2064</v>
      </c>
      <c r="BG7" s="390">
        <v>2065</v>
      </c>
      <c r="BH7" s="390">
        <v>2066</v>
      </c>
      <c r="BI7" s="390">
        <v>2067</v>
      </c>
      <c r="BJ7" s="390">
        <v>2068</v>
      </c>
      <c r="BK7" s="390">
        <v>2069</v>
      </c>
      <c r="BL7" s="390">
        <v>2070</v>
      </c>
      <c r="BM7" s="390">
        <v>2071</v>
      </c>
      <c r="BN7" s="390">
        <v>2072</v>
      </c>
      <c r="BO7" s="390">
        <v>2073</v>
      </c>
      <c r="BP7" s="390">
        <v>2074</v>
      </c>
      <c r="BQ7" s="390">
        <v>2075</v>
      </c>
      <c r="BR7" s="390">
        <v>2076</v>
      </c>
      <c r="BS7" s="390">
        <v>2077</v>
      </c>
      <c r="BT7" s="390">
        <v>2078</v>
      </c>
      <c r="BU7" s="390">
        <v>2079</v>
      </c>
      <c r="BV7" s="390">
        <v>2080</v>
      </c>
      <c r="BW7" s="390">
        <v>2081</v>
      </c>
      <c r="BX7" s="390">
        <v>2082</v>
      </c>
      <c r="BY7" s="390">
        <v>2083</v>
      </c>
      <c r="BZ7" s="390">
        <v>2084</v>
      </c>
      <c r="CA7" s="390">
        <v>2085</v>
      </c>
      <c r="CB7" s="390">
        <v>2086</v>
      </c>
      <c r="CC7" s="390">
        <v>2087</v>
      </c>
      <c r="CD7" s="390">
        <v>2088</v>
      </c>
      <c r="CE7" s="390">
        <v>2089</v>
      </c>
      <c r="CF7" s="390">
        <v>2090</v>
      </c>
      <c r="CG7" s="390">
        <v>2091</v>
      </c>
      <c r="CH7" s="390">
        <v>2092</v>
      </c>
      <c r="CI7" s="390">
        <v>2093</v>
      </c>
      <c r="CJ7" s="390">
        <v>2094</v>
      </c>
      <c r="CK7" s="390">
        <v>2095</v>
      </c>
      <c r="CL7" s="390">
        <v>2096</v>
      </c>
      <c r="CM7" s="390">
        <v>2097</v>
      </c>
      <c r="CN7" s="390">
        <v>2098</v>
      </c>
      <c r="CO7" s="390">
        <v>2099</v>
      </c>
      <c r="CP7" s="391">
        <v>2100</v>
      </c>
    </row>
    <row r="8" spans="2:94" ht="13.5" thickBot="1" x14ac:dyDescent="0.25">
      <c r="B8" s="519" t="s">
        <v>316</v>
      </c>
      <c r="C8" s="520"/>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3"/>
    </row>
    <row r="9" spans="2:94" ht="12.75" x14ac:dyDescent="0.2">
      <c r="B9" s="394" t="s">
        <v>173</v>
      </c>
      <c r="C9" s="395" t="s">
        <v>317</v>
      </c>
      <c r="D9" s="353">
        <v>0.43</v>
      </c>
      <c r="E9" s="353">
        <v>0.43</v>
      </c>
      <c r="F9" s="353">
        <v>0.43</v>
      </c>
      <c r="G9" s="353">
        <v>0.44</v>
      </c>
      <c r="H9" s="353">
        <v>0.45</v>
      </c>
      <c r="I9" s="353">
        <v>0.46</v>
      </c>
      <c r="J9" s="353">
        <v>0.46</v>
      </c>
      <c r="K9" s="353">
        <v>0.47</v>
      </c>
      <c r="L9" s="353">
        <v>0.47</v>
      </c>
      <c r="M9" s="353">
        <v>0.48</v>
      </c>
      <c r="N9" s="353">
        <v>0.49</v>
      </c>
      <c r="O9" s="353">
        <v>0.5</v>
      </c>
      <c r="P9" s="353">
        <v>0.51</v>
      </c>
      <c r="Q9" s="353">
        <v>0.52</v>
      </c>
      <c r="R9" s="353">
        <v>0.53</v>
      </c>
      <c r="S9" s="353">
        <v>0.55000000000000004</v>
      </c>
      <c r="T9" s="353">
        <v>0.56000000000000005</v>
      </c>
      <c r="U9" s="353">
        <v>0.56999999999999995</v>
      </c>
      <c r="V9" s="353">
        <v>0.57999999999999996</v>
      </c>
      <c r="W9" s="353">
        <v>0.59</v>
      </c>
      <c r="X9" s="353">
        <v>0.6</v>
      </c>
      <c r="Y9" s="353">
        <v>0.61</v>
      </c>
      <c r="Z9" s="353">
        <v>0.63</v>
      </c>
      <c r="AA9" s="353">
        <v>0.64</v>
      </c>
      <c r="AB9" s="353">
        <v>0.65</v>
      </c>
      <c r="AC9" s="353">
        <v>0.66</v>
      </c>
      <c r="AD9" s="353">
        <v>0.68</v>
      </c>
      <c r="AE9" s="353">
        <v>0.69</v>
      </c>
      <c r="AF9" s="353">
        <v>0.71</v>
      </c>
      <c r="AG9" s="353">
        <v>0.72</v>
      </c>
      <c r="AH9" s="353">
        <v>0.73</v>
      </c>
      <c r="AI9" s="353">
        <v>0.75</v>
      </c>
      <c r="AJ9" s="353">
        <v>0.76</v>
      </c>
      <c r="AK9" s="353">
        <v>0.78</v>
      </c>
      <c r="AL9" s="353">
        <v>0.79</v>
      </c>
      <c r="AM9" s="353">
        <v>0.81</v>
      </c>
      <c r="AN9" s="353">
        <v>0.83</v>
      </c>
      <c r="AO9" s="353">
        <v>0.84</v>
      </c>
      <c r="AP9" s="353">
        <v>0.86</v>
      </c>
      <c r="AQ9" s="353">
        <v>0.88</v>
      </c>
      <c r="AR9" s="353">
        <v>0.89</v>
      </c>
      <c r="AS9" s="353">
        <v>0.91</v>
      </c>
      <c r="AT9" s="353">
        <v>0.93</v>
      </c>
      <c r="AU9" s="353">
        <v>0.95</v>
      </c>
      <c r="AV9" s="353">
        <v>0.97</v>
      </c>
      <c r="AW9" s="353">
        <v>0.99</v>
      </c>
      <c r="AX9" s="353">
        <v>1.01</v>
      </c>
      <c r="AY9" s="353">
        <v>1.03</v>
      </c>
      <c r="AZ9" s="353">
        <v>1.05</v>
      </c>
      <c r="BA9" s="353">
        <v>1.07</v>
      </c>
      <c r="BB9" s="353">
        <v>1.0900000000000001</v>
      </c>
      <c r="BC9" s="353">
        <v>1.1100000000000001</v>
      </c>
      <c r="BD9" s="353">
        <v>1.1299999999999999</v>
      </c>
      <c r="BE9" s="353">
        <v>1.1599999999999999</v>
      </c>
      <c r="BF9" s="353">
        <v>1.18</v>
      </c>
      <c r="BG9" s="353">
        <v>1.2</v>
      </c>
      <c r="BH9" s="353">
        <v>1.23</v>
      </c>
      <c r="BI9" s="353">
        <v>1.25</v>
      </c>
      <c r="BJ9" s="353">
        <v>1.28</v>
      </c>
      <c r="BK9" s="353">
        <v>1.3</v>
      </c>
      <c r="BL9" s="353">
        <v>1.33</v>
      </c>
      <c r="BM9" s="353">
        <v>1.36</v>
      </c>
      <c r="BN9" s="353">
        <v>1.38</v>
      </c>
      <c r="BO9" s="353">
        <v>1.41</v>
      </c>
      <c r="BP9" s="353">
        <v>1.44</v>
      </c>
      <c r="BQ9" s="353">
        <v>1.47</v>
      </c>
      <c r="BR9" s="353">
        <v>1.5</v>
      </c>
      <c r="BS9" s="353">
        <v>1.53</v>
      </c>
      <c r="BT9" s="353">
        <v>1.56</v>
      </c>
      <c r="BU9" s="353">
        <v>1.59</v>
      </c>
      <c r="BV9" s="353">
        <v>1.62</v>
      </c>
      <c r="BW9" s="353">
        <v>1.65</v>
      </c>
      <c r="BX9" s="353">
        <v>1.69</v>
      </c>
      <c r="BY9" s="353">
        <v>1.72</v>
      </c>
      <c r="BZ9" s="353">
        <v>1.75</v>
      </c>
      <c r="CA9" s="353">
        <v>1.79</v>
      </c>
      <c r="CB9" s="353">
        <v>1.83</v>
      </c>
      <c r="CC9" s="353">
        <v>1.86</v>
      </c>
      <c r="CD9" s="353">
        <v>1.9</v>
      </c>
      <c r="CE9" s="353">
        <v>1.94</v>
      </c>
      <c r="CF9" s="353">
        <v>1.98</v>
      </c>
      <c r="CG9" s="353">
        <v>2.02</v>
      </c>
      <c r="CH9" s="353">
        <v>2.06</v>
      </c>
      <c r="CI9" s="353">
        <v>2.1</v>
      </c>
      <c r="CJ9" s="353">
        <v>2.14</v>
      </c>
      <c r="CK9" s="353">
        <v>2.1800000000000002</v>
      </c>
      <c r="CL9" s="353">
        <v>2.23</v>
      </c>
      <c r="CM9" s="353">
        <v>2.27</v>
      </c>
      <c r="CN9" s="353">
        <v>2.31</v>
      </c>
      <c r="CO9" s="353">
        <v>2.36</v>
      </c>
      <c r="CP9" s="354">
        <v>2.41</v>
      </c>
    </row>
    <row r="10" spans="2:94" ht="12.75" x14ac:dyDescent="0.2">
      <c r="B10" s="394" t="s">
        <v>318</v>
      </c>
      <c r="C10" s="395" t="s">
        <v>317</v>
      </c>
      <c r="D10" s="353">
        <v>0.14000000000000001</v>
      </c>
      <c r="E10" s="353">
        <v>0.14000000000000001</v>
      </c>
      <c r="F10" s="353">
        <v>0.15</v>
      </c>
      <c r="G10" s="353">
        <v>0.15</v>
      </c>
      <c r="H10" s="353">
        <v>0.15</v>
      </c>
      <c r="I10" s="353">
        <v>0.15</v>
      </c>
      <c r="J10" s="353">
        <v>0.15</v>
      </c>
      <c r="K10" s="353">
        <v>0.16</v>
      </c>
      <c r="L10" s="353">
        <v>0.16</v>
      </c>
      <c r="M10" s="353">
        <v>0.16</v>
      </c>
      <c r="N10" s="353">
        <v>0.17</v>
      </c>
      <c r="O10" s="353">
        <v>0.17</v>
      </c>
      <c r="P10" s="353">
        <v>0.17</v>
      </c>
      <c r="Q10" s="353">
        <v>0.18</v>
      </c>
      <c r="R10" s="353">
        <v>0.18</v>
      </c>
      <c r="S10" s="353">
        <v>0.18</v>
      </c>
      <c r="T10" s="353">
        <v>0.19</v>
      </c>
      <c r="U10" s="353">
        <v>0.19</v>
      </c>
      <c r="V10" s="353">
        <v>0.19</v>
      </c>
      <c r="W10" s="353">
        <v>0.2</v>
      </c>
      <c r="X10" s="353">
        <v>0.2</v>
      </c>
      <c r="Y10" s="353">
        <v>0.21</v>
      </c>
      <c r="Z10" s="353">
        <v>0.21</v>
      </c>
      <c r="AA10" s="353">
        <v>0.22</v>
      </c>
      <c r="AB10" s="353">
        <v>0.22</v>
      </c>
      <c r="AC10" s="353">
        <v>0.22</v>
      </c>
      <c r="AD10" s="353">
        <v>0.23</v>
      </c>
      <c r="AE10" s="353">
        <v>0.23</v>
      </c>
      <c r="AF10" s="353">
        <v>0.24</v>
      </c>
      <c r="AG10" s="353">
        <v>0.24</v>
      </c>
      <c r="AH10" s="353">
        <v>0.25</v>
      </c>
      <c r="AI10" s="353">
        <v>0.25</v>
      </c>
      <c r="AJ10" s="353">
        <v>0.26</v>
      </c>
      <c r="AK10" s="353">
        <v>0.26</v>
      </c>
      <c r="AL10" s="353">
        <v>0.27</v>
      </c>
      <c r="AM10" s="353">
        <v>0.27</v>
      </c>
      <c r="AN10" s="353">
        <v>0.28000000000000003</v>
      </c>
      <c r="AO10" s="353">
        <v>0.28000000000000003</v>
      </c>
      <c r="AP10" s="353">
        <v>0.28999999999999998</v>
      </c>
      <c r="AQ10" s="353">
        <v>0.3</v>
      </c>
      <c r="AR10" s="353">
        <v>0.3</v>
      </c>
      <c r="AS10" s="353">
        <v>0.31</v>
      </c>
      <c r="AT10" s="353">
        <v>0.31</v>
      </c>
      <c r="AU10" s="353">
        <v>0.32</v>
      </c>
      <c r="AV10" s="353">
        <v>0.33</v>
      </c>
      <c r="AW10" s="353">
        <v>0.33</v>
      </c>
      <c r="AX10" s="353">
        <v>0.34</v>
      </c>
      <c r="AY10" s="353">
        <v>0.35</v>
      </c>
      <c r="AZ10" s="353">
        <v>0.35</v>
      </c>
      <c r="BA10" s="353">
        <v>0.36</v>
      </c>
      <c r="BB10" s="353">
        <v>0.37</v>
      </c>
      <c r="BC10" s="353">
        <v>0.37</v>
      </c>
      <c r="BD10" s="353">
        <v>0.38</v>
      </c>
      <c r="BE10" s="353">
        <v>0.39</v>
      </c>
      <c r="BF10" s="353">
        <v>0.4</v>
      </c>
      <c r="BG10" s="353">
        <v>0.41</v>
      </c>
      <c r="BH10" s="353">
        <v>0.41</v>
      </c>
      <c r="BI10" s="353">
        <v>0.42</v>
      </c>
      <c r="BJ10" s="353">
        <v>0.43</v>
      </c>
      <c r="BK10" s="353">
        <v>0.44</v>
      </c>
      <c r="BL10" s="353">
        <v>0.45</v>
      </c>
      <c r="BM10" s="353">
        <v>0.46</v>
      </c>
      <c r="BN10" s="353">
        <v>0.47</v>
      </c>
      <c r="BO10" s="353">
        <v>0.48</v>
      </c>
      <c r="BP10" s="353">
        <v>0.48</v>
      </c>
      <c r="BQ10" s="353">
        <v>0.49</v>
      </c>
      <c r="BR10" s="353">
        <v>0.5</v>
      </c>
      <c r="BS10" s="353">
        <v>0.51</v>
      </c>
      <c r="BT10" s="353">
        <v>0.52</v>
      </c>
      <c r="BU10" s="353">
        <v>0.54</v>
      </c>
      <c r="BV10" s="353">
        <v>0.55000000000000004</v>
      </c>
      <c r="BW10" s="353">
        <v>0.56000000000000005</v>
      </c>
      <c r="BX10" s="353">
        <v>0.56999999999999995</v>
      </c>
      <c r="BY10" s="353">
        <v>0.57999999999999996</v>
      </c>
      <c r="BZ10" s="353">
        <v>0.59</v>
      </c>
      <c r="CA10" s="353">
        <v>0.6</v>
      </c>
      <c r="CB10" s="353">
        <v>0.61</v>
      </c>
      <c r="CC10" s="353">
        <v>0.63</v>
      </c>
      <c r="CD10" s="353">
        <v>0.64</v>
      </c>
      <c r="CE10" s="353">
        <v>0.65</v>
      </c>
      <c r="CF10" s="353">
        <v>0.67</v>
      </c>
      <c r="CG10" s="353">
        <v>0.68</v>
      </c>
      <c r="CH10" s="353">
        <v>0.69</v>
      </c>
      <c r="CI10" s="353">
        <v>0.71</v>
      </c>
      <c r="CJ10" s="353">
        <v>0.72</v>
      </c>
      <c r="CK10" s="353">
        <v>0.73</v>
      </c>
      <c r="CL10" s="353">
        <v>0.75</v>
      </c>
      <c r="CM10" s="353">
        <v>0.76</v>
      </c>
      <c r="CN10" s="353">
        <v>0.78</v>
      </c>
      <c r="CO10" s="353">
        <v>0.8</v>
      </c>
      <c r="CP10" s="354">
        <v>0.81</v>
      </c>
    </row>
    <row r="11" spans="2:94" ht="12.75" x14ac:dyDescent="0.2">
      <c r="B11" s="394" t="s">
        <v>319</v>
      </c>
      <c r="C11" s="395" t="s">
        <v>317</v>
      </c>
      <c r="D11" s="353">
        <v>0.93</v>
      </c>
      <c r="E11" s="353">
        <v>0.94</v>
      </c>
      <c r="F11" s="353">
        <v>0.95</v>
      </c>
      <c r="G11" s="353">
        <v>0.96</v>
      </c>
      <c r="H11" s="353">
        <v>0.98</v>
      </c>
      <c r="I11" s="353">
        <v>1</v>
      </c>
      <c r="J11" s="353">
        <v>1.01</v>
      </c>
      <c r="K11" s="353">
        <v>1.02</v>
      </c>
      <c r="L11" s="353">
        <v>1.04</v>
      </c>
      <c r="M11" s="353">
        <v>1.06</v>
      </c>
      <c r="N11" s="353">
        <v>1.08</v>
      </c>
      <c r="O11" s="353">
        <v>1.1000000000000001</v>
      </c>
      <c r="P11" s="353">
        <v>1.1200000000000001</v>
      </c>
      <c r="Q11" s="353">
        <v>1.1499999999999999</v>
      </c>
      <c r="R11" s="353">
        <v>1.17</v>
      </c>
      <c r="S11" s="353">
        <v>1.19</v>
      </c>
      <c r="T11" s="353">
        <v>1.22</v>
      </c>
      <c r="U11" s="353">
        <v>1.24</v>
      </c>
      <c r="V11" s="353">
        <v>1.27</v>
      </c>
      <c r="W11" s="353">
        <v>1.29</v>
      </c>
      <c r="X11" s="353">
        <v>1.32</v>
      </c>
      <c r="Y11" s="353">
        <v>1.34</v>
      </c>
      <c r="Z11" s="353">
        <v>1.37</v>
      </c>
      <c r="AA11" s="353">
        <v>1.4</v>
      </c>
      <c r="AB11" s="353">
        <v>1.43</v>
      </c>
      <c r="AC11" s="353">
        <v>1.46</v>
      </c>
      <c r="AD11" s="353">
        <v>1.48</v>
      </c>
      <c r="AE11" s="353">
        <v>1.51</v>
      </c>
      <c r="AF11" s="353">
        <v>1.54</v>
      </c>
      <c r="AG11" s="353">
        <v>1.58</v>
      </c>
      <c r="AH11" s="353">
        <v>1.61</v>
      </c>
      <c r="AI11" s="353">
        <v>1.64</v>
      </c>
      <c r="AJ11" s="353">
        <v>1.67</v>
      </c>
      <c r="AK11" s="353">
        <v>1.7</v>
      </c>
      <c r="AL11" s="353">
        <v>1.74</v>
      </c>
      <c r="AM11" s="353">
        <v>1.77</v>
      </c>
      <c r="AN11" s="353">
        <v>1.81</v>
      </c>
      <c r="AO11" s="353">
        <v>1.85</v>
      </c>
      <c r="AP11" s="353">
        <v>1.88</v>
      </c>
      <c r="AQ11" s="353">
        <v>1.92</v>
      </c>
      <c r="AR11" s="353">
        <v>1.96</v>
      </c>
      <c r="AS11" s="353">
        <v>2</v>
      </c>
      <c r="AT11" s="353">
        <v>2.04</v>
      </c>
      <c r="AU11" s="353">
        <v>2.08</v>
      </c>
      <c r="AV11" s="353">
        <v>2.12</v>
      </c>
      <c r="AW11" s="353">
        <v>2.16</v>
      </c>
      <c r="AX11" s="353">
        <v>2.21</v>
      </c>
      <c r="AY11" s="353">
        <v>2.25</v>
      </c>
      <c r="AZ11" s="353">
        <v>2.29</v>
      </c>
      <c r="BA11" s="353">
        <v>2.34</v>
      </c>
      <c r="BB11" s="353">
        <v>2.39</v>
      </c>
      <c r="BC11" s="353">
        <v>2.44</v>
      </c>
      <c r="BD11" s="353">
        <v>2.48</v>
      </c>
      <c r="BE11" s="353">
        <v>2.5299999999999998</v>
      </c>
      <c r="BF11" s="353">
        <v>2.58</v>
      </c>
      <c r="BG11" s="353">
        <v>2.64</v>
      </c>
      <c r="BH11" s="353">
        <v>2.69</v>
      </c>
      <c r="BI11" s="353">
        <v>2.74</v>
      </c>
      <c r="BJ11" s="353">
        <v>2.8</v>
      </c>
      <c r="BK11" s="353">
        <v>2.85</v>
      </c>
      <c r="BL11" s="353">
        <v>2.91</v>
      </c>
      <c r="BM11" s="353">
        <v>2.97</v>
      </c>
      <c r="BN11" s="353">
        <v>3.03</v>
      </c>
      <c r="BO11" s="353">
        <v>3.09</v>
      </c>
      <c r="BP11" s="353">
        <v>3.15</v>
      </c>
      <c r="BQ11" s="353">
        <v>3.21</v>
      </c>
      <c r="BR11" s="353">
        <v>3.28</v>
      </c>
      <c r="BS11" s="353">
        <v>3.34</v>
      </c>
      <c r="BT11" s="353">
        <v>3.41</v>
      </c>
      <c r="BU11" s="353">
        <v>3.48</v>
      </c>
      <c r="BV11" s="353">
        <v>3.55</v>
      </c>
      <c r="BW11" s="353">
        <v>3.62</v>
      </c>
      <c r="BX11" s="353">
        <v>3.69</v>
      </c>
      <c r="BY11" s="353">
        <v>3.76</v>
      </c>
      <c r="BZ11" s="353">
        <v>3.84</v>
      </c>
      <c r="CA11" s="353">
        <v>3.92</v>
      </c>
      <c r="CB11" s="353">
        <v>4</v>
      </c>
      <c r="CC11" s="353">
        <v>4.08</v>
      </c>
      <c r="CD11" s="353">
        <v>4.16</v>
      </c>
      <c r="CE11" s="353">
        <v>4.24</v>
      </c>
      <c r="CF11" s="353">
        <v>4.32</v>
      </c>
      <c r="CG11" s="353">
        <v>4.41</v>
      </c>
      <c r="CH11" s="353">
        <v>4.5</v>
      </c>
      <c r="CI11" s="353">
        <v>4.59</v>
      </c>
      <c r="CJ11" s="353">
        <v>4.68</v>
      </c>
      <c r="CK11" s="353">
        <v>4.7699999999999996</v>
      </c>
      <c r="CL11" s="353">
        <v>4.87</v>
      </c>
      <c r="CM11" s="353">
        <v>4.97</v>
      </c>
      <c r="CN11" s="353">
        <v>5.07</v>
      </c>
      <c r="CO11" s="353">
        <v>5.17</v>
      </c>
      <c r="CP11" s="354">
        <v>5.27</v>
      </c>
    </row>
    <row r="12" spans="2:94" ht="12.75" x14ac:dyDescent="0.2">
      <c r="B12" s="394" t="s">
        <v>320</v>
      </c>
      <c r="C12" s="395" t="s">
        <v>317</v>
      </c>
      <c r="D12" s="353">
        <v>1.77</v>
      </c>
      <c r="E12" s="353">
        <v>1.79</v>
      </c>
      <c r="F12" s="353">
        <v>1.8</v>
      </c>
      <c r="G12" s="353">
        <v>1.83</v>
      </c>
      <c r="H12" s="353">
        <v>1.86</v>
      </c>
      <c r="I12" s="353">
        <v>1.89</v>
      </c>
      <c r="J12" s="353">
        <v>1.91</v>
      </c>
      <c r="K12" s="353">
        <v>1.93</v>
      </c>
      <c r="L12" s="353">
        <v>1.97</v>
      </c>
      <c r="M12" s="353">
        <v>2.0099999999999998</v>
      </c>
      <c r="N12" s="353">
        <v>2.0499999999999998</v>
      </c>
      <c r="O12" s="353">
        <v>2.09</v>
      </c>
      <c r="P12" s="353">
        <v>2.14</v>
      </c>
      <c r="Q12" s="353">
        <v>2.1800000000000002</v>
      </c>
      <c r="R12" s="353">
        <v>2.2200000000000002</v>
      </c>
      <c r="S12" s="353">
        <v>2.27</v>
      </c>
      <c r="T12" s="353">
        <v>2.31</v>
      </c>
      <c r="U12" s="353">
        <v>2.36</v>
      </c>
      <c r="V12" s="353">
        <v>2.41</v>
      </c>
      <c r="W12" s="353">
        <v>2.4500000000000002</v>
      </c>
      <c r="X12" s="353">
        <v>2.5</v>
      </c>
      <c r="Y12" s="353">
        <v>2.5499999999999998</v>
      </c>
      <c r="Z12" s="353">
        <v>2.6</v>
      </c>
      <c r="AA12" s="353">
        <v>2.66</v>
      </c>
      <c r="AB12" s="353">
        <v>2.71</v>
      </c>
      <c r="AC12" s="353">
        <v>2.76</v>
      </c>
      <c r="AD12" s="353">
        <v>2.82</v>
      </c>
      <c r="AE12" s="353">
        <v>2.88</v>
      </c>
      <c r="AF12" s="353">
        <v>2.93</v>
      </c>
      <c r="AG12" s="353">
        <v>2.99</v>
      </c>
      <c r="AH12" s="353">
        <v>3.05</v>
      </c>
      <c r="AI12" s="353">
        <v>3.11</v>
      </c>
      <c r="AJ12" s="353">
        <v>3.17</v>
      </c>
      <c r="AK12" s="353">
        <v>3.24</v>
      </c>
      <c r="AL12" s="353">
        <v>3.3</v>
      </c>
      <c r="AM12" s="353">
        <v>3.37</v>
      </c>
      <c r="AN12" s="353">
        <v>3.44</v>
      </c>
      <c r="AO12" s="353">
        <v>3.5</v>
      </c>
      <c r="AP12" s="353">
        <v>3.57</v>
      </c>
      <c r="AQ12" s="353">
        <v>3.65</v>
      </c>
      <c r="AR12" s="353">
        <v>3.72</v>
      </c>
      <c r="AS12" s="353">
        <v>3.79</v>
      </c>
      <c r="AT12" s="353">
        <v>3.87</v>
      </c>
      <c r="AU12" s="353">
        <v>3.95</v>
      </c>
      <c r="AV12" s="353">
        <v>4.03</v>
      </c>
      <c r="AW12" s="353">
        <v>4.1100000000000003</v>
      </c>
      <c r="AX12" s="353">
        <v>4.1900000000000004</v>
      </c>
      <c r="AY12" s="353">
        <v>4.2699999999999996</v>
      </c>
      <c r="AZ12" s="353">
        <v>4.3600000000000003</v>
      </c>
      <c r="BA12" s="353">
        <v>4.4400000000000004</v>
      </c>
      <c r="BB12" s="353">
        <v>4.53</v>
      </c>
      <c r="BC12" s="353">
        <v>4.62</v>
      </c>
      <c r="BD12" s="353">
        <v>4.72</v>
      </c>
      <c r="BE12" s="353">
        <v>4.8099999999999996</v>
      </c>
      <c r="BF12" s="353">
        <v>4.91</v>
      </c>
      <c r="BG12" s="353">
        <v>5.01</v>
      </c>
      <c r="BH12" s="353">
        <v>5.1100000000000003</v>
      </c>
      <c r="BI12" s="353">
        <v>5.21</v>
      </c>
      <c r="BJ12" s="353">
        <v>5.31</v>
      </c>
      <c r="BK12" s="353">
        <v>5.42</v>
      </c>
      <c r="BL12" s="353">
        <v>5.53</v>
      </c>
      <c r="BM12" s="353">
        <v>5.64</v>
      </c>
      <c r="BN12" s="353">
        <v>5.75</v>
      </c>
      <c r="BO12" s="353">
        <v>5.86</v>
      </c>
      <c r="BP12" s="353">
        <v>5.98</v>
      </c>
      <c r="BQ12" s="353">
        <v>6.1</v>
      </c>
      <c r="BR12" s="353">
        <v>6.22</v>
      </c>
      <c r="BS12" s="353">
        <v>6.35</v>
      </c>
      <c r="BT12" s="353">
        <v>6.48</v>
      </c>
      <c r="BU12" s="353">
        <v>6.6</v>
      </c>
      <c r="BV12" s="353">
        <v>6.74</v>
      </c>
      <c r="BW12" s="353">
        <v>6.87</v>
      </c>
      <c r="BX12" s="353">
        <v>7.01</v>
      </c>
      <c r="BY12" s="353">
        <v>7.15</v>
      </c>
      <c r="BZ12" s="353">
        <v>7.29</v>
      </c>
      <c r="CA12" s="353">
        <v>7.44</v>
      </c>
      <c r="CB12" s="353">
        <v>7.59</v>
      </c>
      <c r="CC12" s="353">
        <v>7.74</v>
      </c>
      <c r="CD12" s="353">
        <v>7.89</v>
      </c>
      <c r="CE12" s="353">
        <v>8.0500000000000007</v>
      </c>
      <c r="CF12" s="353">
        <v>8.2100000000000009</v>
      </c>
      <c r="CG12" s="353">
        <v>8.3800000000000008</v>
      </c>
      <c r="CH12" s="353">
        <v>8.5399999999999991</v>
      </c>
      <c r="CI12" s="353">
        <v>8.7100000000000009</v>
      </c>
      <c r="CJ12" s="353">
        <v>8.89</v>
      </c>
      <c r="CK12" s="353">
        <v>9.07</v>
      </c>
      <c r="CL12" s="353">
        <v>9.25</v>
      </c>
      <c r="CM12" s="353">
        <v>9.43</v>
      </c>
      <c r="CN12" s="353">
        <v>9.6199999999999992</v>
      </c>
      <c r="CO12" s="353">
        <v>9.81</v>
      </c>
      <c r="CP12" s="354">
        <v>10.01</v>
      </c>
    </row>
    <row r="13" spans="2:94" ht="13.5" thickBot="1" x14ac:dyDescent="0.25">
      <c r="B13" s="396" t="s">
        <v>231</v>
      </c>
      <c r="C13" s="397" t="s">
        <v>317</v>
      </c>
      <c r="D13" s="361">
        <v>5.73</v>
      </c>
      <c r="E13" s="361">
        <v>5.77</v>
      </c>
      <c r="F13" s="361">
        <v>5.82</v>
      </c>
      <c r="G13" s="361">
        <v>5.9</v>
      </c>
      <c r="H13" s="361">
        <v>6.03</v>
      </c>
      <c r="I13" s="361">
        <v>6.12</v>
      </c>
      <c r="J13" s="361">
        <v>6.18</v>
      </c>
      <c r="K13" s="361">
        <v>6.25</v>
      </c>
      <c r="L13" s="361">
        <v>6.38</v>
      </c>
      <c r="M13" s="361">
        <v>6.51</v>
      </c>
      <c r="N13" s="361">
        <v>6.64</v>
      </c>
      <c r="O13" s="361">
        <v>6.77</v>
      </c>
      <c r="P13" s="361">
        <v>6.91</v>
      </c>
      <c r="Q13" s="361">
        <v>7.04</v>
      </c>
      <c r="R13" s="361">
        <v>7.18</v>
      </c>
      <c r="S13" s="361">
        <v>7.33</v>
      </c>
      <c r="T13" s="361">
        <v>7.48</v>
      </c>
      <c r="U13" s="361">
        <v>7.62</v>
      </c>
      <c r="V13" s="361">
        <v>7.78</v>
      </c>
      <c r="W13" s="361">
        <v>7.93</v>
      </c>
      <c r="X13" s="361">
        <v>8.09</v>
      </c>
      <c r="Y13" s="361">
        <v>8.25</v>
      </c>
      <c r="Z13" s="361">
        <v>8.42</v>
      </c>
      <c r="AA13" s="361">
        <v>8.59</v>
      </c>
      <c r="AB13" s="361">
        <v>8.76</v>
      </c>
      <c r="AC13" s="361">
        <v>8.93</v>
      </c>
      <c r="AD13" s="361">
        <v>9.11</v>
      </c>
      <c r="AE13" s="361">
        <v>9.2899999999999991</v>
      </c>
      <c r="AF13" s="361">
        <v>9.48</v>
      </c>
      <c r="AG13" s="361">
        <v>9.67</v>
      </c>
      <c r="AH13" s="361">
        <v>9.86</v>
      </c>
      <c r="AI13" s="361">
        <v>10.06</v>
      </c>
      <c r="AJ13" s="361">
        <v>10.26</v>
      </c>
      <c r="AK13" s="361">
        <v>10.47</v>
      </c>
      <c r="AL13" s="361">
        <v>10.68</v>
      </c>
      <c r="AM13" s="361">
        <v>10.89</v>
      </c>
      <c r="AN13" s="361">
        <v>11.11</v>
      </c>
      <c r="AO13" s="361">
        <v>11.33</v>
      </c>
      <c r="AP13" s="361">
        <v>11.56</v>
      </c>
      <c r="AQ13" s="361">
        <v>11.79</v>
      </c>
      <c r="AR13" s="361">
        <v>12.02</v>
      </c>
      <c r="AS13" s="361">
        <v>12.26</v>
      </c>
      <c r="AT13" s="361">
        <v>12.51</v>
      </c>
      <c r="AU13" s="361">
        <v>12.76</v>
      </c>
      <c r="AV13" s="361">
        <v>13.01</v>
      </c>
      <c r="AW13" s="361">
        <v>13.27</v>
      </c>
      <c r="AX13" s="361">
        <v>13.54</v>
      </c>
      <c r="AY13" s="361">
        <v>13.81</v>
      </c>
      <c r="AZ13" s="361">
        <v>14.09</v>
      </c>
      <c r="BA13" s="361">
        <v>14.37</v>
      </c>
      <c r="BB13" s="361">
        <v>14.66</v>
      </c>
      <c r="BC13" s="361">
        <v>14.95</v>
      </c>
      <c r="BD13" s="361">
        <v>15.25</v>
      </c>
      <c r="BE13" s="361">
        <v>15.55</v>
      </c>
      <c r="BF13" s="361">
        <v>15.86</v>
      </c>
      <c r="BG13" s="361">
        <v>16.18</v>
      </c>
      <c r="BH13" s="361">
        <v>16.510000000000002</v>
      </c>
      <c r="BI13" s="361">
        <v>16.84</v>
      </c>
      <c r="BJ13" s="361">
        <v>17.170000000000002</v>
      </c>
      <c r="BK13" s="361">
        <v>17.52</v>
      </c>
      <c r="BL13" s="361">
        <v>17.87</v>
      </c>
      <c r="BM13" s="361">
        <v>18.22</v>
      </c>
      <c r="BN13" s="361">
        <v>18.59</v>
      </c>
      <c r="BO13" s="361">
        <v>18.96</v>
      </c>
      <c r="BP13" s="361">
        <v>19.34</v>
      </c>
      <c r="BQ13" s="361">
        <v>19.73</v>
      </c>
      <c r="BR13" s="361">
        <v>20.12</v>
      </c>
      <c r="BS13" s="361">
        <v>20.52</v>
      </c>
      <c r="BT13" s="361">
        <v>20.93</v>
      </c>
      <c r="BU13" s="361">
        <v>21.35</v>
      </c>
      <c r="BV13" s="361">
        <v>21.78</v>
      </c>
      <c r="BW13" s="361">
        <v>22.21</v>
      </c>
      <c r="BX13" s="361">
        <v>22.66</v>
      </c>
      <c r="BY13" s="361">
        <v>23.11</v>
      </c>
      <c r="BZ13" s="361">
        <v>23.57</v>
      </c>
      <c r="CA13" s="361">
        <v>24.05</v>
      </c>
      <c r="CB13" s="361">
        <v>24.53</v>
      </c>
      <c r="CC13" s="361">
        <v>25.02</v>
      </c>
      <c r="CD13" s="361">
        <v>25.52</v>
      </c>
      <c r="CE13" s="361">
        <v>26.03</v>
      </c>
      <c r="CF13" s="361">
        <v>26.55</v>
      </c>
      <c r="CG13" s="361">
        <v>27.08</v>
      </c>
      <c r="CH13" s="361">
        <v>27.62</v>
      </c>
      <c r="CI13" s="361">
        <v>28.17</v>
      </c>
      <c r="CJ13" s="361">
        <v>28.74</v>
      </c>
      <c r="CK13" s="361">
        <v>29.31</v>
      </c>
      <c r="CL13" s="361">
        <v>29.9</v>
      </c>
      <c r="CM13" s="361">
        <v>30.5</v>
      </c>
      <c r="CN13" s="361">
        <v>31.1</v>
      </c>
      <c r="CO13" s="361">
        <v>31.73</v>
      </c>
      <c r="CP13" s="362">
        <v>32.36</v>
      </c>
    </row>
    <row r="14" spans="2:94" ht="13.5" thickBot="1" x14ac:dyDescent="0.25">
      <c r="C14" s="32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row>
    <row r="15" spans="2:94" ht="13.5" thickBot="1" x14ac:dyDescent="0.25">
      <c r="B15" s="519" t="s">
        <v>321</v>
      </c>
      <c r="C15" s="520"/>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c r="BC15" s="345"/>
      <c r="BD15" s="345"/>
      <c r="BE15" s="345"/>
      <c r="BF15" s="345"/>
      <c r="BG15" s="345"/>
      <c r="BH15" s="345"/>
      <c r="BI15" s="345"/>
      <c r="BJ15" s="345"/>
      <c r="BK15" s="345"/>
      <c r="BL15" s="345"/>
      <c r="BM15" s="345"/>
      <c r="BN15" s="345"/>
      <c r="BO15" s="345"/>
      <c r="BP15" s="345"/>
      <c r="BQ15" s="345"/>
      <c r="BR15" s="345"/>
      <c r="BS15" s="345"/>
      <c r="BT15" s="345"/>
      <c r="BU15" s="345"/>
      <c r="BV15" s="345"/>
      <c r="BW15" s="345"/>
      <c r="BX15" s="345"/>
      <c r="BY15" s="345"/>
      <c r="BZ15" s="345"/>
      <c r="CA15" s="345"/>
      <c r="CB15" s="345"/>
      <c r="CC15" s="345"/>
      <c r="CD15" s="345"/>
      <c r="CE15" s="345"/>
      <c r="CF15" s="345"/>
      <c r="CG15" s="345"/>
      <c r="CH15" s="345"/>
      <c r="CI15" s="345"/>
      <c r="CJ15" s="345"/>
      <c r="CK15" s="345"/>
      <c r="CL15" s="345"/>
      <c r="CM15" s="345"/>
      <c r="CN15" s="345"/>
      <c r="CO15" s="345"/>
      <c r="CP15" s="346"/>
    </row>
    <row r="16" spans="2:94" ht="12.75" x14ac:dyDescent="0.2">
      <c r="B16" s="394" t="s">
        <v>318</v>
      </c>
      <c r="C16" s="395" t="s">
        <v>317</v>
      </c>
      <c r="D16" s="353">
        <v>0.28999999999999998</v>
      </c>
      <c r="E16" s="353">
        <v>0.28999999999999998</v>
      </c>
      <c r="F16" s="353">
        <v>0.28999999999999998</v>
      </c>
      <c r="G16" s="353">
        <v>0.3</v>
      </c>
      <c r="H16" s="353">
        <v>0.3</v>
      </c>
      <c r="I16" s="353">
        <v>0.31</v>
      </c>
      <c r="J16" s="353">
        <v>0.31</v>
      </c>
      <c r="K16" s="353">
        <v>0.31</v>
      </c>
      <c r="L16" s="353">
        <v>0.32</v>
      </c>
      <c r="M16" s="353">
        <v>0.33</v>
      </c>
      <c r="N16" s="353">
        <v>0.33</v>
      </c>
      <c r="O16" s="353">
        <v>0.34</v>
      </c>
      <c r="P16" s="353">
        <v>0.35</v>
      </c>
      <c r="Q16" s="353">
        <v>0.35</v>
      </c>
      <c r="R16" s="353">
        <v>0.36</v>
      </c>
      <c r="S16" s="353">
        <v>0.37</v>
      </c>
      <c r="T16" s="353">
        <v>0.37</v>
      </c>
      <c r="U16" s="353">
        <v>0.38</v>
      </c>
      <c r="V16" s="353">
        <v>0.39</v>
      </c>
      <c r="W16" s="353">
        <v>0.4</v>
      </c>
      <c r="X16" s="353">
        <v>0.4</v>
      </c>
      <c r="Y16" s="353">
        <v>0.41</v>
      </c>
      <c r="Z16" s="353">
        <v>0.42</v>
      </c>
      <c r="AA16" s="353">
        <v>0.43</v>
      </c>
      <c r="AB16" s="353">
        <v>0.44</v>
      </c>
      <c r="AC16" s="353">
        <v>0.45</v>
      </c>
      <c r="AD16" s="353">
        <v>0.46</v>
      </c>
      <c r="AE16" s="353">
        <v>0.46</v>
      </c>
      <c r="AF16" s="353">
        <v>0.47</v>
      </c>
      <c r="AG16" s="353">
        <v>0.48</v>
      </c>
      <c r="AH16" s="353">
        <v>0.49</v>
      </c>
      <c r="AI16" s="353">
        <v>0.5</v>
      </c>
      <c r="AJ16" s="353">
        <v>0.51</v>
      </c>
      <c r="AK16" s="353">
        <v>0.52</v>
      </c>
      <c r="AL16" s="353">
        <v>0.53</v>
      </c>
      <c r="AM16" s="353">
        <v>0.54</v>
      </c>
      <c r="AN16" s="353">
        <v>0.56000000000000005</v>
      </c>
      <c r="AO16" s="353">
        <v>0.56999999999999995</v>
      </c>
      <c r="AP16" s="353">
        <v>0.57999999999999996</v>
      </c>
      <c r="AQ16" s="353">
        <v>0.59</v>
      </c>
      <c r="AR16" s="353">
        <v>0.6</v>
      </c>
      <c r="AS16" s="353">
        <v>0.61</v>
      </c>
      <c r="AT16" s="353">
        <v>0.63</v>
      </c>
      <c r="AU16" s="353">
        <v>0.64</v>
      </c>
      <c r="AV16" s="353">
        <v>0.65</v>
      </c>
      <c r="AW16" s="353">
        <v>0.66</v>
      </c>
      <c r="AX16" s="353">
        <v>0.68</v>
      </c>
      <c r="AY16" s="353">
        <v>0.69</v>
      </c>
      <c r="AZ16" s="353">
        <v>0.7</v>
      </c>
      <c r="BA16" s="353">
        <v>0.72</v>
      </c>
      <c r="BB16" s="353">
        <v>0.73</v>
      </c>
      <c r="BC16" s="353">
        <v>0.75</v>
      </c>
      <c r="BD16" s="353">
        <v>0.76</v>
      </c>
      <c r="BE16" s="353">
        <v>0.78</v>
      </c>
      <c r="BF16" s="353">
        <v>0.79</v>
      </c>
      <c r="BG16" s="353">
        <v>0.81</v>
      </c>
      <c r="BH16" s="353">
        <v>0.83</v>
      </c>
      <c r="BI16" s="353">
        <v>0.84</v>
      </c>
      <c r="BJ16" s="353">
        <v>0.86</v>
      </c>
      <c r="BK16" s="353">
        <v>0.88</v>
      </c>
      <c r="BL16" s="353">
        <v>0.89</v>
      </c>
      <c r="BM16" s="353">
        <v>0.91</v>
      </c>
      <c r="BN16" s="353">
        <v>0.93</v>
      </c>
      <c r="BO16" s="353">
        <v>0.95</v>
      </c>
      <c r="BP16" s="353">
        <v>0.97</v>
      </c>
      <c r="BQ16" s="353">
        <v>0.99</v>
      </c>
      <c r="BR16" s="353">
        <v>1.01</v>
      </c>
      <c r="BS16" s="353">
        <v>1.03</v>
      </c>
      <c r="BT16" s="353">
        <v>1.05</v>
      </c>
      <c r="BU16" s="353">
        <v>1.07</v>
      </c>
      <c r="BV16" s="353">
        <v>1.0900000000000001</v>
      </c>
      <c r="BW16" s="353">
        <v>1.1100000000000001</v>
      </c>
      <c r="BX16" s="353">
        <v>1.1299999999999999</v>
      </c>
      <c r="BY16" s="353">
        <v>1.1599999999999999</v>
      </c>
      <c r="BZ16" s="353">
        <v>1.18</v>
      </c>
      <c r="CA16" s="353">
        <v>1.2</v>
      </c>
      <c r="CB16" s="353">
        <v>1.23</v>
      </c>
      <c r="CC16" s="353">
        <v>1.25</v>
      </c>
      <c r="CD16" s="353">
        <v>1.28</v>
      </c>
      <c r="CE16" s="353">
        <v>1.3</v>
      </c>
      <c r="CF16" s="353">
        <v>1.33</v>
      </c>
      <c r="CG16" s="353">
        <v>1.35</v>
      </c>
      <c r="CH16" s="353">
        <v>1.38</v>
      </c>
      <c r="CI16" s="353">
        <v>1.41</v>
      </c>
      <c r="CJ16" s="353">
        <v>1.44</v>
      </c>
      <c r="CK16" s="353">
        <v>1.47</v>
      </c>
      <c r="CL16" s="353">
        <v>1.5</v>
      </c>
      <c r="CM16" s="353">
        <v>1.53</v>
      </c>
      <c r="CN16" s="353">
        <v>1.56</v>
      </c>
      <c r="CO16" s="353">
        <v>1.59</v>
      </c>
      <c r="CP16" s="354">
        <v>1.62</v>
      </c>
    </row>
    <row r="17" spans="2:94" ht="12.75" x14ac:dyDescent="0.2">
      <c r="B17" s="394" t="s">
        <v>319</v>
      </c>
      <c r="C17" s="395" t="s">
        <v>317</v>
      </c>
      <c r="D17" s="353">
        <v>24.01</v>
      </c>
      <c r="E17" s="353">
        <v>24.2</v>
      </c>
      <c r="F17" s="353">
        <v>24.39</v>
      </c>
      <c r="G17" s="353">
        <v>24.74</v>
      </c>
      <c r="H17" s="353">
        <v>25.27</v>
      </c>
      <c r="I17" s="353">
        <v>25.66</v>
      </c>
      <c r="J17" s="353">
        <v>25.91</v>
      </c>
      <c r="K17" s="353">
        <v>26.22</v>
      </c>
      <c r="L17" s="353">
        <v>26.75</v>
      </c>
      <c r="M17" s="353">
        <v>27.28</v>
      </c>
      <c r="N17" s="353">
        <v>27.83</v>
      </c>
      <c r="O17" s="353">
        <v>28.38</v>
      </c>
      <c r="P17" s="353">
        <v>28.95</v>
      </c>
      <c r="Q17" s="353">
        <v>29.53</v>
      </c>
      <c r="R17" s="353">
        <v>30.12</v>
      </c>
      <c r="S17" s="353">
        <v>30.72</v>
      </c>
      <c r="T17" s="353">
        <v>31.34</v>
      </c>
      <c r="U17" s="353">
        <v>31.97</v>
      </c>
      <c r="V17" s="353">
        <v>32.61</v>
      </c>
      <c r="W17" s="353">
        <v>33.26</v>
      </c>
      <c r="X17" s="353">
        <v>33.92</v>
      </c>
      <c r="Y17" s="353">
        <v>34.6</v>
      </c>
      <c r="Z17" s="353">
        <v>35.29</v>
      </c>
      <c r="AA17" s="353">
        <v>36</v>
      </c>
      <c r="AB17" s="353">
        <v>36.72</v>
      </c>
      <c r="AC17" s="353">
        <v>37.450000000000003</v>
      </c>
      <c r="AD17" s="353">
        <v>38.200000000000003</v>
      </c>
      <c r="AE17" s="353">
        <v>38.97</v>
      </c>
      <c r="AF17" s="353">
        <v>39.75</v>
      </c>
      <c r="AG17" s="353">
        <v>40.54</v>
      </c>
      <c r="AH17" s="353">
        <v>41.35</v>
      </c>
      <c r="AI17" s="353">
        <v>42.18</v>
      </c>
      <c r="AJ17" s="353">
        <v>43.02</v>
      </c>
      <c r="AK17" s="353">
        <v>43.88</v>
      </c>
      <c r="AL17" s="353">
        <v>44.76</v>
      </c>
      <c r="AM17" s="353">
        <v>45.66</v>
      </c>
      <c r="AN17" s="353">
        <v>46.57</v>
      </c>
      <c r="AO17" s="353">
        <v>47.5</v>
      </c>
      <c r="AP17" s="353">
        <v>48.45</v>
      </c>
      <c r="AQ17" s="353">
        <v>49.42</v>
      </c>
      <c r="AR17" s="353">
        <v>50.41</v>
      </c>
      <c r="AS17" s="353">
        <v>51.41</v>
      </c>
      <c r="AT17" s="353">
        <v>52.44</v>
      </c>
      <c r="AU17" s="353">
        <v>53.49</v>
      </c>
      <c r="AV17" s="353">
        <v>54.56</v>
      </c>
      <c r="AW17" s="353">
        <v>55.65</v>
      </c>
      <c r="AX17" s="353">
        <v>56.77</v>
      </c>
      <c r="AY17" s="353">
        <v>57.9</v>
      </c>
      <c r="AZ17" s="353">
        <v>59.06</v>
      </c>
      <c r="BA17" s="353">
        <v>60.24</v>
      </c>
      <c r="BB17" s="353">
        <v>61.45</v>
      </c>
      <c r="BC17" s="353">
        <v>62.67</v>
      </c>
      <c r="BD17" s="353">
        <v>63.93</v>
      </c>
      <c r="BE17" s="353">
        <v>65.209999999999994</v>
      </c>
      <c r="BF17" s="353">
        <v>66.510000000000005</v>
      </c>
      <c r="BG17" s="353">
        <v>67.84</v>
      </c>
      <c r="BH17" s="353">
        <v>69.2</v>
      </c>
      <c r="BI17" s="353">
        <v>70.58</v>
      </c>
      <c r="BJ17" s="353">
        <v>71.989999999999995</v>
      </c>
      <c r="BK17" s="353">
        <v>73.430000000000007</v>
      </c>
      <c r="BL17" s="353">
        <v>74.900000000000006</v>
      </c>
      <c r="BM17" s="353">
        <v>76.400000000000006</v>
      </c>
      <c r="BN17" s="353">
        <v>77.930000000000007</v>
      </c>
      <c r="BO17" s="353">
        <v>79.489999999999995</v>
      </c>
      <c r="BP17" s="353">
        <v>81.08</v>
      </c>
      <c r="BQ17" s="353">
        <v>82.7</v>
      </c>
      <c r="BR17" s="353">
        <v>84.35</v>
      </c>
      <c r="BS17" s="353">
        <v>86.04</v>
      </c>
      <c r="BT17" s="353">
        <v>87.76</v>
      </c>
      <c r="BU17" s="353">
        <v>89.51</v>
      </c>
      <c r="BV17" s="353">
        <v>91.3</v>
      </c>
      <c r="BW17" s="353">
        <v>93.13</v>
      </c>
      <c r="BX17" s="353">
        <v>94.99</v>
      </c>
      <c r="BY17" s="353">
        <v>96.89</v>
      </c>
      <c r="BZ17" s="353">
        <v>98.83</v>
      </c>
      <c r="CA17" s="353">
        <v>100.81</v>
      </c>
      <c r="CB17" s="353">
        <v>102.82</v>
      </c>
      <c r="CC17" s="353">
        <v>104.88</v>
      </c>
      <c r="CD17" s="353">
        <v>106.98</v>
      </c>
      <c r="CE17" s="353">
        <v>109.12</v>
      </c>
      <c r="CF17" s="353">
        <v>111.3</v>
      </c>
      <c r="CG17" s="353">
        <v>113.53</v>
      </c>
      <c r="CH17" s="353">
        <v>115.8</v>
      </c>
      <c r="CI17" s="353">
        <v>118.11</v>
      </c>
      <c r="CJ17" s="353">
        <v>120.47</v>
      </c>
      <c r="CK17" s="353">
        <v>122.88</v>
      </c>
      <c r="CL17" s="353">
        <v>125.34</v>
      </c>
      <c r="CM17" s="353">
        <v>127.85</v>
      </c>
      <c r="CN17" s="353">
        <v>130.41</v>
      </c>
      <c r="CO17" s="353">
        <v>133.01</v>
      </c>
      <c r="CP17" s="354">
        <v>135.66999999999999</v>
      </c>
    </row>
    <row r="18" spans="2:94" ht="12.75" x14ac:dyDescent="0.2">
      <c r="B18" s="394" t="s">
        <v>320</v>
      </c>
      <c r="C18" s="395" t="s">
        <v>317</v>
      </c>
      <c r="D18" s="353">
        <v>1.36</v>
      </c>
      <c r="E18" s="353">
        <v>1.37</v>
      </c>
      <c r="F18" s="353">
        <v>1.38</v>
      </c>
      <c r="G18" s="353">
        <v>1.4</v>
      </c>
      <c r="H18" s="353">
        <v>1.43</v>
      </c>
      <c r="I18" s="353">
        <v>1.45</v>
      </c>
      <c r="J18" s="353">
        <v>1.47</v>
      </c>
      <c r="K18" s="353">
        <v>1.49</v>
      </c>
      <c r="L18" s="353">
        <v>1.51</v>
      </c>
      <c r="M18" s="353">
        <v>1.55</v>
      </c>
      <c r="N18" s="353">
        <v>1.58</v>
      </c>
      <c r="O18" s="353">
        <v>1.61</v>
      </c>
      <c r="P18" s="353">
        <v>1.64</v>
      </c>
      <c r="Q18" s="353">
        <v>1.67</v>
      </c>
      <c r="R18" s="353">
        <v>1.71</v>
      </c>
      <c r="S18" s="353">
        <v>1.74</v>
      </c>
      <c r="T18" s="353">
        <v>1.77</v>
      </c>
      <c r="U18" s="353">
        <v>1.81</v>
      </c>
      <c r="V18" s="353">
        <v>1.85</v>
      </c>
      <c r="W18" s="353">
        <v>1.88</v>
      </c>
      <c r="X18" s="353">
        <v>1.92</v>
      </c>
      <c r="Y18" s="353">
        <v>1.96</v>
      </c>
      <c r="Z18" s="353">
        <v>2</v>
      </c>
      <c r="AA18" s="353">
        <v>2.04</v>
      </c>
      <c r="AB18" s="353">
        <v>2.08</v>
      </c>
      <c r="AC18" s="353">
        <v>2.12</v>
      </c>
      <c r="AD18" s="353">
        <v>2.16</v>
      </c>
      <c r="AE18" s="353">
        <v>2.21</v>
      </c>
      <c r="AF18" s="353">
        <v>2.25</v>
      </c>
      <c r="AG18" s="353">
        <v>2.2999999999999998</v>
      </c>
      <c r="AH18" s="353">
        <v>2.34</v>
      </c>
      <c r="AI18" s="353">
        <v>2.39</v>
      </c>
      <c r="AJ18" s="353">
        <v>2.44</v>
      </c>
      <c r="AK18" s="353">
        <v>2.4900000000000002</v>
      </c>
      <c r="AL18" s="353">
        <v>2.5299999999999998</v>
      </c>
      <c r="AM18" s="353">
        <v>2.59</v>
      </c>
      <c r="AN18" s="353">
        <v>2.64</v>
      </c>
      <c r="AO18" s="353">
        <v>2.69</v>
      </c>
      <c r="AP18" s="353">
        <v>2.74</v>
      </c>
      <c r="AQ18" s="353">
        <v>2.8</v>
      </c>
      <c r="AR18" s="353">
        <v>2.85</v>
      </c>
      <c r="AS18" s="353">
        <v>2.91</v>
      </c>
      <c r="AT18" s="353">
        <v>2.97</v>
      </c>
      <c r="AU18" s="353">
        <v>3.03</v>
      </c>
      <c r="AV18" s="353">
        <v>3.09</v>
      </c>
      <c r="AW18" s="353">
        <v>3.15</v>
      </c>
      <c r="AX18" s="353">
        <v>3.21</v>
      </c>
      <c r="AY18" s="353">
        <v>3.28</v>
      </c>
      <c r="AZ18" s="353">
        <v>3.34</v>
      </c>
      <c r="BA18" s="353">
        <v>3.41</v>
      </c>
      <c r="BB18" s="353">
        <v>3.48</v>
      </c>
      <c r="BC18" s="353">
        <v>3.55</v>
      </c>
      <c r="BD18" s="353">
        <v>3.62</v>
      </c>
      <c r="BE18" s="353">
        <v>3.69</v>
      </c>
      <c r="BF18" s="353">
        <v>3.77</v>
      </c>
      <c r="BG18" s="353">
        <v>3.84</v>
      </c>
      <c r="BH18" s="353">
        <v>3.92</v>
      </c>
      <c r="BI18" s="353">
        <v>4</v>
      </c>
      <c r="BJ18" s="353">
        <v>4.08</v>
      </c>
      <c r="BK18" s="353">
        <v>4.16</v>
      </c>
      <c r="BL18" s="353">
        <v>4.24</v>
      </c>
      <c r="BM18" s="353">
        <v>4.33</v>
      </c>
      <c r="BN18" s="353">
        <v>4.41</v>
      </c>
      <c r="BO18" s="353">
        <v>4.5</v>
      </c>
      <c r="BP18" s="353">
        <v>4.59</v>
      </c>
      <c r="BQ18" s="353">
        <v>4.68</v>
      </c>
      <c r="BR18" s="353">
        <v>4.78</v>
      </c>
      <c r="BS18" s="353">
        <v>4.87</v>
      </c>
      <c r="BT18" s="353">
        <v>4.97</v>
      </c>
      <c r="BU18" s="353">
        <v>5.07</v>
      </c>
      <c r="BV18" s="353">
        <v>5.17</v>
      </c>
      <c r="BW18" s="353">
        <v>5.27</v>
      </c>
      <c r="BX18" s="353">
        <v>5.38</v>
      </c>
      <c r="BY18" s="353">
        <v>5.49</v>
      </c>
      <c r="BZ18" s="353">
        <v>5.6</v>
      </c>
      <c r="CA18" s="353">
        <v>5.71</v>
      </c>
      <c r="CB18" s="353">
        <v>5.82</v>
      </c>
      <c r="CC18" s="353">
        <v>5.94</v>
      </c>
      <c r="CD18" s="353">
        <v>6.06</v>
      </c>
      <c r="CE18" s="353">
        <v>6.18</v>
      </c>
      <c r="CF18" s="353">
        <v>6.3</v>
      </c>
      <c r="CG18" s="353">
        <v>6.43</v>
      </c>
      <c r="CH18" s="353">
        <v>6.56</v>
      </c>
      <c r="CI18" s="353">
        <v>6.69</v>
      </c>
      <c r="CJ18" s="353">
        <v>6.82</v>
      </c>
      <c r="CK18" s="353">
        <v>6.96</v>
      </c>
      <c r="CL18" s="353">
        <v>7.1</v>
      </c>
      <c r="CM18" s="353">
        <v>7.24</v>
      </c>
      <c r="CN18" s="353">
        <v>7.39</v>
      </c>
      <c r="CO18" s="353">
        <v>7.53</v>
      </c>
      <c r="CP18" s="354">
        <v>7.68</v>
      </c>
    </row>
    <row r="19" spans="2:94" ht="13.5" thickBot="1" x14ac:dyDescent="0.25">
      <c r="B19" s="396" t="s">
        <v>231</v>
      </c>
      <c r="C19" s="397" t="s">
        <v>317</v>
      </c>
      <c r="D19" s="361" t="s">
        <v>322</v>
      </c>
      <c r="E19" s="361" t="s">
        <v>322</v>
      </c>
      <c r="F19" s="361" t="s">
        <v>322</v>
      </c>
      <c r="G19" s="361" t="s">
        <v>322</v>
      </c>
      <c r="H19" s="361" t="s">
        <v>322</v>
      </c>
      <c r="I19" s="361" t="s">
        <v>322</v>
      </c>
      <c r="J19" s="361" t="s">
        <v>322</v>
      </c>
      <c r="K19" s="361" t="s">
        <v>322</v>
      </c>
      <c r="L19" s="361" t="s">
        <v>322</v>
      </c>
      <c r="M19" s="361" t="s">
        <v>322</v>
      </c>
      <c r="N19" s="361" t="s">
        <v>322</v>
      </c>
      <c r="O19" s="361" t="s">
        <v>322</v>
      </c>
      <c r="P19" s="361" t="s">
        <v>322</v>
      </c>
      <c r="Q19" s="361" t="s">
        <v>322</v>
      </c>
      <c r="R19" s="361" t="s">
        <v>322</v>
      </c>
      <c r="S19" s="361" t="s">
        <v>322</v>
      </c>
      <c r="T19" s="361" t="s">
        <v>322</v>
      </c>
      <c r="U19" s="361" t="s">
        <v>322</v>
      </c>
      <c r="V19" s="361" t="s">
        <v>322</v>
      </c>
      <c r="W19" s="361" t="s">
        <v>322</v>
      </c>
      <c r="X19" s="361" t="s">
        <v>322</v>
      </c>
      <c r="Y19" s="361" t="s">
        <v>322</v>
      </c>
      <c r="Z19" s="361" t="s">
        <v>322</v>
      </c>
      <c r="AA19" s="361" t="s">
        <v>322</v>
      </c>
      <c r="AB19" s="361" t="s">
        <v>322</v>
      </c>
      <c r="AC19" s="361" t="s">
        <v>322</v>
      </c>
      <c r="AD19" s="361" t="s">
        <v>322</v>
      </c>
      <c r="AE19" s="361" t="s">
        <v>322</v>
      </c>
      <c r="AF19" s="361" t="s">
        <v>322</v>
      </c>
      <c r="AG19" s="361" t="s">
        <v>322</v>
      </c>
      <c r="AH19" s="361" t="s">
        <v>322</v>
      </c>
      <c r="AI19" s="361" t="s">
        <v>322</v>
      </c>
      <c r="AJ19" s="361" t="s">
        <v>322</v>
      </c>
      <c r="AK19" s="361" t="s">
        <v>322</v>
      </c>
      <c r="AL19" s="361" t="s">
        <v>322</v>
      </c>
      <c r="AM19" s="361" t="s">
        <v>322</v>
      </c>
      <c r="AN19" s="361" t="s">
        <v>322</v>
      </c>
      <c r="AO19" s="361" t="s">
        <v>322</v>
      </c>
      <c r="AP19" s="361" t="s">
        <v>322</v>
      </c>
      <c r="AQ19" s="361" t="s">
        <v>322</v>
      </c>
      <c r="AR19" s="361" t="s">
        <v>322</v>
      </c>
      <c r="AS19" s="361" t="s">
        <v>322</v>
      </c>
      <c r="AT19" s="361" t="s">
        <v>322</v>
      </c>
      <c r="AU19" s="361" t="s">
        <v>322</v>
      </c>
      <c r="AV19" s="361" t="s">
        <v>322</v>
      </c>
      <c r="AW19" s="361" t="s">
        <v>322</v>
      </c>
      <c r="AX19" s="361" t="s">
        <v>322</v>
      </c>
      <c r="AY19" s="361" t="s">
        <v>322</v>
      </c>
      <c r="AZ19" s="361" t="s">
        <v>322</v>
      </c>
      <c r="BA19" s="361" t="s">
        <v>322</v>
      </c>
      <c r="BB19" s="361" t="s">
        <v>322</v>
      </c>
      <c r="BC19" s="361" t="s">
        <v>322</v>
      </c>
      <c r="BD19" s="361" t="s">
        <v>322</v>
      </c>
      <c r="BE19" s="361" t="s">
        <v>322</v>
      </c>
      <c r="BF19" s="361" t="s">
        <v>322</v>
      </c>
      <c r="BG19" s="361" t="s">
        <v>322</v>
      </c>
      <c r="BH19" s="361" t="s">
        <v>322</v>
      </c>
      <c r="BI19" s="361" t="s">
        <v>322</v>
      </c>
      <c r="BJ19" s="361" t="s">
        <v>322</v>
      </c>
      <c r="BK19" s="361" t="s">
        <v>322</v>
      </c>
      <c r="BL19" s="361" t="s">
        <v>322</v>
      </c>
      <c r="BM19" s="361" t="s">
        <v>322</v>
      </c>
      <c r="BN19" s="361" t="s">
        <v>322</v>
      </c>
      <c r="BO19" s="361" t="s">
        <v>322</v>
      </c>
      <c r="BP19" s="361" t="s">
        <v>322</v>
      </c>
      <c r="BQ19" s="361" t="s">
        <v>322</v>
      </c>
      <c r="BR19" s="361" t="s">
        <v>322</v>
      </c>
      <c r="BS19" s="361" t="s">
        <v>322</v>
      </c>
      <c r="BT19" s="361" t="s">
        <v>322</v>
      </c>
      <c r="BU19" s="361" t="s">
        <v>322</v>
      </c>
      <c r="BV19" s="361" t="s">
        <v>322</v>
      </c>
      <c r="BW19" s="361" t="s">
        <v>322</v>
      </c>
      <c r="BX19" s="361" t="s">
        <v>322</v>
      </c>
      <c r="BY19" s="361" t="s">
        <v>322</v>
      </c>
      <c r="BZ19" s="361" t="s">
        <v>322</v>
      </c>
      <c r="CA19" s="361" t="s">
        <v>322</v>
      </c>
      <c r="CB19" s="361" t="s">
        <v>322</v>
      </c>
      <c r="CC19" s="361" t="s">
        <v>322</v>
      </c>
      <c r="CD19" s="361" t="s">
        <v>322</v>
      </c>
      <c r="CE19" s="361" t="s">
        <v>322</v>
      </c>
      <c r="CF19" s="361" t="s">
        <v>322</v>
      </c>
      <c r="CG19" s="361" t="s">
        <v>322</v>
      </c>
      <c r="CH19" s="361" t="s">
        <v>322</v>
      </c>
      <c r="CI19" s="361" t="s">
        <v>322</v>
      </c>
      <c r="CJ19" s="361" t="s">
        <v>322</v>
      </c>
      <c r="CK19" s="361" t="s">
        <v>322</v>
      </c>
      <c r="CL19" s="361" t="s">
        <v>322</v>
      </c>
      <c r="CM19" s="361" t="s">
        <v>322</v>
      </c>
      <c r="CN19" s="361" t="s">
        <v>322</v>
      </c>
      <c r="CO19" s="361" t="s">
        <v>322</v>
      </c>
      <c r="CP19" s="362" t="s">
        <v>322</v>
      </c>
    </row>
    <row r="20" spans="2:94" ht="13.5" thickBot="1" x14ac:dyDescent="0.25">
      <c r="C20" s="323"/>
      <c r="D20" s="353"/>
      <c r="E20" s="353"/>
      <c r="F20" s="353"/>
      <c r="G20" s="353"/>
      <c r="H20" s="353"/>
      <c r="I20" s="353"/>
      <c r="J20" s="353"/>
      <c r="K20" s="353"/>
      <c r="L20" s="353"/>
      <c r="M20" s="353"/>
      <c r="N20" s="353"/>
      <c r="O20" s="353"/>
      <c r="P20" s="353"/>
      <c r="Q20" s="353"/>
      <c r="R20" s="353"/>
      <c r="S20" s="353"/>
      <c r="T20" s="353"/>
      <c r="U20" s="353"/>
      <c r="V20" s="353"/>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c r="BR20" s="353"/>
      <c r="BS20" s="353"/>
      <c r="BT20" s="353"/>
      <c r="BU20" s="353"/>
      <c r="BV20" s="353"/>
      <c r="BW20" s="353"/>
      <c r="BX20" s="353"/>
      <c r="BY20" s="353"/>
      <c r="BZ20" s="353"/>
      <c r="CA20" s="353"/>
      <c r="CB20" s="353"/>
      <c r="CC20" s="353"/>
      <c r="CD20" s="353"/>
      <c r="CE20" s="353"/>
      <c r="CF20" s="353"/>
      <c r="CG20" s="353"/>
      <c r="CH20" s="353"/>
      <c r="CI20" s="353"/>
      <c r="CJ20" s="353"/>
      <c r="CK20" s="353"/>
      <c r="CL20" s="353"/>
      <c r="CM20" s="353"/>
      <c r="CN20" s="353"/>
      <c r="CO20" s="353"/>
      <c r="CP20" s="353"/>
    </row>
    <row r="21" spans="2:94" ht="13.5" thickBot="1" x14ac:dyDescent="0.25">
      <c r="B21" s="519" t="s">
        <v>323</v>
      </c>
      <c r="C21" s="520"/>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5"/>
      <c r="AU21" s="345"/>
      <c r="AV21" s="345"/>
      <c r="AW21" s="345"/>
      <c r="AX21" s="345"/>
      <c r="AY21" s="345"/>
      <c r="AZ21" s="345"/>
      <c r="BA21" s="345"/>
      <c r="BB21" s="345"/>
      <c r="BC21" s="345"/>
      <c r="BD21" s="345"/>
      <c r="BE21" s="345"/>
      <c r="BF21" s="345"/>
      <c r="BG21" s="345"/>
      <c r="BH21" s="345"/>
      <c r="BI21" s="345"/>
      <c r="BJ21" s="345"/>
      <c r="BK21" s="345"/>
      <c r="BL21" s="345"/>
      <c r="BM21" s="345"/>
      <c r="BN21" s="345"/>
      <c r="BO21" s="345"/>
      <c r="BP21" s="345"/>
      <c r="BQ21" s="345"/>
      <c r="BR21" s="345"/>
      <c r="BS21" s="345"/>
      <c r="BT21" s="345"/>
      <c r="BU21" s="345"/>
      <c r="BV21" s="345"/>
      <c r="BW21" s="345"/>
      <c r="BX21" s="345"/>
      <c r="BY21" s="345"/>
      <c r="BZ21" s="345"/>
      <c r="CA21" s="345"/>
      <c r="CB21" s="345"/>
      <c r="CC21" s="345"/>
      <c r="CD21" s="345"/>
      <c r="CE21" s="345"/>
      <c r="CF21" s="345"/>
      <c r="CG21" s="345"/>
      <c r="CH21" s="345"/>
      <c r="CI21" s="345"/>
      <c r="CJ21" s="345"/>
      <c r="CK21" s="345"/>
      <c r="CL21" s="345"/>
      <c r="CM21" s="345"/>
      <c r="CN21" s="345"/>
      <c r="CO21" s="345"/>
      <c r="CP21" s="346"/>
    </row>
    <row r="22" spans="2:94" ht="12.75" x14ac:dyDescent="0.2">
      <c r="B22" s="394" t="s">
        <v>318</v>
      </c>
      <c r="C22" s="395" t="s">
        <v>317</v>
      </c>
      <c r="D22" s="353">
        <v>0.22</v>
      </c>
      <c r="E22" s="353">
        <v>0.22</v>
      </c>
      <c r="F22" s="353">
        <v>0.23</v>
      </c>
      <c r="G22" s="353">
        <v>0.23</v>
      </c>
      <c r="H22" s="353">
        <v>0.23</v>
      </c>
      <c r="I22" s="353">
        <v>0.24</v>
      </c>
      <c r="J22" s="353">
        <v>0.24</v>
      </c>
      <c r="K22" s="353">
        <v>0.24</v>
      </c>
      <c r="L22" s="353">
        <v>0.25</v>
      </c>
      <c r="M22" s="353">
        <v>0.25</v>
      </c>
      <c r="N22" s="353">
        <v>0.26</v>
      </c>
      <c r="O22" s="353">
        <v>0.26</v>
      </c>
      <c r="P22" s="353">
        <v>0.27</v>
      </c>
      <c r="Q22" s="353">
        <v>0.27</v>
      </c>
      <c r="R22" s="353">
        <v>0.28000000000000003</v>
      </c>
      <c r="S22" s="353">
        <v>0.28000000000000003</v>
      </c>
      <c r="T22" s="353">
        <v>0.28999999999999998</v>
      </c>
      <c r="U22" s="353">
        <v>0.3</v>
      </c>
      <c r="V22" s="353">
        <v>0.3</v>
      </c>
      <c r="W22" s="353">
        <v>0.31</v>
      </c>
      <c r="X22" s="353">
        <v>0.31</v>
      </c>
      <c r="Y22" s="353">
        <v>0.32</v>
      </c>
      <c r="Z22" s="353">
        <v>0.33</v>
      </c>
      <c r="AA22" s="353">
        <v>0.33</v>
      </c>
      <c r="AB22" s="353">
        <v>0.34</v>
      </c>
      <c r="AC22" s="353">
        <v>0.35</v>
      </c>
      <c r="AD22" s="353">
        <v>0.35</v>
      </c>
      <c r="AE22" s="353">
        <v>0.36</v>
      </c>
      <c r="AF22" s="353">
        <v>0.37</v>
      </c>
      <c r="AG22" s="353">
        <v>0.38</v>
      </c>
      <c r="AH22" s="353">
        <v>0.38</v>
      </c>
      <c r="AI22" s="353">
        <v>0.39</v>
      </c>
      <c r="AJ22" s="353">
        <v>0.4</v>
      </c>
      <c r="AK22" s="353">
        <v>0.41</v>
      </c>
      <c r="AL22" s="353">
        <v>0.41</v>
      </c>
      <c r="AM22" s="353">
        <v>0.42</v>
      </c>
      <c r="AN22" s="353">
        <v>0.43</v>
      </c>
      <c r="AO22" s="353">
        <v>0.44</v>
      </c>
      <c r="AP22" s="353">
        <v>0.45</v>
      </c>
      <c r="AQ22" s="353">
        <v>0.46</v>
      </c>
      <c r="AR22" s="353">
        <v>0.47</v>
      </c>
      <c r="AS22" s="353">
        <v>0.48</v>
      </c>
      <c r="AT22" s="353">
        <v>0.49</v>
      </c>
      <c r="AU22" s="353">
        <v>0.5</v>
      </c>
      <c r="AV22" s="353">
        <v>0.51</v>
      </c>
      <c r="AW22" s="353">
        <v>0.52</v>
      </c>
      <c r="AX22" s="353">
        <v>0.53</v>
      </c>
      <c r="AY22" s="353">
        <v>0.54</v>
      </c>
      <c r="AZ22" s="353">
        <v>0.55000000000000004</v>
      </c>
      <c r="BA22" s="353">
        <v>0.56000000000000005</v>
      </c>
      <c r="BB22" s="353">
        <v>0.56999999999999995</v>
      </c>
      <c r="BC22" s="353">
        <v>0.57999999999999996</v>
      </c>
      <c r="BD22" s="353">
        <v>0.59</v>
      </c>
      <c r="BE22" s="353">
        <v>0.6</v>
      </c>
      <c r="BF22" s="353">
        <v>0.62</v>
      </c>
      <c r="BG22" s="353">
        <v>0.63</v>
      </c>
      <c r="BH22" s="353">
        <v>0.64</v>
      </c>
      <c r="BI22" s="353">
        <v>0.65</v>
      </c>
      <c r="BJ22" s="353">
        <v>0.67</v>
      </c>
      <c r="BK22" s="353">
        <v>0.68</v>
      </c>
      <c r="BL22" s="353">
        <v>0.69</v>
      </c>
      <c r="BM22" s="353">
        <v>0.71</v>
      </c>
      <c r="BN22" s="353">
        <v>0.72</v>
      </c>
      <c r="BO22" s="353">
        <v>0.74</v>
      </c>
      <c r="BP22" s="353">
        <v>0.75</v>
      </c>
      <c r="BQ22" s="353">
        <v>0.77</v>
      </c>
      <c r="BR22" s="353">
        <v>0.78</v>
      </c>
      <c r="BS22" s="353">
        <v>0.8</v>
      </c>
      <c r="BT22" s="353">
        <v>0.81</v>
      </c>
      <c r="BU22" s="353">
        <v>0.83</v>
      </c>
      <c r="BV22" s="353">
        <v>0.85</v>
      </c>
      <c r="BW22" s="353">
        <v>0.86</v>
      </c>
      <c r="BX22" s="353">
        <v>0.88</v>
      </c>
      <c r="BY22" s="353">
        <v>0.9</v>
      </c>
      <c r="BZ22" s="353">
        <v>0.92</v>
      </c>
      <c r="CA22" s="353">
        <v>0.93</v>
      </c>
      <c r="CB22" s="353">
        <v>0.95</v>
      </c>
      <c r="CC22" s="353">
        <v>0.97</v>
      </c>
      <c r="CD22" s="353">
        <v>0.99</v>
      </c>
      <c r="CE22" s="353">
        <v>1.01</v>
      </c>
      <c r="CF22" s="353">
        <v>1.03</v>
      </c>
      <c r="CG22" s="353">
        <v>1.05</v>
      </c>
      <c r="CH22" s="353">
        <v>1.07</v>
      </c>
      <c r="CI22" s="353">
        <v>1.0900000000000001</v>
      </c>
      <c r="CJ22" s="353">
        <v>1.1200000000000001</v>
      </c>
      <c r="CK22" s="353">
        <v>1.1399999999999999</v>
      </c>
      <c r="CL22" s="353">
        <v>1.1599999999999999</v>
      </c>
      <c r="CM22" s="353">
        <v>1.18</v>
      </c>
      <c r="CN22" s="353">
        <v>1.21</v>
      </c>
      <c r="CO22" s="353">
        <v>1.23</v>
      </c>
      <c r="CP22" s="354">
        <v>1.26</v>
      </c>
    </row>
    <row r="23" spans="2:94" ht="12.75" x14ac:dyDescent="0.2">
      <c r="B23" s="394" t="s">
        <v>319</v>
      </c>
      <c r="C23" s="395" t="s">
        <v>317</v>
      </c>
      <c r="D23" s="353">
        <v>17.98</v>
      </c>
      <c r="E23" s="353">
        <v>18.12</v>
      </c>
      <c r="F23" s="353">
        <v>18.260000000000002</v>
      </c>
      <c r="G23" s="353">
        <v>18.52</v>
      </c>
      <c r="H23" s="353">
        <v>18.920000000000002</v>
      </c>
      <c r="I23" s="353">
        <v>19.21</v>
      </c>
      <c r="J23" s="353">
        <v>19.399999999999999</v>
      </c>
      <c r="K23" s="353">
        <v>19.63</v>
      </c>
      <c r="L23" s="353">
        <v>20.03</v>
      </c>
      <c r="M23" s="353">
        <v>20.43</v>
      </c>
      <c r="N23" s="353">
        <v>20.84</v>
      </c>
      <c r="O23" s="353">
        <v>21.25</v>
      </c>
      <c r="P23" s="353">
        <v>21.68</v>
      </c>
      <c r="Q23" s="353">
        <v>22.11</v>
      </c>
      <c r="R23" s="353">
        <v>22.55</v>
      </c>
      <c r="S23" s="353">
        <v>23.01</v>
      </c>
      <c r="T23" s="353">
        <v>23.47</v>
      </c>
      <c r="U23" s="353">
        <v>23.93</v>
      </c>
      <c r="V23" s="353">
        <v>24.41</v>
      </c>
      <c r="W23" s="353">
        <v>24.9</v>
      </c>
      <c r="X23" s="353">
        <v>25.4</v>
      </c>
      <c r="Y23" s="353">
        <v>25.91</v>
      </c>
      <c r="Z23" s="353">
        <v>26.43</v>
      </c>
      <c r="AA23" s="353">
        <v>26.95</v>
      </c>
      <c r="AB23" s="353">
        <v>27.49</v>
      </c>
      <c r="AC23" s="353">
        <v>28.04</v>
      </c>
      <c r="AD23" s="353">
        <v>28.6</v>
      </c>
      <c r="AE23" s="353">
        <v>29.18</v>
      </c>
      <c r="AF23" s="353">
        <v>29.76</v>
      </c>
      <c r="AG23" s="353">
        <v>30.35</v>
      </c>
      <c r="AH23" s="353">
        <v>30.96</v>
      </c>
      <c r="AI23" s="353">
        <v>31.58</v>
      </c>
      <c r="AJ23" s="353">
        <v>32.21</v>
      </c>
      <c r="AK23" s="353">
        <v>32.86</v>
      </c>
      <c r="AL23" s="353">
        <v>33.51</v>
      </c>
      <c r="AM23" s="353">
        <v>34.18</v>
      </c>
      <c r="AN23" s="353">
        <v>34.869999999999997</v>
      </c>
      <c r="AO23" s="353">
        <v>35.57</v>
      </c>
      <c r="AP23" s="353">
        <v>36.28</v>
      </c>
      <c r="AQ23" s="353">
        <v>37</v>
      </c>
      <c r="AR23" s="353">
        <v>37.74</v>
      </c>
      <c r="AS23" s="353">
        <v>38.5</v>
      </c>
      <c r="AT23" s="353">
        <v>39.270000000000003</v>
      </c>
      <c r="AU23" s="353">
        <v>40.049999999999997</v>
      </c>
      <c r="AV23" s="353">
        <v>40.85</v>
      </c>
      <c r="AW23" s="353">
        <v>41.67</v>
      </c>
      <c r="AX23" s="353">
        <v>42.5</v>
      </c>
      <c r="AY23" s="353">
        <v>43.35</v>
      </c>
      <c r="AZ23" s="353">
        <v>44.22</v>
      </c>
      <c r="BA23" s="353">
        <v>45.11</v>
      </c>
      <c r="BB23" s="353">
        <v>46.01</v>
      </c>
      <c r="BC23" s="353">
        <v>46.93</v>
      </c>
      <c r="BD23" s="353">
        <v>47.87</v>
      </c>
      <c r="BE23" s="353">
        <v>48.82</v>
      </c>
      <c r="BF23" s="353">
        <v>49.8</v>
      </c>
      <c r="BG23" s="353">
        <v>50.8</v>
      </c>
      <c r="BH23" s="353">
        <v>51.81</v>
      </c>
      <c r="BI23" s="353">
        <v>52.85</v>
      </c>
      <c r="BJ23" s="353">
        <v>53.91</v>
      </c>
      <c r="BK23" s="353">
        <v>54.98</v>
      </c>
      <c r="BL23" s="353">
        <v>56.08</v>
      </c>
      <c r="BM23" s="353">
        <v>57.2</v>
      </c>
      <c r="BN23" s="353">
        <v>58.35</v>
      </c>
      <c r="BO23" s="353">
        <v>59.52</v>
      </c>
      <c r="BP23" s="353">
        <v>60.71</v>
      </c>
      <c r="BQ23" s="353">
        <v>61.92</v>
      </c>
      <c r="BR23" s="353">
        <v>63.16</v>
      </c>
      <c r="BS23" s="353">
        <v>64.42</v>
      </c>
      <c r="BT23" s="353">
        <v>65.709999999999994</v>
      </c>
      <c r="BU23" s="353">
        <v>67.02</v>
      </c>
      <c r="BV23" s="353">
        <v>68.36</v>
      </c>
      <c r="BW23" s="353">
        <v>69.73</v>
      </c>
      <c r="BX23" s="353">
        <v>71.13</v>
      </c>
      <c r="BY23" s="353">
        <v>72.55</v>
      </c>
      <c r="BZ23" s="353">
        <v>74</v>
      </c>
      <c r="CA23" s="353">
        <v>75.48</v>
      </c>
      <c r="CB23" s="353">
        <v>76.989999999999995</v>
      </c>
      <c r="CC23" s="353">
        <v>78.53</v>
      </c>
      <c r="CD23" s="353">
        <v>80.099999999999994</v>
      </c>
      <c r="CE23" s="353">
        <v>81.7</v>
      </c>
      <c r="CF23" s="353">
        <v>83.34</v>
      </c>
      <c r="CG23" s="353">
        <v>85</v>
      </c>
      <c r="CH23" s="353">
        <v>86.7</v>
      </c>
      <c r="CI23" s="353">
        <v>88.44</v>
      </c>
      <c r="CJ23" s="353">
        <v>90.21</v>
      </c>
      <c r="CK23" s="353">
        <v>92.01</v>
      </c>
      <c r="CL23" s="353">
        <v>93.85</v>
      </c>
      <c r="CM23" s="353">
        <v>95.73</v>
      </c>
      <c r="CN23" s="353">
        <v>97.64</v>
      </c>
      <c r="CO23" s="353">
        <v>99.59</v>
      </c>
      <c r="CP23" s="354">
        <v>101.59</v>
      </c>
    </row>
    <row r="24" spans="2:94" ht="12.75" x14ac:dyDescent="0.2">
      <c r="B24" s="394" t="s">
        <v>320</v>
      </c>
      <c r="C24" s="395" t="s">
        <v>317</v>
      </c>
      <c r="D24" s="353">
        <v>0.69</v>
      </c>
      <c r="E24" s="353">
        <v>0.7</v>
      </c>
      <c r="F24" s="353">
        <v>0.7</v>
      </c>
      <c r="G24" s="353">
        <v>0.71</v>
      </c>
      <c r="H24" s="353">
        <v>0.73</v>
      </c>
      <c r="I24" s="353">
        <v>0.74</v>
      </c>
      <c r="J24" s="353">
        <v>0.75</v>
      </c>
      <c r="K24" s="353">
        <v>0.76</v>
      </c>
      <c r="L24" s="353">
        <v>0.77</v>
      </c>
      <c r="M24" s="353">
        <v>0.79</v>
      </c>
      <c r="N24" s="353">
        <v>0.8</v>
      </c>
      <c r="O24" s="353">
        <v>0.82</v>
      </c>
      <c r="P24" s="353">
        <v>0.83</v>
      </c>
      <c r="Q24" s="353">
        <v>0.85</v>
      </c>
      <c r="R24" s="353">
        <v>0.87</v>
      </c>
      <c r="S24" s="353">
        <v>0.89</v>
      </c>
      <c r="T24" s="353">
        <v>0.9</v>
      </c>
      <c r="U24" s="353">
        <v>0.92</v>
      </c>
      <c r="V24" s="353">
        <v>0.94</v>
      </c>
      <c r="W24" s="353">
        <v>0.96</v>
      </c>
      <c r="X24" s="353">
        <v>0.98</v>
      </c>
      <c r="Y24" s="353">
        <v>1</v>
      </c>
      <c r="Z24" s="353">
        <v>1.02</v>
      </c>
      <c r="AA24" s="353">
        <v>1.04</v>
      </c>
      <c r="AB24" s="353">
        <v>1.06</v>
      </c>
      <c r="AC24" s="353">
        <v>1.08</v>
      </c>
      <c r="AD24" s="353">
        <v>1.1000000000000001</v>
      </c>
      <c r="AE24" s="353">
        <v>1.1200000000000001</v>
      </c>
      <c r="AF24" s="353">
        <v>1.1499999999999999</v>
      </c>
      <c r="AG24" s="353">
        <v>1.17</v>
      </c>
      <c r="AH24" s="353">
        <v>1.19</v>
      </c>
      <c r="AI24" s="353">
        <v>1.22</v>
      </c>
      <c r="AJ24" s="353">
        <v>1.24</v>
      </c>
      <c r="AK24" s="353">
        <v>1.26</v>
      </c>
      <c r="AL24" s="353">
        <v>1.29</v>
      </c>
      <c r="AM24" s="353">
        <v>1.32</v>
      </c>
      <c r="AN24" s="353">
        <v>1.34</v>
      </c>
      <c r="AO24" s="353">
        <v>1.37</v>
      </c>
      <c r="AP24" s="353">
        <v>1.4</v>
      </c>
      <c r="AQ24" s="353">
        <v>1.42</v>
      </c>
      <c r="AR24" s="353">
        <v>1.45</v>
      </c>
      <c r="AS24" s="353">
        <v>1.48</v>
      </c>
      <c r="AT24" s="353">
        <v>1.51</v>
      </c>
      <c r="AU24" s="353">
        <v>1.54</v>
      </c>
      <c r="AV24" s="353">
        <v>1.57</v>
      </c>
      <c r="AW24" s="353">
        <v>1.6</v>
      </c>
      <c r="AX24" s="353">
        <v>1.64</v>
      </c>
      <c r="AY24" s="353">
        <v>1.67</v>
      </c>
      <c r="AZ24" s="353">
        <v>1.7</v>
      </c>
      <c r="BA24" s="353">
        <v>1.74</v>
      </c>
      <c r="BB24" s="353">
        <v>1.77</v>
      </c>
      <c r="BC24" s="353">
        <v>1.81</v>
      </c>
      <c r="BD24" s="353">
        <v>1.84</v>
      </c>
      <c r="BE24" s="353">
        <v>1.88</v>
      </c>
      <c r="BF24" s="353">
        <v>1.92</v>
      </c>
      <c r="BG24" s="353">
        <v>1.96</v>
      </c>
      <c r="BH24" s="353">
        <v>1.99</v>
      </c>
      <c r="BI24" s="353">
        <v>2.0299999999999998</v>
      </c>
      <c r="BJ24" s="353">
        <v>2.0699999999999998</v>
      </c>
      <c r="BK24" s="353">
        <v>2.12</v>
      </c>
      <c r="BL24" s="353">
        <v>2.16</v>
      </c>
      <c r="BM24" s="353">
        <v>2.2000000000000002</v>
      </c>
      <c r="BN24" s="353">
        <v>2.25</v>
      </c>
      <c r="BO24" s="353">
        <v>2.29</v>
      </c>
      <c r="BP24" s="353">
        <v>2.34</v>
      </c>
      <c r="BQ24" s="353">
        <v>2.38</v>
      </c>
      <c r="BR24" s="353">
        <v>2.4300000000000002</v>
      </c>
      <c r="BS24" s="353">
        <v>2.48</v>
      </c>
      <c r="BT24" s="353">
        <v>2.5299999999999998</v>
      </c>
      <c r="BU24" s="353">
        <v>2.58</v>
      </c>
      <c r="BV24" s="353">
        <v>2.63</v>
      </c>
      <c r="BW24" s="353">
        <v>2.68</v>
      </c>
      <c r="BX24" s="353">
        <v>2.74</v>
      </c>
      <c r="BY24" s="353">
        <v>2.79</v>
      </c>
      <c r="BZ24" s="353">
        <v>2.85</v>
      </c>
      <c r="CA24" s="353">
        <v>2.91</v>
      </c>
      <c r="CB24" s="353">
        <v>2.96</v>
      </c>
      <c r="CC24" s="353">
        <v>3.02</v>
      </c>
      <c r="CD24" s="353">
        <v>3.08</v>
      </c>
      <c r="CE24" s="353">
        <v>3.14</v>
      </c>
      <c r="CF24" s="353">
        <v>3.21</v>
      </c>
      <c r="CG24" s="353">
        <v>3.27</v>
      </c>
      <c r="CH24" s="353">
        <v>3.34</v>
      </c>
      <c r="CI24" s="353">
        <v>3.4</v>
      </c>
      <c r="CJ24" s="353">
        <v>3.47</v>
      </c>
      <c r="CK24" s="353">
        <v>3.54</v>
      </c>
      <c r="CL24" s="353">
        <v>3.61</v>
      </c>
      <c r="CM24" s="353">
        <v>3.68</v>
      </c>
      <c r="CN24" s="353">
        <v>3.76</v>
      </c>
      <c r="CO24" s="353">
        <v>3.83</v>
      </c>
      <c r="CP24" s="354">
        <v>3.91</v>
      </c>
    </row>
    <row r="25" spans="2:94" ht="13.5" thickBot="1" x14ac:dyDescent="0.25">
      <c r="B25" s="396" t="s">
        <v>231</v>
      </c>
      <c r="C25" s="397" t="s">
        <v>317</v>
      </c>
      <c r="D25" s="361">
        <v>46.85</v>
      </c>
      <c r="E25" s="361">
        <v>47.23</v>
      </c>
      <c r="F25" s="361">
        <v>47.6</v>
      </c>
      <c r="G25" s="361">
        <v>48.27</v>
      </c>
      <c r="H25" s="361">
        <v>49.31</v>
      </c>
      <c r="I25" s="361">
        <v>50.07</v>
      </c>
      <c r="J25" s="361">
        <v>50.55</v>
      </c>
      <c r="K25" s="361">
        <v>51.17</v>
      </c>
      <c r="L25" s="361">
        <v>52.19</v>
      </c>
      <c r="M25" s="361">
        <v>53.23</v>
      </c>
      <c r="N25" s="361">
        <v>54.3</v>
      </c>
      <c r="O25" s="361">
        <v>55.38</v>
      </c>
      <c r="P25" s="361">
        <v>56.49</v>
      </c>
      <c r="Q25" s="361">
        <v>57.62</v>
      </c>
      <c r="R25" s="361">
        <v>58.77</v>
      </c>
      <c r="S25" s="361">
        <v>59.95</v>
      </c>
      <c r="T25" s="361">
        <v>61.15</v>
      </c>
      <c r="U25" s="361">
        <v>62.37</v>
      </c>
      <c r="V25" s="361">
        <v>63.62</v>
      </c>
      <c r="W25" s="361">
        <v>64.89</v>
      </c>
      <c r="X25" s="361">
        <v>66.19</v>
      </c>
      <c r="Y25" s="361">
        <v>67.510000000000005</v>
      </c>
      <c r="Z25" s="361">
        <v>68.86</v>
      </c>
      <c r="AA25" s="361">
        <v>70.239999999999995</v>
      </c>
      <c r="AB25" s="361">
        <v>71.650000000000006</v>
      </c>
      <c r="AC25" s="361">
        <v>73.08</v>
      </c>
      <c r="AD25" s="361">
        <v>74.540000000000006</v>
      </c>
      <c r="AE25" s="361">
        <v>76.03</v>
      </c>
      <c r="AF25" s="361">
        <v>77.55</v>
      </c>
      <c r="AG25" s="361">
        <v>79.099999999999994</v>
      </c>
      <c r="AH25" s="361">
        <v>80.680000000000007</v>
      </c>
      <c r="AI25" s="361">
        <v>82.3</v>
      </c>
      <c r="AJ25" s="361">
        <v>83.94</v>
      </c>
      <c r="AK25" s="361">
        <v>85.62</v>
      </c>
      <c r="AL25" s="361">
        <v>87.34</v>
      </c>
      <c r="AM25" s="361">
        <v>89.08</v>
      </c>
      <c r="AN25" s="361">
        <v>90.86</v>
      </c>
      <c r="AO25" s="361">
        <v>92.68</v>
      </c>
      <c r="AP25" s="361">
        <v>94.53</v>
      </c>
      <c r="AQ25" s="361">
        <v>96.43</v>
      </c>
      <c r="AR25" s="361">
        <v>98.35</v>
      </c>
      <c r="AS25" s="361">
        <v>100.32</v>
      </c>
      <c r="AT25" s="361">
        <v>102.33</v>
      </c>
      <c r="AU25" s="361">
        <v>104.37</v>
      </c>
      <c r="AV25" s="361">
        <v>106.46</v>
      </c>
      <c r="AW25" s="361">
        <v>108.59</v>
      </c>
      <c r="AX25" s="361">
        <v>110.76</v>
      </c>
      <c r="AY25" s="361">
        <v>112.98</v>
      </c>
      <c r="AZ25" s="361">
        <v>115.24</v>
      </c>
      <c r="BA25" s="361">
        <v>117.54</v>
      </c>
      <c r="BB25" s="361">
        <v>119.89</v>
      </c>
      <c r="BC25" s="361">
        <v>122.29</v>
      </c>
      <c r="BD25" s="361">
        <v>124.74</v>
      </c>
      <c r="BE25" s="361">
        <v>127.23</v>
      </c>
      <c r="BF25" s="361">
        <v>129.78</v>
      </c>
      <c r="BG25" s="361">
        <v>132.37</v>
      </c>
      <c r="BH25" s="361">
        <v>135.02000000000001</v>
      </c>
      <c r="BI25" s="361">
        <v>137.72</v>
      </c>
      <c r="BJ25" s="361">
        <v>140.47</v>
      </c>
      <c r="BK25" s="361">
        <v>143.28</v>
      </c>
      <c r="BL25" s="361">
        <v>146.15</v>
      </c>
      <c r="BM25" s="361">
        <v>149.07</v>
      </c>
      <c r="BN25" s="361">
        <v>152.05000000000001</v>
      </c>
      <c r="BO25" s="361">
        <v>155.09</v>
      </c>
      <c r="BP25" s="361">
        <v>158.19999999999999</v>
      </c>
      <c r="BQ25" s="361">
        <v>161.36000000000001</v>
      </c>
      <c r="BR25" s="361">
        <v>164.59</v>
      </c>
      <c r="BS25" s="361">
        <v>167.88</v>
      </c>
      <c r="BT25" s="361">
        <v>171.24</v>
      </c>
      <c r="BU25" s="361">
        <v>174.66</v>
      </c>
      <c r="BV25" s="361">
        <v>178.15</v>
      </c>
      <c r="BW25" s="361">
        <v>181.72</v>
      </c>
      <c r="BX25" s="361">
        <v>185.35</v>
      </c>
      <c r="BY25" s="361">
        <v>189.06</v>
      </c>
      <c r="BZ25" s="361">
        <v>192.84</v>
      </c>
      <c r="CA25" s="361">
        <v>196.7</v>
      </c>
      <c r="CB25" s="361">
        <v>200.63</v>
      </c>
      <c r="CC25" s="361">
        <v>204.64</v>
      </c>
      <c r="CD25" s="361">
        <v>208.74</v>
      </c>
      <c r="CE25" s="361">
        <v>212.91</v>
      </c>
      <c r="CF25" s="361">
        <v>217.17</v>
      </c>
      <c r="CG25" s="361">
        <v>221.51</v>
      </c>
      <c r="CH25" s="361">
        <v>225.94</v>
      </c>
      <c r="CI25" s="361">
        <v>230.46</v>
      </c>
      <c r="CJ25" s="361">
        <v>235.07</v>
      </c>
      <c r="CK25" s="361">
        <v>239.77</v>
      </c>
      <c r="CL25" s="361">
        <v>244.57</v>
      </c>
      <c r="CM25" s="361">
        <v>249.46</v>
      </c>
      <c r="CN25" s="361">
        <v>254.45</v>
      </c>
      <c r="CO25" s="361">
        <v>259.54000000000002</v>
      </c>
      <c r="CP25" s="362">
        <v>264.73</v>
      </c>
    </row>
    <row r="26" spans="2:94" ht="13.5" thickBot="1" x14ac:dyDescent="0.25">
      <c r="C26" s="323"/>
      <c r="D26" s="353"/>
      <c r="E26" s="398"/>
      <c r="F26" s="398"/>
      <c r="G26" s="398"/>
      <c r="H26" s="398"/>
      <c r="I26" s="398"/>
      <c r="J26" s="398"/>
      <c r="K26" s="398"/>
      <c r="L26" s="398"/>
      <c r="M26" s="398"/>
      <c r="N26" s="398"/>
      <c r="O26" s="398"/>
      <c r="P26" s="398"/>
      <c r="Q26" s="353"/>
      <c r="R26" s="353"/>
      <c r="S26" s="353"/>
      <c r="T26" s="353"/>
      <c r="U26" s="353"/>
      <c r="V26" s="353"/>
      <c r="W26" s="353"/>
      <c r="X26" s="353"/>
      <c r="Y26" s="353"/>
      <c r="Z26" s="353"/>
      <c r="AA26" s="353"/>
      <c r="AB26" s="353"/>
      <c r="AC26" s="353"/>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353"/>
      <c r="BE26" s="353"/>
      <c r="BF26" s="353"/>
      <c r="BG26" s="353"/>
      <c r="BH26" s="353"/>
      <c r="BI26" s="353"/>
      <c r="BJ26" s="353"/>
      <c r="BK26" s="353"/>
      <c r="BL26" s="353"/>
      <c r="BM26" s="353"/>
      <c r="BN26" s="353"/>
      <c r="BO26" s="353"/>
      <c r="BP26" s="353"/>
      <c r="BQ26" s="353"/>
      <c r="BR26" s="353"/>
      <c r="BS26" s="353"/>
      <c r="BT26" s="353"/>
      <c r="BU26" s="353"/>
      <c r="BV26" s="353"/>
      <c r="BW26" s="353"/>
      <c r="BX26" s="353"/>
      <c r="BY26" s="353"/>
      <c r="BZ26" s="353"/>
      <c r="CA26" s="353"/>
      <c r="CB26" s="353"/>
      <c r="CC26" s="353"/>
      <c r="CD26" s="353"/>
      <c r="CE26" s="353"/>
      <c r="CF26" s="353"/>
      <c r="CG26" s="353"/>
      <c r="CH26" s="353"/>
      <c r="CI26" s="353"/>
      <c r="CJ26" s="353"/>
      <c r="CK26" s="353"/>
      <c r="CL26" s="353"/>
      <c r="CM26" s="353"/>
      <c r="CN26" s="353"/>
      <c r="CO26" s="353"/>
      <c r="CP26" s="353"/>
    </row>
    <row r="27" spans="2:94" ht="13.5" thickBot="1" x14ac:dyDescent="0.25">
      <c r="B27" s="519" t="s">
        <v>324</v>
      </c>
      <c r="C27" s="520"/>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c r="AE27" s="345"/>
      <c r="AF27" s="345"/>
      <c r="AG27" s="345"/>
      <c r="AH27" s="345"/>
      <c r="AI27" s="345"/>
      <c r="AJ27" s="345"/>
      <c r="AK27" s="345"/>
      <c r="AL27" s="345"/>
      <c r="AM27" s="345"/>
      <c r="AN27" s="345"/>
      <c r="AO27" s="345"/>
      <c r="AP27" s="345"/>
      <c r="AQ27" s="345"/>
      <c r="AR27" s="345"/>
      <c r="AS27" s="345"/>
      <c r="AT27" s="345"/>
      <c r="AU27" s="345"/>
      <c r="AV27" s="345"/>
      <c r="AW27" s="345"/>
      <c r="AX27" s="345"/>
      <c r="AY27" s="345"/>
      <c r="AZ27" s="345"/>
      <c r="BA27" s="345"/>
      <c r="BB27" s="345"/>
      <c r="BC27" s="345"/>
      <c r="BD27" s="345"/>
      <c r="BE27" s="345"/>
      <c r="BF27" s="345"/>
      <c r="BG27" s="345"/>
      <c r="BH27" s="345"/>
      <c r="BI27" s="345"/>
      <c r="BJ27" s="345"/>
      <c r="BK27" s="345"/>
      <c r="BL27" s="345"/>
      <c r="BM27" s="345"/>
      <c r="BN27" s="345"/>
      <c r="BO27" s="345"/>
      <c r="BP27" s="345"/>
      <c r="BQ27" s="345"/>
      <c r="BR27" s="345"/>
      <c r="BS27" s="345"/>
      <c r="BT27" s="345"/>
      <c r="BU27" s="345"/>
      <c r="BV27" s="345"/>
      <c r="BW27" s="345"/>
      <c r="BX27" s="345"/>
      <c r="BY27" s="345"/>
      <c r="BZ27" s="345"/>
      <c r="CA27" s="345"/>
      <c r="CB27" s="345"/>
      <c r="CC27" s="345"/>
      <c r="CD27" s="345"/>
      <c r="CE27" s="345"/>
      <c r="CF27" s="345"/>
      <c r="CG27" s="345"/>
      <c r="CH27" s="345"/>
      <c r="CI27" s="345"/>
      <c r="CJ27" s="345"/>
      <c r="CK27" s="345"/>
      <c r="CL27" s="345"/>
      <c r="CM27" s="345"/>
      <c r="CN27" s="345"/>
      <c r="CO27" s="345"/>
      <c r="CP27" s="346"/>
    </row>
    <row r="28" spans="2:94" ht="12.75" x14ac:dyDescent="0.2">
      <c r="B28" s="394" t="s">
        <v>318</v>
      </c>
      <c r="C28" s="395" t="s">
        <v>317</v>
      </c>
      <c r="D28" s="353">
        <v>0.15</v>
      </c>
      <c r="E28" s="353">
        <v>0.15</v>
      </c>
      <c r="F28" s="353">
        <v>0.15</v>
      </c>
      <c r="G28" s="353">
        <v>0.15</v>
      </c>
      <c r="H28" s="353">
        <v>0.16</v>
      </c>
      <c r="I28" s="353">
        <v>0.16</v>
      </c>
      <c r="J28" s="353">
        <v>0.16</v>
      </c>
      <c r="K28" s="353">
        <v>0.16</v>
      </c>
      <c r="L28" s="353">
        <v>0.17</v>
      </c>
      <c r="M28" s="353">
        <v>0.17</v>
      </c>
      <c r="N28" s="353">
        <v>0.17</v>
      </c>
      <c r="O28" s="353">
        <v>0.18</v>
      </c>
      <c r="P28" s="353">
        <v>0.18</v>
      </c>
      <c r="Q28" s="353">
        <v>0.18</v>
      </c>
      <c r="R28" s="353">
        <v>0.19</v>
      </c>
      <c r="S28" s="353">
        <v>0.19</v>
      </c>
      <c r="T28" s="353">
        <v>0.2</v>
      </c>
      <c r="U28" s="353">
        <v>0.2</v>
      </c>
      <c r="V28" s="353">
        <v>0.2</v>
      </c>
      <c r="W28" s="353">
        <v>0.21</v>
      </c>
      <c r="X28" s="353">
        <v>0.21</v>
      </c>
      <c r="Y28" s="353">
        <v>0.22</v>
      </c>
      <c r="Z28" s="353">
        <v>0.22</v>
      </c>
      <c r="AA28" s="353">
        <v>0.22</v>
      </c>
      <c r="AB28" s="353">
        <v>0.23</v>
      </c>
      <c r="AC28" s="353">
        <v>0.23</v>
      </c>
      <c r="AD28" s="353">
        <v>0.24</v>
      </c>
      <c r="AE28" s="353">
        <v>0.24</v>
      </c>
      <c r="AF28" s="353">
        <v>0.25</v>
      </c>
      <c r="AG28" s="353">
        <v>0.25</v>
      </c>
      <c r="AH28" s="353">
        <v>0.26</v>
      </c>
      <c r="AI28" s="353">
        <v>0.26</v>
      </c>
      <c r="AJ28" s="353">
        <v>0.27</v>
      </c>
      <c r="AK28" s="353">
        <v>0.27</v>
      </c>
      <c r="AL28" s="353">
        <v>0.28000000000000003</v>
      </c>
      <c r="AM28" s="353">
        <v>0.28000000000000003</v>
      </c>
      <c r="AN28" s="353">
        <v>0.28999999999999998</v>
      </c>
      <c r="AO28" s="353">
        <v>0.3</v>
      </c>
      <c r="AP28" s="353">
        <v>0.3</v>
      </c>
      <c r="AQ28" s="353">
        <v>0.31</v>
      </c>
      <c r="AR28" s="353">
        <v>0.31</v>
      </c>
      <c r="AS28" s="353">
        <v>0.32</v>
      </c>
      <c r="AT28" s="353">
        <v>0.33</v>
      </c>
      <c r="AU28" s="353">
        <v>0.33</v>
      </c>
      <c r="AV28" s="353">
        <v>0.34</v>
      </c>
      <c r="AW28" s="353">
        <v>0.35</v>
      </c>
      <c r="AX28" s="353">
        <v>0.35</v>
      </c>
      <c r="AY28" s="353">
        <v>0.36</v>
      </c>
      <c r="AZ28" s="353">
        <v>0.37</v>
      </c>
      <c r="BA28" s="353">
        <v>0.38</v>
      </c>
      <c r="BB28" s="353">
        <v>0.38</v>
      </c>
      <c r="BC28" s="353">
        <v>0.39</v>
      </c>
      <c r="BD28" s="353">
        <v>0.4</v>
      </c>
      <c r="BE28" s="353">
        <v>0.41</v>
      </c>
      <c r="BF28" s="353">
        <v>0.41</v>
      </c>
      <c r="BG28" s="353">
        <v>0.42</v>
      </c>
      <c r="BH28" s="353">
        <v>0.43</v>
      </c>
      <c r="BI28" s="353">
        <v>0.44</v>
      </c>
      <c r="BJ28" s="353">
        <v>0.45</v>
      </c>
      <c r="BK28" s="353">
        <v>0.46</v>
      </c>
      <c r="BL28" s="353">
        <v>0.47</v>
      </c>
      <c r="BM28" s="353">
        <v>0.48</v>
      </c>
      <c r="BN28" s="353">
        <v>0.49</v>
      </c>
      <c r="BO28" s="353">
        <v>0.49</v>
      </c>
      <c r="BP28" s="353">
        <v>0.5</v>
      </c>
      <c r="BQ28" s="353">
        <v>0.51</v>
      </c>
      <c r="BR28" s="353">
        <v>0.53</v>
      </c>
      <c r="BS28" s="353">
        <v>0.54</v>
      </c>
      <c r="BT28" s="353">
        <v>0.55000000000000004</v>
      </c>
      <c r="BU28" s="353">
        <v>0.56000000000000005</v>
      </c>
      <c r="BV28" s="353">
        <v>0.56999999999999995</v>
      </c>
      <c r="BW28" s="353">
        <v>0.57999999999999996</v>
      </c>
      <c r="BX28" s="353">
        <v>0.59</v>
      </c>
      <c r="BY28" s="353">
        <v>0.6</v>
      </c>
      <c r="BZ28" s="353">
        <v>0.62</v>
      </c>
      <c r="CA28" s="353">
        <v>0.63</v>
      </c>
      <c r="CB28" s="353">
        <v>0.64</v>
      </c>
      <c r="CC28" s="353">
        <v>0.65</v>
      </c>
      <c r="CD28" s="353">
        <v>0.67</v>
      </c>
      <c r="CE28" s="353">
        <v>0.68</v>
      </c>
      <c r="CF28" s="353">
        <v>0.69</v>
      </c>
      <c r="CG28" s="353">
        <v>0.71</v>
      </c>
      <c r="CH28" s="353">
        <v>0.72</v>
      </c>
      <c r="CI28" s="353">
        <v>0.74</v>
      </c>
      <c r="CJ28" s="353">
        <v>0.75</v>
      </c>
      <c r="CK28" s="353">
        <v>0.77</v>
      </c>
      <c r="CL28" s="353">
        <v>0.78</v>
      </c>
      <c r="CM28" s="353">
        <v>0.8</v>
      </c>
      <c r="CN28" s="353">
        <v>0.81</v>
      </c>
      <c r="CO28" s="353">
        <v>0.83</v>
      </c>
      <c r="CP28" s="354">
        <v>0.84</v>
      </c>
    </row>
    <row r="29" spans="2:94" ht="12.75" x14ac:dyDescent="0.2">
      <c r="B29" s="394" t="s">
        <v>319</v>
      </c>
      <c r="C29" s="395" t="s">
        <v>317</v>
      </c>
      <c r="D29" s="353">
        <v>12.02</v>
      </c>
      <c r="E29" s="353">
        <v>12.11</v>
      </c>
      <c r="F29" s="353">
        <v>12.21</v>
      </c>
      <c r="G29" s="353">
        <v>12.38</v>
      </c>
      <c r="H29" s="353">
        <v>12.65</v>
      </c>
      <c r="I29" s="353">
        <v>12.84</v>
      </c>
      <c r="J29" s="353">
        <v>12.97</v>
      </c>
      <c r="K29" s="353">
        <v>13.12</v>
      </c>
      <c r="L29" s="353">
        <v>13.39</v>
      </c>
      <c r="M29" s="353">
        <v>13.65</v>
      </c>
      <c r="N29" s="353">
        <v>13.93</v>
      </c>
      <c r="O29" s="353">
        <v>14.21</v>
      </c>
      <c r="P29" s="353">
        <v>14.49</v>
      </c>
      <c r="Q29" s="353">
        <v>14.78</v>
      </c>
      <c r="R29" s="353">
        <v>15.08</v>
      </c>
      <c r="S29" s="353">
        <v>15.38</v>
      </c>
      <c r="T29" s="353">
        <v>15.68</v>
      </c>
      <c r="U29" s="353">
        <v>16</v>
      </c>
      <c r="V29" s="353">
        <v>16.32</v>
      </c>
      <c r="W29" s="353">
        <v>16.64</v>
      </c>
      <c r="X29" s="353">
        <v>16.98</v>
      </c>
      <c r="Y29" s="353">
        <v>17.32</v>
      </c>
      <c r="Z29" s="353">
        <v>17.66</v>
      </c>
      <c r="AA29" s="353">
        <v>18.02</v>
      </c>
      <c r="AB29" s="353">
        <v>18.38</v>
      </c>
      <c r="AC29" s="353">
        <v>18.739999999999998</v>
      </c>
      <c r="AD29" s="353">
        <v>19.12</v>
      </c>
      <c r="AE29" s="353">
        <v>19.5</v>
      </c>
      <c r="AF29" s="353">
        <v>19.89</v>
      </c>
      <c r="AG29" s="353">
        <v>20.29</v>
      </c>
      <c r="AH29" s="353">
        <v>20.7</v>
      </c>
      <c r="AI29" s="353">
        <v>21.11</v>
      </c>
      <c r="AJ29" s="353">
        <v>21.53</v>
      </c>
      <c r="AK29" s="353">
        <v>21.96</v>
      </c>
      <c r="AL29" s="353">
        <v>22.4</v>
      </c>
      <c r="AM29" s="353">
        <v>22.85</v>
      </c>
      <c r="AN29" s="353">
        <v>23.31</v>
      </c>
      <c r="AO29" s="353">
        <v>23.77</v>
      </c>
      <c r="AP29" s="353">
        <v>24.25</v>
      </c>
      <c r="AQ29" s="353">
        <v>24.73</v>
      </c>
      <c r="AR29" s="353">
        <v>25.23</v>
      </c>
      <c r="AS29" s="353">
        <v>25.73</v>
      </c>
      <c r="AT29" s="353">
        <v>26.25</v>
      </c>
      <c r="AU29" s="353">
        <v>26.77</v>
      </c>
      <c r="AV29" s="353">
        <v>27.31</v>
      </c>
      <c r="AW29" s="353">
        <v>27.85</v>
      </c>
      <c r="AX29" s="353">
        <v>28.41</v>
      </c>
      <c r="AY29" s="353">
        <v>28.98</v>
      </c>
      <c r="AZ29" s="353">
        <v>29.56</v>
      </c>
      <c r="BA29" s="353">
        <v>30.15</v>
      </c>
      <c r="BB29" s="353">
        <v>30.75</v>
      </c>
      <c r="BC29" s="353">
        <v>31.37</v>
      </c>
      <c r="BD29" s="353">
        <v>31.99</v>
      </c>
      <c r="BE29" s="353">
        <v>32.630000000000003</v>
      </c>
      <c r="BF29" s="353">
        <v>33.29</v>
      </c>
      <c r="BG29" s="353">
        <v>33.950000000000003</v>
      </c>
      <c r="BH29" s="353">
        <v>34.630000000000003</v>
      </c>
      <c r="BI29" s="353">
        <v>35.32</v>
      </c>
      <c r="BJ29" s="353">
        <v>36.03</v>
      </c>
      <c r="BK29" s="353">
        <v>36.75</v>
      </c>
      <c r="BL29" s="353">
        <v>37.49</v>
      </c>
      <c r="BM29" s="353">
        <v>38.24</v>
      </c>
      <c r="BN29" s="353">
        <v>39</v>
      </c>
      <c r="BO29" s="353">
        <v>39.78</v>
      </c>
      <c r="BP29" s="353">
        <v>40.58</v>
      </c>
      <c r="BQ29" s="353">
        <v>41.39</v>
      </c>
      <c r="BR29" s="353">
        <v>42.22</v>
      </c>
      <c r="BS29" s="353">
        <v>43.06</v>
      </c>
      <c r="BT29" s="353">
        <v>43.92</v>
      </c>
      <c r="BU29" s="353">
        <v>44.8</v>
      </c>
      <c r="BV29" s="353">
        <v>45.7</v>
      </c>
      <c r="BW29" s="353">
        <v>46.61</v>
      </c>
      <c r="BX29" s="353">
        <v>47.54</v>
      </c>
      <c r="BY29" s="353">
        <v>48.49</v>
      </c>
      <c r="BZ29" s="353">
        <v>49.46</v>
      </c>
      <c r="CA29" s="353">
        <v>50.45</v>
      </c>
      <c r="CB29" s="353">
        <v>51.46</v>
      </c>
      <c r="CC29" s="353">
        <v>52.49</v>
      </c>
      <c r="CD29" s="353">
        <v>53.54</v>
      </c>
      <c r="CE29" s="353">
        <v>54.61</v>
      </c>
      <c r="CF29" s="353">
        <v>55.7</v>
      </c>
      <c r="CG29" s="353">
        <v>56.82</v>
      </c>
      <c r="CH29" s="353">
        <v>57.95</v>
      </c>
      <c r="CI29" s="353">
        <v>59.11</v>
      </c>
      <c r="CJ29" s="353">
        <v>60.29</v>
      </c>
      <c r="CK29" s="353">
        <v>61.5</v>
      </c>
      <c r="CL29" s="353">
        <v>62.73</v>
      </c>
      <c r="CM29" s="353">
        <v>63.98</v>
      </c>
      <c r="CN29" s="353">
        <v>65.260000000000005</v>
      </c>
      <c r="CO29" s="353">
        <v>66.569999999999993</v>
      </c>
      <c r="CP29" s="354">
        <v>67.900000000000006</v>
      </c>
    </row>
    <row r="30" spans="2:94" ht="12.75" x14ac:dyDescent="0.2">
      <c r="B30" s="394" t="s">
        <v>320</v>
      </c>
      <c r="C30" s="395" t="s">
        <v>317</v>
      </c>
      <c r="D30" s="353">
        <v>0.4</v>
      </c>
      <c r="E30" s="353">
        <v>0.4</v>
      </c>
      <c r="F30" s="353">
        <v>0.4</v>
      </c>
      <c r="G30" s="353">
        <v>0.41</v>
      </c>
      <c r="H30" s="353">
        <v>0.42</v>
      </c>
      <c r="I30" s="353">
        <v>0.43</v>
      </c>
      <c r="J30" s="353">
        <v>0.43</v>
      </c>
      <c r="K30" s="353">
        <v>0.43</v>
      </c>
      <c r="L30" s="353">
        <v>0.44</v>
      </c>
      <c r="M30" s="353">
        <v>0.45</v>
      </c>
      <c r="N30" s="353">
        <v>0.46</v>
      </c>
      <c r="O30" s="353">
        <v>0.47</v>
      </c>
      <c r="P30" s="353">
        <v>0.48</v>
      </c>
      <c r="Q30" s="353">
        <v>0.49</v>
      </c>
      <c r="R30" s="353">
        <v>0.5</v>
      </c>
      <c r="S30" s="353">
        <v>0.51</v>
      </c>
      <c r="T30" s="353">
        <v>0.52</v>
      </c>
      <c r="U30" s="353">
        <v>0.53</v>
      </c>
      <c r="V30" s="353">
        <v>0.54</v>
      </c>
      <c r="W30" s="353">
        <v>0.55000000000000004</v>
      </c>
      <c r="X30" s="353">
        <v>0.56000000000000005</v>
      </c>
      <c r="Y30" s="353">
        <v>0.56999999999999995</v>
      </c>
      <c r="Z30" s="353">
        <v>0.57999999999999996</v>
      </c>
      <c r="AA30" s="353">
        <v>0.6</v>
      </c>
      <c r="AB30" s="353">
        <v>0.61</v>
      </c>
      <c r="AC30" s="353">
        <v>0.62</v>
      </c>
      <c r="AD30" s="353">
        <v>0.63</v>
      </c>
      <c r="AE30" s="353">
        <v>0.65</v>
      </c>
      <c r="AF30" s="353">
        <v>0.66</v>
      </c>
      <c r="AG30" s="353">
        <v>0.67</v>
      </c>
      <c r="AH30" s="353">
        <v>0.69</v>
      </c>
      <c r="AI30" s="353">
        <v>0.7</v>
      </c>
      <c r="AJ30" s="353">
        <v>0.71</v>
      </c>
      <c r="AK30" s="353">
        <v>0.73</v>
      </c>
      <c r="AL30" s="353">
        <v>0.74</v>
      </c>
      <c r="AM30" s="353">
        <v>0.76</v>
      </c>
      <c r="AN30" s="353">
        <v>0.77</v>
      </c>
      <c r="AO30" s="353">
        <v>0.79</v>
      </c>
      <c r="AP30" s="353">
        <v>0.8</v>
      </c>
      <c r="AQ30" s="353">
        <v>0.82</v>
      </c>
      <c r="AR30" s="353">
        <v>0.84</v>
      </c>
      <c r="AS30" s="353">
        <v>0.85</v>
      </c>
      <c r="AT30" s="353">
        <v>0.87</v>
      </c>
      <c r="AU30" s="353">
        <v>0.89</v>
      </c>
      <c r="AV30" s="353">
        <v>0.9</v>
      </c>
      <c r="AW30" s="353">
        <v>0.92</v>
      </c>
      <c r="AX30" s="353">
        <v>0.94</v>
      </c>
      <c r="AY30" s="353">
        <v>0.96</v>
      </c>
      <c r="AZ30" s="353">
        <v>0.98</v>
      </c>
      <c r="BA30" s="353">
        <v>1</v>
      </c>
      <c r="BB30" s="353">
        <v>1.02</v>
      </c>
      <c r="BC30" s="353">
        <v>1.04</v>
      </c>
      <c r="BD30" s="353">
        <v>1.06</v>
      </c>
      <c r="BE30" s="353">
        <v>1.08</v>
      </c>
      <c r="BF30" s="353">
        <v>1.1000000000000001</v>
      </c>
      <c r="BG30" s="353">
        <v>1.1200000000000001</v>
      </c>
      <c r="BH30" s="353">
        <v>1.1499999999999999</v>
      </c>
      <c r="BI30" s="353">
        <v>1.17</v>
      </c>
      <c r="BJ30" s="353">
        <v>1.19</v>
      </c>
      <c r="BK30" s="353">
        <v>1.22</v>
      </c>
      <c r="BL30" s="353">
        <v>1.24</v>
      </c>
      <c r="BM30" s="353">
        <v>1.27</v>
      </c>
      <c r="BN30" s="353">
        <v>1.29</v>
      </c>
      <c r="BO30" s="353">
        <v>1.32</v>
      </c>
      <c r="BP30" s="353">
        <v>1.34</v>
      </c>
      <c r="BQ30" s="353">
        <v>1.37</v>
      </c>
      <c r="BR30" s="353">
        <v>1.4</v>
      </c>
      <c r="BS30" s="353">
        <v>1.43</v>
      </c>
      <c r="BT30" s="353">
        <v>1.45</v>
      </c>
      <c r="BU30" s="353">
        <v>1.48</v>
      </c>
      <c r="BV30" s="353">
        <v>1.51</v>
      </c>
      <c r="BW30" s="353">
        <v>1.54</v>
      </c>
      <c r="BX30" s="353">
        <v>1.57</v>
      </c>
      <c r="BY30" s="353">
        <v>1.61</v>
      </c>
      <c r="BZ30" s="353">
        <v>1.64</v>
      </c>
      <c r="CA30" s="353">
        <v>1.67</v>
      </c>
      <c r="CB30" s="353">
        <v>1.7</v>
      </c>
      <c r="CC30" s="353">
        <v>1.74</v>
      </c>
      <c r="CD30" s="353">
        <v>1.77</v>
      </c>
      <c r="CE30" s="353">
        <v>1.81</v>
      </c>
      <c r="CF30" s="353">
        <v>1.84</v>
      </c>
      <c r="CG30" s="353">
        <v>1.88</v>
      </c>
      <c r="CH30" s="353">
        <v>1.92</v>
      </c>
      <c r="CI30" s="353">
        <v>1.96</v>
      </c>
      <c r="CJ30" s="353">
        <v>2</v>
      </c>
      <c r="CK30" s="353">
        <v>2.04</v>
      </c>
      <c r="CL30" s="353">
        <v>2.08</v>
      </c>
      <c r="CM30" s="353">
        <v>2.12</v>
      </c>
      <c r="CN30" s="353">
        <v>2.16</v>
      </c>
      <c r="CO30" s="353">
        <v>2.2000000000000002</v>
      </c>
      <c r="CP30" s="354">
        <v>2.25</v>
      </c>
    </row>
    <row r="31" spans="2:94" ht="13.5" thickBot="1" x14ac:dyDescent="0.25">
      <c r="B31" s="396" t="s">
        <v>231</v>
      </c>
      <c r="C31" s="397" t="s">
        <v>317</v>
      </c>
      <c r="D31" s="361">
        <v>31.48</v>
      </c>
      <c r="E31" s="361">
        <v>31.74</v>
      </c>
      <c r="F31" s="361">
        <v>31.98</v>
      </c>
      <c r="G31" s="361">
        <v>32.43</v>
      </c>
      <c r="H31" s="361">
        <v>33.130000000000003</v>
      </c>
      <c r="I31" s="361">
        <v>33.65</v>
      </c>
      <c r="J31" s="361">
        <v>33.97</v>
      </c>
      <c r="K31" s="361">
        <v>34.380000000000003</v>
      </c>
      <c r="L31" s="361">
        <v>35.07</v>
      </c>
      <c r="M31" s="361">
        <v>35.770000000000003</v>
      </c>
      <c r="N31" s="361">
        <v>36.49</v>
      </c>
      <c r="O31" s="361">
        <v>37.22</v>
      </c>
      <c r="P31" s="361">
        <v>37.96</v>
      </c>
      <c r="Q31" s="361">
        <v>38.72</v>
      </c>
      <c r="R31" s="361">
        <v>39.49</v>
      </c>
      <c r="S31" s="361">
        <v>40.28</v>
      </c>
      <c r="T31" s="361">
        <v>41.09</v>
      </c>
      <c r="U31" s="361">
        <v>41.91</v>
      </c>
      <c r="V31" s="361">
        <v>42.75</v>
      </c>
      <c r="W31" s="361">
        <v>43.6</v>
      </c>
      <c r="X31" s="361">
        <v>44.48</v>
      </c>
      <c r="Y31" s="361">
        <v>45.37</v>
      </c>
      <c r="Z31" s="361">
        <v>46.27</v>
      </c>
      <c r="AA31" s="361">
        <v>47.2</v>
      </c>
      <c r="AB31" s="361">
        <v>48.14</v>
      </c>
      <c r="AC31" s="361">
        <v>49.11</v>
      </c>
      <c r="AD31" s="361">
        <v>50.09</v>
      </c>
      <c r="AE31" s="361">
        <v>51.09</v>
      </c>
      <c r="AF31" s="361">
        <v>52.11</v>
      </c>
      <c r="AG31" s="361">
        <v>53.15</v>
      </c>
      <c r="AH31" s="361">
        <v>54.22</v>
      </c>
      <c r="AI31" s="361">
        <v>55.3</v>
      </c>
      <c r="AJ31" s="361">
        <v>56.41</v>
      </c>
      <c r="AK31" s="361">
        <v>57.53</v>
      </c>
      <c r="AL31" s="361">
        <v>58.69</v>
      </c>
      <c r="AM31" s="361">
        <v>59.86</v>
      </c>
      <c r="AN31" s="361">
        <v>61.06</v>
      </c>
      <c r="AO31" s="361">
        <v>62.28</v>
      </c>
      <c r="AP31" s="361">
        <v>63.52</v>
      </c>
      <c r="AQ31" s="361">
        <v>64.790000000000006</v>
      </c>
      <c r="AR31" s="361">
        <v>66.09</v>
      </c>
      <c r="AS31" s="361">
        <v>67.41</v>
      </c>
      <c r="AT31" s="361">
        <v>68.760000000000005</v>
      </c>
      <c r="AU31" s="361">
        <v>70.13</v>
      </c>
      <c r="AV31" s="361">
        <v>71.540000000000006</v>
      </c>
      <c r="AW31" s="361">
        <v>72.97</v>
      </c>
      <c r="AX31" s="361">
        <v>74.430000000000007</v>
      </c>
      <c r="AY31" s="361">
        <v>75.92</v>
      </c>
      <c r="AZ31" s="361">
        <v>77.430000000000007</v>
      </c>
      <c r="BA31" s="361">
        <v>78.98</v>
      </c>
      <c r="BB31" s="361">
        <v>80.56</v>
      </c>
      <c r="BC31" s="361">
        <v>82.17</v>
      </c>
      <c r="BD31" s="361">
        <v>83.82</v>
      </c>
      <c r="BE31" s="361">
        <v>85.49</v>
      </c>
      <c r="BF31" s="361">
        <v>87.2</v>
      </c>
      <c r="BG31" s="361">
        <v>88.95</v>
      </c>
      <c r="BH31" s="361">
        <v>90.73</v>
      </c>
      <c r="BI31" s="361">
        <v>92.54</v>
      </c>
      <c r="BJ31" s="361">
        <v>94.39</v>
      </c>
      <c r="BK31" s="361">
        <v>96.28</v>
      </c>
      <c r="BL31" s="361">
        <v>98.21</v>
      </c>
      <c r="BM31" s="361">
        <v>100.17</v>
      </c>
      <c r="BN31" s="361">
        <v>102.17</v>
      </c>
      <c r="BO31" s="361">
        <v>104.22</v>
      </c>
      <c r="BP31" s="361">
        <v>106.3</v>
      </c>
      <c r="BQ31" s="361">
        <v>108.43</v>
      </c>
      <c r="BR31" s="361">
        <v>110.59</v>
      </c>
      <c r="BS31" s="361">
        <v>112.81</v>
      </c>
      <c r="BT31" s="361">
        <v>115.06</v>
      </c>
      <c r="BU31" s="361">
        <v>117.36</v>
      </c>
      <c r="BV31" s="361">
        <v>119.71</v>
      </c>
      <c r="BW31" s="361">
        <v>122.11</v>
      </c>
      <c r="BX31" s="361">
        <v>124.55</v>
      </c>
      <c r="BY31" s="361">
        <v>127.04</v>
      </c>
      <c r="BZ31" s="361">
        <v>129.58000000000001</v>
      </c>
      <c r="CA31" s="361">
        <v>132.16999999999999</v>
      </c>
      <c r="CB31" s="361">
        <v>134.81</v>
      </c>
      <c r="CC31" s="361">
        <v>137.51</v>
      </c>
      <c r="CD31" s="361">
        <v>140.26</v>
      </c>
      <c r="CE31" s="361">
        <v>143.07</v>
      </c>
      <c r="CF31" s="361">
        <v>145.93</v>
      </c>
      <c r="CG31" s="361">
        <v>148.85</v>
      </c>
      <c r="CH31" s="361">
        <v>151.82</v>
      </c>
      <c r="CI31" s="361">
        <v>154.86000000000001</v>
      </c>
      <c r="CJ31" s="361">
        <v>157.96</v>
      </c>
      <c r="CK31" s="361">
        <v>161.12</v>
      </c>
      <c r="CL31" s="361">
        <v>164.34</v>
      </c>
      <c r="CM31" s="361">
        <v>167.63</v>
      </c>
      <c r="CN31" s="361">
        <v>170.98</v>
      </c>
      <c r="CO31" s="361">
        <v>174.4</v>
      </c>
      <c r="CP31" s="362">
        <v>177.89</v>
      </c>
    </row>
    <row r="32" spans="2:94" ht="13.5" thickBot="1" x14ac:dyDescent="0.25">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c r="BR32" s="353"/>
      <c r="BS32" s="353"/>
      <c r="BT32" s="353"/>
      <c r="BU32" s="353"/>
      <c r="BV32" s="353"/>
      <c r="BW32" s="353"/>
      <c r="BX32" s="353"/>
      <c r="BY32" s="353"/>
      <c r="BZ32" s="353"/>
      <c r="CA32" s="353"/>
      <c r="CB32" s="353"/>
      <c r="CC32" s="353"/>
      <c r="CD32" s="353"/>
      <c r="CE32" s="353"/>
      <c r="CF32" s="353"/>
      <c r="CG32" s="353"/>
      <c r="CH32" s="353"/>
      <c r="CI32" s="353"/>
      <c r="CJ32" s="353"/>
      <c r="CK32" s="353"/>
      <c r="CL32" s="353"/>
      <c r="CM32" s="353"/>
      <c r="CN32" s="353"/>
      <c r="CO32" s="353"/>
      <c r="CP32" s="353"/>
    </row>
    <row r="33" spans="2:94" ht="13.5" thickBot="1" x14ac:dyDescent="0.25">
      <c r="B33" s="519" t="s">
        <v>325</v>
      </c>
      <c r="C33" s="520"/>
      <c r="D33" s="345"/>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c r="AI33" s="345"/>
      <c r="AJ33" s="345"/>
      <c r="AK33" s="345"/>
      <c r="AL33" s="345"/>
      <c r="AM33" s="345"/>
      <c r="AN33" s="345"/>
      <c r="AO33" s="345"/>
      <c r="AP33" s="345"/>
      <c r="AQ33" s="345"/>
      <c r="AR33" s="345"/>
      <c r="AS33" s="345"/>
      <c r="AT33" s="345"/>
      <c r="AU33" s="345"/>
      <c r="AV33" s="345"/>
      <c r="AW33" s="345"/>
      <c r="AX33" s="345"/>
      <c r="AY33" s="345"/>
      <c r="AZ33" s="345"/>
      <c r="BA33" s="345"/>
      <c r="BB33" s="345"/>
      <c r="BC33" s="345"/>
      <c r="BD33" s="345"/>
      <c r="BE33" s="345"/>
      <c r="BF33" s="345"/>
      <c r="BG33" s="345"/>
      <c r="BH33" s="345"/>
      <c r="BI33" s="345"/>
      <c r="BJ33" s="345"/>
      <c r="BK33" s="345"/>
      <c r="BL33" s="345"/>
      <c r="BM33" s="345"/>
      <c r="BN33" s="345"/>
      <c r="BO33" s="345"/>
      <c r="BP33" s="345"/>
      <c r="BQ33" s="345"/>
      <c r="BR33" s="345"/>
      <c r="BS33" s="345"/>
      <c r="BT33" s="345"/>
      <c r="BU33" s="345"/>
      <c r="BV33" s="345"/>
      <c r="BW33" s="345"/>
      <c r="BX33" s="345"/>
      <c r="BY33" s="345"/>
      <c r="BZ33" s="345"/>
      <c r="CA33" s="345"/>
      <c r="CB33" s="345"/>
      <c r="CC33" s="345"/>
      <c r="CD33" s="345"/>
      <c r="CE33" s="345"/>
      <c r="CF33" s="345"/>
      <c r="CG33" s="345"/>
      <c r="CH33" s="345"/>
      <c r="CI33" s="345"/>
      <c r="CJ33" s="345"/>
      <c r="CK33" s="345"/>
      <c r="CL33" s="345"/>
      <c r="CM33" s="345"/>
      <c r="CN33" s="345"/>
      <c r="CO33" s="345"/>
      <c r="CP33" s="346"/>
    </row>
    <row r="34" spans="2:94" ht="12.75" x14ac:dyDescent="0.2">
      <c r="B34" s="394" t="s">
        <v>318</v>
      </c>
      <c r="C34" s="395" t="s">
        <v>317</v>
      </c>
      <c r="D34" s="353">
        <v>0.11</v>
      </c>
      <c r="E34" s="353">
        <v>0.11</v>
      </c>
      <c r="F34" s="353">
        <v>0.11</v>
      </c>
      <c r="G34" s="353">
        <v>0.12</v>
      </c>
      <c r="H34" s="353">
        <v>0.12</v>
      </c>
      <c r="I34" s="353">
        <v>0.12</v>
      </c>
      <c r="J34" s="353">
        <v>0.12</v>
      </c>
      <c r="K34" s="353">
        <v>0.12</v>
      </c>
      <c r="L34" s="353">
        <v>0.13</v>
      </c>
      <c r="M34" s="353">
        <v>0.13</v>
      </c>
      <c r="N34" s="353">
        <v>0.13</v>
      </c>
      <c r="O34" s="353">
        <v>0.13</v>
      </c>
      <c r="P34" s="353">
        <v>0.14000000000000001</v>
      </c>
      <c r="Q34" s="353">
        <v>0.14000000000000001</v>
      </c>
      <c r="R34" s="353">
        <v>0.14000000000000001</v>
      </c>
      <c r="S34" s="353">
        <v>0.14000000000000001</v>
      </c>
      <c r="T34" s="353">
        <v>0.15</v>
      </c>
      <c r="U34" s="353">
        <v>0.15</v>
      </c>
      <c r="V34" s="353">
        <v>0.15</v>
      </c>
      <c r="W34" s="353">
        <v>0.16</v>
      </c>
      <c r="X34" s="353">
        <v>0.16</v>
      </c>
      <c r="Y34" s="353">
        <v>0.16</v>
      </c>
      <c r="Z34" s="353">
        <v>0.17</v>
      </c>
      <c r="AA34" s="353">
        <v>0.17</v>
      </c>
      <c r="AB34" s="353">
        <v>0.17</v>
      </c>
      <c r="AC34" s="353">
        <v>0.18</v>
      </c>
      <c r="AD34" s="353">
        <v>0.18</v>
      </c>
      <c r="AE34" s="353">
        <v>0.18</v>
      </c>
      <c r="AF34" s="353">
        <v>0.19</v>
      </c>
      <c r="AG34" s="353">
        <v>0.19</v>
      </c>
      <c r="AH34" s="353">
        <v>0.19</v>
      </c>
      <c r="AI34" s="353">
        <v>0.2</v>
      </c>
      <c r="AJ34" s="353">
        <v>0.2</v>
      </c>
      <c r="AK34" s="353">
        <v>0.21</v>
      </c>
      <c r="AL34" s="353">
        <v>0.21</v>
      </c>
      <c r="AM34" s="353">
        <v>0.21</v>
      </c>
      <c r="AN34" s="353">
        <v>0.22</v>
      </c>
      <c r="AO34" s="353">
        <v>0.22</v>
      </c>
      <c r="AP34" s="353">
        <v>0.23</v>
      </c>
      <c r="AQ34" s="353">
        <v>0.23</v>
      </c>
      <c r="AR34" s="353">
        <v>0.24</v>
      </c>
      <c r="AS34" s="353">
        <v>0.24</v>
      </c>
      <c r="AT34" s="353">
        <v>0.25</v>
      </c>
      <c r="AU34" s="353">
        <v>0.25</v>
      </c>
      <c r="AV34" s="353">
        <v>0.26</v>
      </c>
      <c r="AW34" s="353">
        <v>0.26</v>
      </c>
      <c r="AX34" s="353">
        <v>0.27</v>
      </c>
      <c r="AY34" s="353">
        <v>0.27</v>
      </c>
      <c r="AZ34" s="353">
        <v>0.28000000000000003</v>
      </c>
      <c r="BA34" s="353">
        <v>0.28000000000000003</v>
      </c>
      <c r="BB34" s="353">
        <v>0.28999999999999998</v>
      </c>
      <c r="BC34" s="353">
        <v>0.28999999999999998</v>
      </c>
      <c r="BD34" s="353">
        <v>0.3</v>
      </c>
      <c r="BE34" s="353">
        <v>0.31</v>
      </c>
      <c r="BF34" s="353">
        <v>0.31</v>
      </c>
      <c r="BG34" s="353">
        <v>0.32</v>
      </c>
      <c r="BH34" s="353">
        <v>0.33</v>
      </c>
      <c r="BI34" s="353">
        <v>0.33</v>
      </c>
      <c r="BJ34" s="353">
        <v>0.34</v>
      </c>
      <c r="BK34" s="353">
        <v>0.35</v>
      </c>
      <c r="BL34" s="353">
        <v>0.35</v>
      </c>
      <c r="BM34" s="353">
        <v>0.36</v>
      </c>
      <c r="BN34" s="353">
        <v>0.37</v>
      </c>
      <c r="BO34" s="353">
        <v>0.37</v>
      </c>
      <c r="BP34" s="353">
        <v>0.38</v>
      </c>
      <c r="BQ34" s="353">
        <v>0.39</v>
      </c>
      <c r="BR34" s="353">
        <v>0.4</v>
      </c>
      <c r="BS34" s="353">
        <v>0.4</v>
      </c>
      <c r="BT34" s="353">
        <v>0.41</v>
      </c>
      <c r="BU34" s="353">
        <v>0.42</v>
      </c>
      <c r="BV34" s="353">
        <v>0.43</v>
      </c>
      <c r="BW34" s="353">
        <v>0.44</v>
      </c>
      <c r="BX34" s="353">
        <v>0.45</v>
      </c>
      <c r="BY34" s="353">
        <v>0.46</v>
      </c>
      <c r="BZ34" s="353">
        <v>0.46</v>
      </c>
      <c r="CA34" s="353">
        <v>0.47</v>
      </c>
      <c r="CB34" s="353">
        <v>0.48</v>
      </c>
      <c r="CC34" s="353">
        <v>0.49</v>
      </c>
      <c r="CD34" s="353">
        <v>0.5</v>
      </c>
      <c r="CE34" s="353">
        <v>0.51</v>
      </c>
      <c r="CF34" s="353">
        <v>0.52</v>
      </c>
      <c r="CG34" s="353">
        <v>0.53</v>
      </c>
      <c r="CH34" s="353">
        <v>0.54</v>
      </c>
      <c r="CI34" s="353">
        <v>0.56000000000000005</v>
      </c>
      <c r="CJ34" s="353">
        <v>0.56999999999999995</v>
      </c>
      <c r="CK34" s="353">
        <v>0.57999999999999996</v>
      </c>
      <c r="CL34" s="353">
        <v>0.59</v>
      </c>
      <c r="CM34" s="353">
        <v>0.6</v>
      </c>
      <c r="CN34" s="353">
        <v>0.61</v>
      </c>
      <c r="CO34" s="353">
        <v>0.63</v>
      </c>
      <c r="CP34" s="354">
        <v>0.64</v>
      </c>
    </row>
    <row r="35" spans="2:94" ht="12.75" x14ac:dyDescent="0.2">
      <c r="B35" s="394" t="s">
        <v>319</v>
      </c>
      <c r="C35" s="395" t="s">
        <v>317</v>
      </c>
      <c r="D35" s="353">
        <v>9.66</v>
      </c>
      <c r="E35" s="353">
        <v>9.74</v>
      </c>
      <c r="F35" s="353">
        <v>9.82</v>
      </c>
      <c r="G35" s="353">
        <v>9.9600000000000009</v>
      </c>
      <c r="H35" s="353">
        <v>10.17</v>
      </c>
      <c r="I35" s="353">
        <v>10.33</v>
      </c>
      <c r="J35" s="353">
        <v>10.43</v>
      </c>
      <c r="K35" s="353">
        <v>10.55</v>
      </c>
      <c r="L35" s="353">
        <v>10.77</v>
      </c>
      <c r="M35" s="353">
        <v>10.98</v>
      </c>
      <c r="N35" s="353">
        <v>11.2</v>
      </c>
      <c r="O35" s="353">
        <v>11.42</v>
      </c>
      <c r="P35" s="353">
        <v>11.65</v>
      </c>
      <c r="Q35" s="353">
        <v>11.89</v>
      </c>
      <c r="R35" s="353">
        <v>12.12</v>
      </c>
      <c r="S35" s="353">
        <v>12.37</v>
      </c>
      <c r="T35" s="353">
        <v>12.61</v>
      </c>
      <c r="U35" s="353">
        <v>12.87</v>
      </c>
      <c r="V35" s="353">
        <v>13.12</v>
      </c>
      <c r="W35" s="353">
        <v>13.39</v>
      </c>
      <c r="X35" s="353">
        <v>13.65</v>
      </c>
      <c r="Y35" s="353">
        <v>13.93</v>
      </c>
      <c r="Z35" s="353">
        <v>14.2</v>
      </c>
      <c r="AA35" s="353">
        <v>14.49</v>
      </c>
      <c r="AB35" s="353">
        <v>14.78</v>
      </c>
      <c r="AC35" s="353">
        <v>15.07</v>
      </c>
      <c r="AD35" s="353">
        <v>15.38</v>
      </c>
      <c r="AE35" s="353">
        <v>15.68</v>
      </c>
      <c r="AF35" s="353">
        <v>16</v>
      </c>
      <c r="AG35" s="353">
        <v>16.32</v>
      </c>
      <c r="AH35" s="353">
        <v>16.64</v>
      </c>
      <c r="AI35" s="353">
        <v>16.98</v>
      </c>
      <c r="AJ35" s="353">
        <v>17.32</v>
      </c>
      <c r="AK35" s="353">
        <v>17.66</v>
      </c>
      <c r="AL35" s="353">
        <v>18.010000000000002</v>
      </c>
      <c r="AM35" s="353">
        <v>18.38</v>
      </c>
      <c r="AN35" s="353">
        <v>18.739999999999998</v>
      </c>
      <c r="AO35" s="353">
        <v>19.12</v>
      </c>
      <c r="AP35" s="353">
        <v>19.5</v>
      </c>
      <c r="AQ35" s="353">
        <v>19.89</v>
      </c>
      <c r="AR35" s="353">
        <v>20.29</v>
      </c>
      <c r="AS35" s="353">
        <v>20.69</v>
      </c>
      <c r="AT35" s="353">
        <v>21.11</v>
      </c>
      <c r="AU35" s="353">
        <v>21.53</v>
      </c>
      <c r="AV35" s="353">
        <v>21.96</v>
      </c>
      <c r="AW35" s="353">
        <v>22.4</v>
      </c>
      <c r="AX35" s="353">
        <v>22.85</v>
      </c>
      <c r="AY35" s="353">
        <v>23.3</v>
      </c>
      <c r="AZ35" s="353">
        <v>23.77</v>
      </c>
      <c r="BA35" s="353">
        <v>24.25</v>
      </c>
      <c r="BB35" s="353">
        <v>24.73</v>
      </c>
      <c r="BC35" s="353">
        <v>25.22</v>
      </c>
      <c r="BD35" s="353">
        <v>25.73</v>
      </c>
      <c r="BE35" s="353">
        <v>26.24</v>
      </c>
      <c r="BF35" s="353">
        <v>26.77</v>
      </c>
      <c r="BG35" s="353">
        <v>27.3</v>
      </c>
      <c r="BH35" s="353">
        <v>27.85</v>
      </c>
      <c r="BI35" s="353">
        <v>28.41</v>
      </c>
      <c r="BJ35" s="353">
        <v>28.98</v>
      </c>
      <c r="BK35" s="353">
        <v>29.56</v>
      </c>
      <c r="BL35" s="353">
        <v>30.15</v>
      </c>
      <c r="BM35" s="353">
        <v>30.75</v>
      </c>
      <c r="BN35" s="353">
        <v>31.36</v>
      </c>
      <c r="BO35" s="353">
        <v>31.99</v>
      </c>
      <c r="BP35" s="353">
        <v>32.630000000000003</v>
      </c>
      <c r="BQ35" s="353">
        <v>33.28</v>
      </c>
      <c r="BR35" s="353">
        <v>33.950000000000003</v>
      </c>
      <c r="BS35" s="353">
        <v>34.630000000000003</v>
      </c>
      <c r="BT35" s="353">
        <v>35.32</v>
      </c>
      <c r="BU35" s="353">
        <v>36.03</v>
      </c>
      <c r="BV35" s="353">
        <v>36.75</v>
      </c>
      <c r="BW35" s="353">
        <v>37.479999999999997</v>
      </c>
      <c r="BX35" s="353">
        <v>38.229999999999997</v>
      </c>
      <c r="BY35" s="353">
        <v>39</v>
      </c>
      <c r="BZ35" s="353">
        <v>39.78</v>
      </c>
      <c r="CA35" s="353">
        <v>40.57</v>
      </c>
      <c r="CB35" s="353">
        <v>41.38</v>
      </c>
      <c r="CC35" s="353">
        <v>42.21</v>
      </c>
      <c r="CD35" s="353">
        <v>43.06</v>
      </c>
      <c r="CE35" s="353">
        <v>43.92</v>
      </c>
      <c r="CF35" s="353">
        <v>44.8</v>
      </c>
      <c r="CG35" s="353">
        <v>45.69</v>
      </c>
      <c r="CH35" s="353">
        <v>46.61</v>
      </c>
      <c r="CI35" s="353">
        <v>47.54</v>
      </c>
      <c r="CJ35" s="353">
        <v>48.49</v>
      </c>
      <c r="CK35" s="353">
        <v>49.46</v>
      </c>
      <c r="CL35" s="353">
        <v>50.45</v>
      </c>
      <c r="CM35" s="353">
        <v>51.46</v>
      </c>
      <c r="CN35" s="353">
        <v>52.49</v>
      </c>
      <c r="CO35" s="353">
        <v>53.53</v>
      </c>
      <c r="CP35" s="354">
        <v>54.61</v>
      </c>
    </row>
    <row r="36" spans="2:94" ht="12.75" x14ac:dyDescent="0.2">
      <c r="B36" s="394" t="s">
        <v>320</v>
      </c>
      <c r="C36" s="395" t="s">
        <v>317</v>
      </c>
      <c r="D36" s="353">
        <v>0.32</v>
      </c>
      <c r="E36" s="353">
        <v>0.32</v>
      </c>
      <c r="F36" s="353">
        <v>0.32</v>
      </c>
      <c r="G36" s="353">
        <v>0.33</v>
      </c>
      <c r="H36" s="353">
        <v>0.33</v>
      </c>
      <c r="I36" s="353">
        <v>0.34</v>
      </c>
      <c r="J36" s="353">
        <v>0.34</v>
      </c>
      <c r="K36" s="353">
        <v>0.34</v>
      </c>
      <c r="L36" s="353">
        <v>0.35</v>
      </c>
      <c r="M36" s="353">
        <v>0.36</v>
      </c>
      <c r="N36" s="353">
        <v>0.37</v>
      </c>
      <c r="O36" s="353">
        <v>0.37</v>
      </c>
      <c r="P36" s="353">
        <v>0.38</v>
      </c>
      <c r="Q36" s="353">
        <v>0.39</v>
      </c>
      <c r="R36" s="353">
        <v>0.4</v>
      </c>
      <c r="S36" s="353">
        <v>0.4</v>
      </c>
      <c r="T36" s="353">
        <v>0.41</v>
      </c>
      <c r="U36" s="353">
        <v>0.42</v>
      </c>
      <c r="V36" s="353">
        <v>0.43</v>
      </c>
      <c r="W36" s="353">
        <v>0.44</v>
      </c>
      <c r="X36" s="353">
        <v>0.45</v>
      </c>
      <c r="Y36" s="353">
        <v>0.45</v>
      </c>
      <c r="Z36" s="353">
        <v>0.46</v>
      </c>
      <c r="AA36" s="353">
        <v>0.47</v>
      </c>
      <c r="AB36" s="353">
        <v>0.48</v>
      </c>
      <c r="AC36" s="353">
        <v>0.49</v>
      </c>
      <c r="AD36" s="353">
        <v>0.5</v>
      </c>
      <c r="AE36" s="353">
        <v>0.51</v>
      </c>
      <c r="AF36" s="353">
        <v>0.52</v>
      </c>
      <c r="AG36" s="353">
        <v>0.53</v>
      </c>
      <c r="AH36" s="353">
        <v>0.54</v>
      </c>
      <c r="AI36" s="353">
        <v>0.55000000000000004</v>
      </c>
      <c r="AJ36" s="353">
        <v>0.56999999999999995</v>
      </c>
      <c r="AK36" s="353">
        <v>0.57999999999999996</v>
      </c>
      <c r="AL36" s="353">
        <v>0.59</v>
      </c>
      <c r="AM36" s="353">
        <v>0.6</v>
      </c>
      <c r="AN36" s="353">
        <v>0.61</v>
      </c>
      <c r="AO36" s="353">
        <v>0.62</v>
      </c>
      <c r="AP36" s="353">
        <v>0.64</v>
      </c>
      <c r="AQ36" s="353">
        <v>0.65</v>
      </c>
      <c r="AR36" s="353">
        <v>0.66</v>
      </c>
      <c r="AS36" s="353">
        <v>0.68</v>
      </c>
      <c r="AT36" s="353">
        <v>0.69</v>
      </c>
      <c r="AU36" s="353">
        <v>0.7</v>
      </c>
      <c r="AV36" s="353">
        <v>0.72</v>
      </c>
      <c r="AW36" s="353">
        <v>0.73</v>
      </c>
      <c r="AX36" s="353">
        <v>0.75</v>
      </c>
      <c r="AY36" s="353">
        <v>0.76</v>
      </c>
      <c r="AZ36" s="353">
        <v>0.78</v>
      </c>
      <c r="BA36" s="353">
        <v>0.79</v>
      </c>
      <c r="BB36" s="353">
        <v>0.81</v>
      </c>
      <c r="BC36" s="353">
        <v>0.82</v>
      </c>
      <c r="BD36" s="353">
        <v>0.84</v>
      </c>
      <c r="BE36" s="353">
        <v>0.86</v>
      </c>
      <c r="BF36" s="353">
        <v>0.87</v>
      </c>
      <c r="BG36" s="353">
        <v>0.89</v>
      </c>
      <c r="BH36" s="353">
        <v>0.91</v>
      </c>
      <c r="BI36" s="353">
        <v>0.93</v>
      </c>
      <c r="BJ36" s="353">
        <v>0.95</v>
      </c>
      <c r="BK36" s="353">
        <v>0.97</v>
      </c>
      <c r="BL36" s="353">
        <v>0.98</v>
      </c>
      <c r="BM36" s="353">
        <v>1</v>
      </c>
      <c r="BN36" s="353">
        <v>1.02</v>
      </c>
      <c r="BO36" s="353">
        <v>1.04</v>
      </c>
      <c r="BP36" s="353">
        <v>1.07</v>
      </c>
      <c r="BQ36" s="353">
        <v>1.0900000000000001</v>
      </c>
      <c r="BR36" s="353">
        <v>1.1100000000000001</v>
      </c>
      <c r="BS36" s="353">
        <v>1.1299999999999999</v>
      </c>
      <c r="BT36" s="353">
        <v>1.1499999999999999</v>
      </c>
      <c r="BU36" s="353">
        <v>1.18</v>
      </c>
      <c r="BV36" s="353">
        <v>1.2</v>
      </c>
      <c r="BW36" s="353">
        <v>1.22</v>
      </c>
      <c r="BX36" s="353">
        <v>1.25</v>
      </c>
      <c r="BY36" s="353">
        <v>1.27</v>
      </c>
      <c r="BZ36" s="353">
        <v>1.3</v>
      </c>
      <c r="CA36" s="353">
        <v>1.32</v>
      </c>
      <c r="CB36" s="353">
        <v>1.35</v>
      </c>
      <c r="CC36" s="353">
        <v>1.38</v>
      </c>
      <c r="CD36" s="353">
        <v>1.41</v>
      </c>
      <c r="CE36" s="353">
        <v>1.43</v>
      </c>
      <c r="CF36" s="353">
        <v>1.46</v>
      </c>
      <c r="CG36" s="353">
        <v>1.49</v>
      </c>
      <c r="CH36" s="353">
        <v>1.52</v>
      </c>
      <c r="CI36" s="353">
        <v>1.55</v>
      </c>
      <c r="CJ36" s="353">
        <v>1.58</v>
      </c>
      <c r="CK36" s="353">
        <v>1.62</v>
      </c>
      <c r="CL36" s="353">
        <v>1.65</v>
      </c>
      <c r="CM36" s="353">
        <v>1.68</v>
      </c>
      <c r="CN36" s="353">
        <v>1.71</v>
      </c>
      <c r="CO36" s="353">
        <v>1.75</v>
      </c>
      <c r="CP36" s="354">
        <v>1.78</v>
      </c>
    </row>
    <row r="37" spans="2:94" ht="13.5" thickBot="1" x14ac:dyDescent="0.25">
      <c r="B37" s="396" t="s">
        <v>231</v>
      </c>
      <c r="C37" s="397" t="s">
        <v>317</v>
      </c>
      <c r="D37" s="361">
        <v>26.58</v>
      </c>
      <c r="E37" s="361">
        <v>26.8</v>
      </c>
      <c r="F37" s="361">
        <v>27.01</v>
      </c>
      <c r="G37" s="361">
        <v>27.39</v>
      </c>
      <c r="H37" s="361">
        <v>27.98</v>
      </c>
      <c r="I37" s="361">
        <v>28.41</v>
      </c>
      <c r="J37" s="361">
        <v>28.68</v>
      </c>
      <c r="K37" s="361">
        <v>29.03</v>
      </c>
      <c r="L37" s="361">
        <v>29.61</v>
      </c>
      <c r="M37" s="361">
        <v>30.2</v>
      </c>
      <c r="N37" s="361">
        <v>30.81</v>
      </c>
      <c r="O37" s="361">
        <v>31.42</v>
      </c>
      <c r="P37" s="361">
        <v>32.049999999999997</v>
      </c>
      <c r="Q37" s="361">
        <v>32.69</v>
      </c>
      <c r="R37" s="361">
        <v>33.35</v>
      </c>
      <c r="S37" s="361">
        <v>34.020000000000003</v>
      </c>
      <c r="T37" s="361">
        <v>34.700000000000003</v>
      </c>
      <c r="U37" s="361">
        <v>35.39</v>
      </c>
      <c r="V37" s="361">
        <v>36.1</v>
      </c>
      <c r="W37" s="361">
        <v>36.82</v>
      </c>
      <c r="X37" s="361">
        <v>37.56</v>
      </c>
      <c r="Y37" s="361">
        <v>38.31</v>
      </c>
      <c r="Z37" s="361">
        <v>39.07</v>
      </c>
      <c r="AA37" s="361">
        <v>39.85</v>
      </c>
      <c r="AB37" s="361">
        <v>40.65</v>
      </c>
      <c r="AC37" s="361">
        <v>41.46</v>
      </c>
      <c r="AD37" s="361">
        <v>42.29</v>
      </c>
      <c r="AE37" s="361">
        <v>43.14</v>
      </c>
      <c r="AF37" s="361">
        <v>44</v>
      </c>
      <c r="AG37" s="361">
        <v>44.88</v>
      </c>
      <c r="AH37" s="361">
        <v>45.78</v>
      </c>
      <c r="AI37" s="361">
        <v>46.7</v>
      </c>
      <c r="AJ37" s="361">
        <v>47.63</v>
      </c>
      <c r="AK37" s="361">
        <v>48.58</v>
      </c>
      <c r="AL37" s="361">
        <v>49.55</v>
      </c>
      <c r="AM37" s="361">
        <v>50.54</v>
      </c>
      <c r="AN37" s="361">
        <v>51.56</v>
      </c>
      <c r="AO37" s="361">
        <v>52.59</v>
      </c>
      <c r="AP37" s="361">
        <v>53.64</v>
      </c>
      <c r="AQ37" s="361">
        <v>54.71</v>
      </c>
      <c r="AR37" s="361">
        <v>55.81</v>
      </c>
      <c r="AS37" s="361">
        <v>56.92</v>
      </c>
      <c r="AT37" s="361">
        <v>58.06</v>
      </c>
      <c r="AU37" s="361">
        <v>59.22</v>
      </c>
      <c r="AV37" s="361">
        <v>60.41</v>
      </c>
      <c r="AW37" s="361">
        <v>61.61</v>
      </c>
      <c r="AX37" s="361">
        <v>62.85</v>
      </c>
      <c r="AY37" s="361">
        <v>64.099999999999994</v>
      </c>
      <c r="AZ37" s="361">
        <v>65.38</v>
      </c>
      <c r="BA37" s="361">
        <v>66.69</v>
      </c>
      <c r="BB37" s="361">
        <v>68.03</v>
      </c>
      <c r="BC37" s="361">
        <v>69.39</v>
      </c>
      <c r="BD37" s="361">
        <v>70.77</v>
      </c>
      <c r="BE37" s="361">
        <v>72.19</v>
      </c>
      <c r="BF37" s="361">
        <v>73.63</v>
      </c>
      <c r="BG37" s="361">
        <v>75.11</v>
      </c>
      <c r="BH37" s="361">
        <v>76.61</v>
      </c>
      <c r="BI37" s="361">
        <v>78.14</v>
      </c>
      <c r="BJ37" s="361">
        <v>79.7</v>
      </c>
      <c r="BK37" s="361">
        <v>81.3</v>
      </c>
      <c r="BL37" s="361">
        <v>82.92</v>
      </c>
      <c r="BM37" s="361">
        <v>84.58</v>
      </c>
      <c r="BN37" s="361">
        <v>86.27</v>
      </c>
      <c r="BO37" s="361">
        <v>88</v>
      </c>
      <c r="BP37" s="361">
        <v>89.76</v>
      </c>
      <c r="BQ37" s="361">
        <v>91.55</v>
      </c>
      <c r="BR37" s="361">
        <v>93.39</v>
      </c>
      <c r="BS37" s="361">
        <v>95.25</v>
      </c>
      <c r="BT37" s="361">
        <v>97.16</v>
      </c>
      <c r="BU37" s="361">
        <v>99.1</v>
      </c>
      <c r="BV37" s="361">
        <v>101.08</v>
      </c>
      <c r="BW37" s="361">
        <v>103.11</v>
      </c>
      <c r="BX37" s="361">
        <v>105.17</v>
      </c>
      <c r="BY37" s="361">
        <v>107.27</v>
      </c>
      <c r="BZ37" s="361">
        <v>109.42</v>
      </c>
      <c r="CA37" s="361">
        <v>111.6</v>
      </c>
      <c r="CB37" s="361">
        <v>113.84</v>
      </c>
      <c r="CC37" s="361">
        <v>116.11</v>
      </c>
      <c r="CD37" s="361">
        <v>118.44</v>
      </c>
      <c r="CE37" s="361">
        <v>120.8</v>
      </c>
      <c r="CF37" s="361">
        <v>123.22</v>
      </c>
      <c r="CG37" s="361">
        <v>125.68</v>
      </c>
      <c r="CH37" s="361">
        <v>128.19999999999999</v>
      </c>
      <c r="CI37" s="361">
        <v>130.76</v>
      </c>
      <c r="CJ37" s="361">
        <v>133.38</v>
      </c>
      <c r="CK37" s="361">
        <v>136.05000000000001</v>
      </c>
      <c r="CL37" s="361">
        <v>138.77000000000001</v>
      </c>
      <c r="CM37" s="361">
        <v>141.54</v>
      </c>
      <c r="CN37" s="361">
        <v>144.37</v>
      </c>
      <c r="CO37" s="361">
        <v>147.26</v>
      </c>
      <c r="CP37" s="362">
        <v>150.21</v>
      </c>
    </row>
    <row r="38" spans="2:94" ht="13.5" thickBot="1" x14ac:dyDescent="0.25">
      <c r="B38" s="399"/>
      <c r="C38" s="323"/>
      <c r="D38" s="353"/>
      <c r="E38" s="353"/>
      <c r="F38" s="353"/>
      <c r="G38" s="353"/>
      <c r="H38" s="353"/>
      <c r="I38" s="353"/>
      <c r="J38" s="353"/>
      <c r="K38" s="353"/>
      <c r="L38" s="353"/>
      <c r="M38" s="353"/>
      <c r="N38" s="353"/>
      <c r="O38" s="353"/>
      <c r="P38" s="353"/>
      <c r="Q38" s="353"/>
      <c r="R38" s="353"/>
      <c r="S38" s="353"/>
      <c r="T38" s="353"/>
      <c r="U38" s="353"/>
      <c r="V38" s="353"/>
      <c r="W38" s="353"/>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c r="BB38" s="353"/>
      <c r="BC38" s="353"/>
      <c r="BD38" s="353"/>
      <c r="BE38" s="353"/>
      <c r="BF38" s="353"/>
      <c r="BG38" s="353"/>
      <c r="BH38" s="353"/>
      <c r="BI38" s="353"/>
      <c r="BJ38" s="353"/>
      <c r="BK38" s="353"/>
      <c r="BL38" s="353"/>
      <c r="BM38" s="353"/>
      <c r="BN38" s="353"/>
      <c r="BO38" s="353"/>
      <c r="BP38" s="353"/>
      <c r="BQ38" s="353"/>
      <c r="BR38" s="353"/>
      <c r="BS38" s="353"/>
      <c r="BT38" s="353"/>
      <c r="BU38" s="353"/>
      <c r="BV38" s="353"/>
      <c r="BW38" s="353"/>
      <c r="BX38" s="353"/>
      <c r="BY38" s="353"/>
      <c r="BZ38" s="353"/>
      <c r="CA38" s="353"/>
      <c r="CB38" s="353"/>
      <c r="CC38" s="353"/>
      <c r="CD38" s="353"/>
      <c r="CE38" s="353"/>
      <c r="CF38" s="353"/>
      <c r="CG38" s="353"/>
      <c r="CH38" s="353"/>
      <c r="CI38" s="353"/>
      <c r="CJ38" s="353"/>
      <c r="CK38" s="353"/>
      <c r="CL38" s="353"/>
      <c r="CM38" s="353"/>
      <c r="CN38" s="353"/>
      <c r="CO38" s="353"/>
      <c r="CP38" s="353"/>
    </row>
    <row r="39" spans="2:94" ht="13.5" thickBot="1" x14ac:dyDescent="0.25">
      <c r="B39" s="519" t="s">
        <v>326</v>
      </c>
      <c r="C39" s="520"/>
      <c r="D39" s="345"/>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345"/>
      <c r="AK39" s="345"/>
      <c r="AL39" s="345"/>
      <c r="AM39" s="345"/>
      <c r="AN39" s="345"/>
      <c r="AO39" s="345"/>
      <c r="AP39" s="345"/>
      <c r="AQ39" s="345"/>
      <c r="AR39" s="345"/>
      <c r="AS39" s="345"/>
      <c r="AT39" s="345"/>
      <c r="AU39" s="345"/>
      <c r="AV39" s="345"/>
      <c r="AW39" s="345"/>
      <c r="AX39" s="345"/>
      <c r="AY39" s="345"/>
      <c r="AZ39" s="345"/>
      <c r="BA39" s="345"/>
      <c r="BB39" s="345"/>
      <c r="BC39" s="345"/>
      <c r="BD39" s="345"/>
      <c r="BE39" s="345"/>
      <c r="BF39" s="345"/>
      <c r="BG39" s="345"/>
      <c r="BH39" s="345"/>
      <c r="BI39" s="345"/>
      <c r="BJ39" s="345"/>
      <c r="BK39" s="345"/>
      <c r="BL39" s="345"/>
      <c r="BM39" s="345"/>
      <c r="BN39" s="345"/>
      <c r="BO39" s="345"/>
      <c r="BP39" s="345"/>
      <c r="BQ39" s="345"/>
      <c r="BR39" s="345"/>
      <c r="BS39" s="345"/>
      <c r="BT39" s="345"/>
      <c r="BU39" s="345"/>
      <c r="BV39" s="345"/>
      <c r="BW39" s="345"/>
      <c r="BX39" s="345"/>
      <c r="BY39" s="345"/>
      <c r="BZ39" s="345"/>
      <c r="CA39" s="345"/>
      <c r="CB39" s="345"/>
      <c r="CC39" s="345"/>
      <c r="CD39" s="345"/>
      <c r="CE39" s="345"/>
      <c r="CF39" s="345"/>
      <c r="CG39" s="345"/>
      <c r="CH39" s="345"/>
      <c r="CI39" s="345"/>
      <c r="CJ39" s="345"/>
      <c r="CK39" s="345"/>
      <c r="CL39" s="345"/>
      <c r="CM39" s="345"/>
      <c r="CN39" s="345"/>
      <c r="CO39" s="345"/>
      <c r="CP39" s="346"/>
    </row>
    <row r="40" spans="2:94" ht="12.75" x14ac:dyDescent="0.2">
      <c r="B40" s="394" t="s">
        <v>318</v>
      </c>
      <c r="C40" s="395" t="s">
        <v>317</v>
      </c>
      <c r="D40" s="353">
        <v>0.08</v>
      </c>
      <c r="E40" s="353">
        <v>0.08</v>
      </c>
      <c r="F40" s="353">
        <v>0.08</v>
      </c>
      <c r="G40" s="353">
        <v>0.08</v>
      </c>
      <c r="H40" s="353">
        <v>0.08</v>
      </c>
      <c r="I40" s="353">
        <v>0.08</v>
      </c>
      <c r="J40" s="353">
        <v>0.09</v>
      </c>
      <c r="K40" s="353">
        <v>0.09</v>
      </c>
      <c r="L40" s="353">
        <v>0.09</v>
      </c>
      <c r="M40" s="353">
        <v>0.09</v>
      </c>
      <c r="N40" s="353">
        <v>0.09</v>
      </c>
      <c r="O40" s="353">
        <v>0.09</v>
      </c>
      <c r="P40" s="353">
        <v>0.1</v>
      </c>
      <c r="Q40" s="353">
        <v>0.1</v>
      </c>
      <c r="R40" s="353">
        <v>0.1</v>
      </c>
      <c r="S40" s="353">
        <v>0.1</v>
      </c>
      <c r="T40" s="353">
        <v>0.1</v>
      </c>
      <c r="U40" s="353">
        <v>0.11</v>
      </c>
      <c r="V40" s="353">
        <v>0.11</v>
      </c>
      <c r="W40" s="353">
        <v>0.11</v>
      </c>
      <c r="X40" s="353">
        <v>0.11</v>
      </c>
      <c r="Y40" s="353">
        <v>0.11</v>
      </c>
      <c r="Z40" s="353">
        <v>0.12</v>
      </c>
      <c r="AA40" s="353">
        <v>0.12</v>
      </c>
      <c r="AB40" s="353">
        <v>0.12</v>
      </c>
      <c r="AC40" s="353">
        <v>0.12</v>
      </c>
      <c r="AD40" s="353">
        <v>0.13</v>
      </c>
      <c r="AE40" s="353">
        <v>0.13</v>
      </c>
      <c r="AF40" s="353">
        <v>0.13</v>
      </c>
      <c r="AG40" s="353">
        <v>0.13</v>
      </c>
      <c r="AH40" s="353">
        <v>0.14000000000000001</v>
      </c>
      <c r="AI40" s="353">
        <v>0.14000000000000001</v>
      </c>
      <c r="AJ40" s="353">
        <v>0.14000000000000001</v>
      </c>
      <c r="AK40" s="353">
        <v>0.15</v>
      </c>
      <c r="AL40" s="353">
        <v>0.15</v>
      </c>
      <c r="AM40" s="353">
        <v>0.15</v>
      </c>
      <c r="AN40" s="353">
        <v>0.15</v>
      </c>
      <c r="AO40" s="353">
        <v>0.16</v>
      </c>
      <c r="AP40" s="353">
        <v>0.16</v>
      </c>
      <c r="AQ40" s="353">
        <v>0.16</v>
      </c>
      <c r="AR40" s="353">
        <v>0.17</v>
      </c>
      <c r="AS40" s="353">
        <v>0.17</v>
      </c>
      <c r="AT40" s="353">
        <v>0.17</v>
      </c>
      <c r="AU40" s="353">
        <v>0.18</v>
      </c>
      <c r="AV40" s="353">
        <v>0.18</v>
      </c>
      <c r="AW40" s="353">
        <v>0.18</v>
      </c>
      <c r="AX40" s="353">
        <v>0.19</v>
      </c>
      <c r="AY40" s="353">
        <v>0.19</v>
      </c>
      <c r="AZ40" s="353">
        <v>0.2</v>
      </c>
      <c r="BA40" s="353">
        <v>0.2</v>
      </c>
      <c r="BB40" s="353">
        <v>0.2</v>
      </c>
      <c r="BC40" s="353">
        <v>0.21</v>
      </c>
      <c r="BD40" s="353">
        <v>0.21</v>
      </c>
      <c r="BE40" s="353">
        <v>0.22</v>
      </c>
      <c r="BF40" s="353">
        <v>0.22</v>
      </c>
      <c r="BG40" s="353">
        <v>0.22</v>
      </c>
      <c r="BH40" s="353">
        <v>0.23</v>
      </c>
      <c r="BI40" s="353">
        <v>0.23</v>
      </c>
      <c r="BJ40" s="353">
        <v>0.24</v>
      </c>
      <c r="BK40" s="353">
        <v>0.24</v>
      </c>
      <c r="BL40" s="353">
        <v>0.25</v>
      </c>
      <c r="BM40" s="353">
        <v>0.25</v>
      </c>
      <c r="BN40" s="353">
        <v>0.26</v>
      </c>
      <c r="BO40" s="353">
        <v>0.26</v>
      </c>
      <c r="BP40" s="353">
        <v>0.27</v>
      </c>
      <c r="BQ40" s="353">
        <v>0.27</v>
      </c>
      <c r="BR40" s="353">
        <v>0.28000000000000003</v>
      </c>
      <c r="BS40" s="353">
        <v>0.28000000000000003</v>
      </c>
      <c r="BT40" s="353">
        <v>0.28999999999999998</v>
      </c>
      <c r="BU40" s="353">
        <v>0.3</v>
      </c>
      <c r="BV40" s="353">
        <v>0.3</v>
      </c>
      <c r="BW40" s="353">
        <v>0.31</v>
      </c>
      <c r="BX40" s="353">
        <v>0.31</v>
      </c>
      <c r="BY40" s="353">
        <v>0.32</v>
      </c>
      <c r="BZ40" s="353">
        <v>0.33</v>
      </c>
      <c r="CA40" s="353">
        <v>0.33</v>
      </c>
      <c r="CB40" s="353">
        <v>0.34</v>
      </c>
      <c r="CC40" s="353">
        <v>0.35</v>
      </c>
      <c r="CD40" s="353">
        <v>0.35</v>
      </c>
      <c r="CE40" s="353">
        <v>0.36</v>
      </c>
      <c r="CF40" s="353">
        <v>0.37</v>
      </c>
      <c r="CG40" s="353">
        <v>0.38</v>
      </c>
      <c r="CH40" s="353">
        <v>0.38</v>
      </c>
      <c r="CI40" s="353">
        <v>0.39</v>
      </c>
      <c r="CJ40" s="353">
        <v>0.4</v>
      </c>
      <c r="CK40" s="353">
        <v>0.41</v>
      </c>
      <c r="CL40" s="353">
        <v>0.41</v>
      </c>
      <c r="CM40" s="353">
        <v>0.42</v>
      </c>
      <c r="CN40" s="353">
        <v>0.43</v>
      </c>
      <c r="CO40" s="353">
        <v>0.44</v>
      </c>
      <c r="CP40" s="354">
        <v>0.45</v>
      </c>
    </row>
    <row r="41" spans="2:94" ht="12.75" x14ac:dyDescent="0.2">
      <c r="B41" s="394" t="s">
        <v>319</v>
      </c>
      <c r="C41" s="395" t="s">
        <v>317</v>
      </c>
      <c r="D41" s="353">
        <v>4.57</v>
      </c>
      <c r="E41" s="353">
        <v>4.6100000000000003</v>
      </c>
      <c r="F41" s="353">
        <v>4.6399999999999997</v>
      </c>
      <c r="G41" s="353">
        <v>4.71</v>
      </c>
      <c r="H41" s="353">
        <v>4.8099999999999996</v>
      </c>
      <c r="I41" s="353">
        <v>4.88</v>
      </c>
      <c r="J41" s="353">
        <v>4.93</v>
      </c>
      <c r="K41" s="353">
        <v>4.99</v>
      </c>
      <c r="L41" s="353">
        <v>5.09</v>
      </c>
      <c r="M41" s="353">
        <v>5.19</v>
      </c>
      <c r="N41" s="353">
        <v>5.3</v>
      </c>
      <c r="O41" s="353">
        <v>5.4</v>
      </c>
      <c r="P41" s="353">
        <v>5.51</v>
      </c>
      <c r="Q41" s="353">
        <v>5.62</v>
      </c>
      <c r="R41" s="353">
        <v>5.73</v>
      </c>
      <c r="S41" s="353">
        <v>5.85</v>
      </c>
      <c r="T41" s="353">
        <v>5.97</v>
      </c>
      <c r="U41" s="353">
        <v>6.08</v>
      </c>
      <c r="V41" s="353">
        <v>6.21</v>
      </c>
      <c r="W41" s="353">
        <v>6.33</v>
      </c>
      <c r="X41" s="353">
        <v>6.46</v>
      </c>
      <c r="Y41" s="353">
        <v>6.59</v>
      </c>
      <c r="Z41" s="353">
        <v>6.72</v>
      </c>
      <c r="AA41" s="353">
        <v>6.85</v>
      </c>
      <c r="AB41" s="353">
        <v>6.99</v>
      </c>
      <c r="AC41" s="353">
        <v>7.13</v>
      </c>
      <c r="AD41" s="353">
        <v>7.27</v>
      </c>
      <c r="AE41" s="353">
        <v>7.42</v>
      </c>
      <c r="AF41" s="353">
        <v>7.57</v>
      </c>
      <c r="AG41" s="353">
        <v>7.72</v>
      </c>
      <c r="AH41" s="353">
        <v>7.87</v>
      </c>
      <c r="AI41" s="353">
        <v>8.0299999999999994</v>
      </c>
      <c r="AJ41" s="353">
        <v>8.19</v>
      </c>
      <c r="AK41" s="353">
        <v>8.35</v>
      </c>
      <c r="AL41" s="353">
        <v>8.52</v>
      </c>
      <c r="AM41" s="353">
        <v>8.69</v>
      </c>
      <c r="AN41" s="353">
        <v>8.86</v>
      </c>
      <c r="AO41" s="353">
        <v>9.0399999999999991</v>
      </c>
      <c r="AP41" s="353">
        <v>9.2200000000000006</v>
      </c>
      <c r="AQ41" s="353">
        <v>9.41</v>
      </c>
      <c r="AR41" s="353">
        <v>9.6</v>
      </c>
      <c r="AS41" s="353">
        <v>9.7899999999999991</v>
      </c>
      <c r="AT41" s="353">
        <v>9.98</v>
      </c>
      <c r="AU41" s="353">
        <v>10.18</v>
      </c>
      <c r="AV41" s="353">
        <v>10.39</v>
      </c>
      <c r="AW41" s="353">
        <v>10.59</v>
      </c>
      <c r="AX41" s="353">
        <v>10.81</v>
      </c>
      <c r="AY41" s="353">
        <v>11.02</v>
      </c>
      <c r="AZ41" s="353">
        <v>11.24</v>
      </c>
      <c r="BA41" s="353">
        <v>11.47</v>
      </c>
      <c r="BB41" s="353">
        <v>11.7</v>
      </c>
      <c r="BC41" s="353">
        <v>11.93</v>
      </c>
      <c r="BD41" s="353">
        <v>12.17</v>
      </c>
      <c r="BE41" s="353">
        <v>12.41</v>
      </c>
      <c r="BF41" s="353">
        <v>12.66</v>
      </c>
      <c r="BG41" s="353">
        <v>12.91</v>
      </c>
      <c r="BH41" s="353">
        <v>13.17</v>
      </c>
      <c r="BI41" s="353">
        <v>13.44</v>
      </c>
      <c r="BJ41" s="353">
        <v>13.7</v>
      </c>
      <c r="BK41" s="353">
        <v>13.98</v>
      </c>
      <c r="BL41" s="353">
        <v>14.26</v>
      </c>
      <c r="BM41" s="353">
        <v>14.54</v>
      </c>
      <c r="BN41" s="353">
        <v>14.83</v>
      </c>
      <c r="BO41" s="353">
        <v>15.13</v>
      </c>
      <c r="BP41" s="353">
        <v>15.43</v>
      </c>
      <c r="BQ41" s="353">
        <v>15.74</v>
      </c>
      <c r="BR41" s="353">
        <v>16.059999999999999</v>
      </c>
      <c r="BS41" s="353">
        <v>16.38</v>
      </c>
      <c r="BT41" s="353">
        <v>16.71</v>
      </c>
      <c r="BU41" s="353">
        <v>17.04</v>
      </c>
      <c r="BV41" s="353">
        <v>17.38</v>
      </c>
      <c r="BW41" s="353">
        <v>17.73</v>
      </c>
      <c r="BX41" s="353">
        <v>18.079999999999998</v>
      </c>
      <c r="BY41" s="353">
        <v>18.440000000000001</v>
      </c>
      <c r="BZ41" s="353">
        <v>18.809999999999999</v>
      </c>
      <c r="CA41" s="353">
        <v>19.190000000000001</v>
      </c>
      <c r="CB41" s="353">
        <v>19.57</v>
      </c>
      <c r="CC41" s="353">
        <v>19.96</v>
      </c>
      <c r="CD41" s="353">
        <v>20.36</v>
      </c>
      <c r="CE41" s="353">
        <v>20.77</v>
      </c>
      <c r="CF41" s="353">
        <v>21.19</v>
      </c>
      <c r="CG41" s="353">
        <v>21.61</v>
      </c>
      <c r="CH41" s="353">
        <v>22.04</v>
      </c>
      <c r="CI41" s="353">
        <v>22.48</v>
      </c>
      <c r="CJ41" s="353">
        <v>22.93</v>
      </c>
      <c r="CK41" s="353">
        <v>23.39</v>
      </c>
      <c r="CL41" s="353">
        <v>23.86</v>
      </c>
      <c r="CM41" s="353">
        <v>24.34</v>
      </c>
      <c r="CN41" s="353">
        <v>24.82</v>
      </c>
      <c r="CO41" s="353">
        <v>25.32</v>
      </c>
      <c r="CP41" s="354">
        <v>25.83</v>
      </c>
    </row>
    <row r="42" spans="2:94" ht="12.75" x14ac:dyDescent="0.2">
      <c r="B42" s="394" t="s">
        <v>320</v>
      </c>
      <c r="C42" s="395" t="s">
        <v>317</v>
      </c>
      <c r="D42" s="353">
        <v>0.16</v>
      </c>
      <c r="E42" s="353">
        <v>0.16</v>
      </c>
      <c r="F42" s="353">
        <v>0.16</v>
      </c>
      <c r="G42" s="353">
        <v>0.17</v>
      </c>
      <c r="H42" s="353">
        <v>0.17</v>
      </c>
      <c r="I42" s="353">
        <v>0.17</v>
      </c>
      <c r="J42" s="353">
        <v>0.17</v>
      </c>
      <c r="K42" s="353">
        <v>0.18</v>
      </c>
      <c r="L42" s="353">
        <v>0.18</v>
      </c>
      <c r="M42" s="353">
        <v>0.18</v>
      </c>
      <c r="N42" s="353">
        <v>0.19</v>
      </c>
      <c r="O42" s="353">
        <v>0.19</v>
      </c>
      <c r="P42" s="353">
        <v>0.19</v>
      </c>
      <c r="Q42" s="353">
        <v>0.2</v>
      </c>
      <c r="R42" s="353">
        <v>0.2</v>
      </c>
      <c r="S42" s="353">
        <v>0.21</v>
      </c>
      <c r="T42" s="353">
        <v>0.21</v>
      </c>
      <c r="U42" s="353">
        <v>0.21</v>
      </c>
      <c r="V42" s="353">
        <v>0.22</v>
      </c>
      <c r="W42" s="353">
        <v>0.22</v>
      </c>
      <c r="X42" s="353">
        <v>0.23</v>
      </c>
      <c r="Y42" s="353">
        <v>0.23</v>
      </c>
      <c r="Z42" s="353">
        <v>0.24</v>
      </c>
      <c r="AA42" s="353">
        <v>0.24</v>
      </c>
      <c r="AB42" s="353">
        <v>0.25</v>
      </c>
      <c r="AC42" s="353">
        <v>0.25</v>
      </c>
      <c r="AD42" s="353">
        <v>0.26</v>
      </c>
      <c r="AE42" s="353">
        <v>0.26</v>
      </c>
      <c r="AF42" s="353">
        <v>0.27</v>
      </c>
      <c r="AG42" s="353">
        <v>0.27</v>
      </c>
      <c r="AH42" s="353">
        <v>0.28000000000000003</v>
      </c>
      <c r="AI42" s="353">
        <v>0.28000000000000003</v>
      </c>
      <c r="AJ42" s="353">
        <v>0.28999999999999998</v>
      </c>
      <c r="AK42" s="353">
        <v>0.28999999999999998</v>
      </c>
      <c r="AL42" s="353">
        <v>0.3</v>
      </c>
      <c r="AM42" s="353">
        <v>0.31</v>
      </c>
      <c r="AN42" s="353">
        <v>0.31</v>
      </c>
      <c r="AO42" s="353">
        <v>0.32</v>
      </c>
      <c r="AP42" s="353">
        <v>0.33</v>
      </c>
      <c r="AQ42" s="353">
        <v>0.33</v>
      </c>
      <c r="AR42" s="353">
        <v>0.34</v>
      </c>
      <c r="AS42" s="353">
        <v>0.35</v>
      </c>
      <c r="AT42" s="353">
        <v>0.35</v>
      </c>
      <c r="AU42" s="353">
        <v>0.36</v>
      </c>
      <c r="AV42" s="353">
        <v>0.37</v>
      </c>
      <c r="AW42" s="353">
        <v>0.37</v>
      </c>
      <c r="AX42" s="353">
        <v>0.38</v>
      </c>
      <c r="AY42" s="353">
        <v>0.39</v>
      </c>
      <c r="AZ42" s="353">
        <v>0.4</v>
      </c>
      <c r="BA42" s="353">
        <v>0.4</v>
      </c>
      <c r="BB42" s="353">
        <v>0.41</v>
      </c>
      <c r="BC42" s="353">
        <v>0.42</v>
      </c>
      <c r="BD42" s="353">
        <v>0.43</v>
      </c>
      <c r="BE42" s="353">
        <v>0.44</v>
      </c>
      <c r="BF42" s="353">
        <v>0.45</v>
      </c>
      <c r="BG42" s="353">
        <v>0.46</v>
      </c>
      <c r="BH42" s="353">
        <v>0.46</v>
      </c>
      <c r="BI42" s="353">
        <v>0.47</v>
      </c>
      <c r="BJ42" s="353">
        <v>0.48</v>
      </c>
      <c r="BK42" s="353">
        <v>0.49</v>
      </c>
      <c r="BL42" s="353">
        <v>0.5</v>
      </c>
      <c r="BM42" s="353">
        <v>0.51</v>
      </c>
      <c r="BN42" s="353">
        <v>0.52</v>
      </c>
      <c r="BO42" s="353">
        <v>0.53</v>
      </c>
      <c r="BP42" s="353">
        <v>0.54</v>
      </c>
      <c r="BQ42" s="353">
        <v>0.56000000000000005</v>
      </c>
      <c r="BR42" s="353">
        <v>0.56999999999999995</v>
      </c>
      <c r="BS42" s="353">
        <v>0.57999999999999996</v>
      </c>
      <c r="BT42" s="353">
        <v>0.59</v>
      </c>
      <c r="BU42" s="353">
        <v>0.6</v>
      </c>
      <c r="BV42" s="353">
        <v>0.61</v>
      </c>
      <c r="BW42" s="353">
        <v>0.63</v>
      </c>
      <c r="BX42" s="353">
        <v>0.64</v>
      </c>
      <c r="BY42" s="353">
        <v>0.65</v>
      </c>
      <c r="BZ42" s="353">
        <v>0.66</v>
      </c>
      <c r="CA42" s="353">
        <v>0.68</v>
      </c>
      <c r="CB42" s="353">
        <v>0.69</v>
      </c>
      <c r="CC42" s="353">
        <v>0.7</v>
      </c>
      <c r="CD42" s="353">
        <v>0.72</v>
      </c>
      <c r="CE42" s="353">
        <v>0.73</v>
      </c>
      <c r="CF42" s="353">
        <v>0.75</v>
      </c>
      <c r="CG42" s="353">
        <v>0.76</v>
      </c>
      <c r="CH42" s="353">
        <v>0.78</v>
      </c>
      <c r="CI42" s="353">
        <v>0.79</v>
      </c>
      <c r="CJ42" s="353">
        <v>0.81</v>
      </c>
      <c r="CK42" s="353">
        <v>0.83</v>
      </c>
      <c r="CL42" s="353">
        <v>0.84</v>
      </c>
      <c r="CM42" s="353">
        <v>0.86</v>
      </c>
      <c r="CN42" s="353">
        <v>0.88</v>
      </c>
      <c r="CO42" s="353">
        <v>0.89</v>
      </c>
      <c r="CP42" s="354">
        <v>0.91</v>
      </c>
    </row>
    <row r="43" spans="2:94" ht="13.5" thickBot="1" x14ac:dyDescent="0.25">
      <c r="B43" s="396" t="s">
        <v>231</v>
      </c>
      <c r="C43" s="397" t="s">
        <v>317</v>
      </c>
      <c r="D43" s="361">
        <v>10.26</v>
      </c>
      <c r="E43" s="361">
        <v>10.34</v>
      </c>
      <c r="F43" s="361">
        <v>10.42</v>
      </c>
      <c r="G43" s="361">
        <v>10.57</v>
      </c>
      <c r="H43" s="361">
        <v>10.8</v>
      </c>
      <c r="I43" s="361">
        <v>10.96</v>
      </c>
      <c r="J43" s="361">
        <v>11.07</v>
      </c>
      <c r="K43" s="361">
        <v>11.2</v>
      </c>
      <c r="L43" s="361">
        <v>11.43</v>
      </c>
      <c r="M43" s="361">
        <v>11.66</v>
      </c>
      <c r="N43" s="361">
        <v>11.89</v>
      </c>
      <c r="O43" s="361">
        <v>12.13</v>
      </c>
      <c r="P43" s="361">
        <v>12.37</v>
      </c>
      <c r="Q43" s="361">
        <v>12.62</v>
      </c>
      <c r="R43" s="361">
        <v>12.87</v>
      </c>
      <c r="S43" s="361">
        <v>13.13</v>
      </c>
      <c r="T43" s="361">
        <v>13.39</v>
      </c>
      <c r="U43" s="361">
        <v>13.66</v>
      </c>
      <c r="V43" s="361">
        <v>13.93</v>
      </c>
      <c r="W43" s="361">
        <v>14.21</v>
      </c>
      <c r="X43" s="361">
        <v>14.49</v>
      </c>
      <c r="Y43" s="361">
        <v>14.78</v>
      </c>
      <c r="Z43" s="361">
        <v>15.08</v>
      </c>
      <c r="AA43" s="361">
        <v>15.38</v>
      </c>
      <c r="AB43" s="361">
        <v>15.69</v>
      </c>
      <c r="AC43" s="361">
        <v>16</v>
      </c>
      <c r="AD43" s="361">
        <v>16.32</v>
      </c>
      <c r="AE43" s="361">
        <v>16.649999999999999</v>
      </c>
      <c r="AF43" s="361">
        <v>16.98</v>
      </c>
      <c r="AG43" s="361">
        <v>17.32</v>
      </c>
      <c r="AH43" s="361">
        <v>17.670000000000002</v>
      </c>
      <c r="AI43" s="361">
        <v>18.02</v>
      </c>
      <c r="AJ43" s="361">
        <v>18.38</v>
      </c>
      <c r="AK43" s="361">
        <v>18.75</v>
      </c>
      <c r="AL43" s="361">
        <v>19.12</v>
      </c>
      <c r="AM43" s="361">
        <v>19.510000000000002</v>
      </c>
      <c r="AN43" s="361">
        <v>19.899999999999999</v>
      </c>
      <c r="AO43" s="361">
        <v>20.3</v>
      </c>
      <c r="AP43" s="361">
        <v>20.7</v>
      </c>
      <c r="AQ43" s="361">
        <v>21.12</v>
      </c>
      <c r="AR43" s="361">
        <v>21.54</v>
      </c>
      <c r="AS43" s="361">
        <v>21.97</v>
      </c>
      <c r="AT43" s="361">
        <v>22.41</v>
      </c>
      <c r="AU43" s="361">
        <v>22.86</v>
      </c>
      <c r="AV43" s="361">
        <v>23.31</v>
      </c>
      <c r="AW43" s="361">
        <v>23.78</v>
      </c>
      <c r="AX43" s="361">
        <v>24.25</v>
      </c>
      <c r="AY43" s="361">
        <v>24.74</v>
      </c>
      <c r="AZ43" s="361">
        <v>25.23</v>
      </c>
      <c r="BA43" s="361">
        <v>25.74</v>
      </c>
      <c r="BB43" s="361">
        <v>26.25</v>
      </c>
      <c r="BC43" s="361">
        <v>26.78</v>
      </c>
      <c r="BD43" s="361">
        <v>27.31</v>
      </c>
      <c r="BE43" s="361">
        <v>27.86</v>
      </c>
      <c r="BF43" s="361">
        <v>28.42</v>
      </c>
      <c r="BG43" s="361">
        <v>28.99</v>
      </c>
      <c r="BH43" s="361">
        <v>29.57</v>
      </c>
      <c r="BI43" s="361">
        <v>30.16</v>
      </c>
      <c r="BJ43" s="361">
        <v>30.76</v>
      </c>
      <c r="BK43" s="361">
        <v>31.38</v>
      </c>
      <c r="BL43" s="361">
        <v>32</v>
      </c>
      <c r="BM43" s="361">
        <v>32.64</v>
      </c>
      <c r="BN43" s="361">
        <v>33.299999999999997</v>
      </c>
      <c r="BO43" s="361">
        <v>33.96</v>
      </c>
      <c r="BP43" s="361">
        <v>34.64</v>
      </c>
      <c r="BQ43" s="361">
        <v>35.33</v>
      </c>
      <c r="BR43" s="361">
        <v>36.04</v>
      </c>
      <c r="BS43" s="361">
        <v>36.76</v>
      </c>
      <c r="BT43" s="361">
        <v>37.5</v>
      </c>
      <c r="BU43" s="361">
        <v>38.25</v>
      </c>
      <c r="BV43" s="361">
        <v>39.01</v>
      </c>
      <c r="BW43" s="361">
        <v>39.79</v>
      </c>
      <c r="BX43" s="361">
        <v>40.590000000000003</v>
      </c>
      <c r="BY43" s="361">
        <v>41.4</v>
      </c>
      <c r="BZ43" s="361">
        <v>42.23</v>
      </c>
      <c r="CA43" s="361">
        <v>43.07</v>
      </c>
      <c r="CB43" s="361">
        <v>43.93</v>
      </c>
      <c r="CC43" s="361">
        <v>44.81</v>
      </c>
      <c r="CD43" s="361">
        <v>45.71</v>
      </c>
      <c r="CE43" s="361">
        <v>46.62</v>
      </c>
      <c r="CF43" s="361">
        <v>47.56</v>
      </c>
      <c r="CG43" s="361">
        <v>48.51</v>
      </c>
      <c r="CH43" s="361">
        <v>49.48</v>
      </c>
      <c r="CI43" s="361">
        <v>50.47</v>
      </c>
      <c r="CJ43" s="361">
        <v>51.48</v>
      </c>
      <c r="CK43" s="361">
        <v>52.51</v>
      </c>
      <c r="CL43" s="361">
        <v>53.56</v>
      </c>
      <c r="CM43" s="361">
        <v>54.63</v>
      </c>
      <c r="CN43" s="361">
        <v>55.72</v>
      </c>
      <c r="CO43" s="361">
        <v>56.83</v>
      </c>
      <c r="CP43" s="362">
        <v>57.97</v>
      </c>
    </row>
    <row r="44" spans="2:94" ht="12.75" x14ac:dyDescent="0.2">
      <c r="C44" s="323"/>
      <c r="D44" s="353"/>
      <c r="E44" s="353"/>
      <c r="F44" s="353"/>
      <c r="G44" s="353"/>
      <c r="H44" s="353"/>
      <c r="I44" s="353"/>
      <c r="J44" s="353"/>
      <c r="K44" s="353"/>
      <c r="L44" s="353"/>
      <c r="M44" s="353"/>
      <c r="N44" s="353"/>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400"/>
      <c r="BC44" s="401"/>
      <c r="BD44" s="401"/>
      <c r="BE44" s="401"/>
      <c r="BF44" s="401"/>
      <c r="BG44" s="401"/>
      <c r="BH44" s="401"/>
      <c r="BI44" s="401"/>
      <c r="BJ44" s="401"/>
      <c r="BK44" s="401"/>
      <c r="BL44" s="401"/>
      <c r="BM44" s="401"/>
      <c r="BN44" s="401"/>
      <c r="BO44" s="401"/>
      <c r="BP44" s="401"/>
      <c r="BQ44" s="401"/>
      <c r="BR44" s="401"/>
      <c r="BS44" s="401"/>
      <c r="BT44" s="401"/>
      <c r="BU44" s="401"/>
      <c r="BV44" s="401"/>
      <c r="BW44" s="401"/>
      <c r="BX44" s="401"/>
      <c r="BY44" s="401"/>
      <c r="BZ44" s="401"/>
      <c r="CA44" s="401"/>
      <c r="CB44" s="401"/>
      <c r="CC44" s="401"/>
      <c r="CD44" s="401"/>
      <c r="CE44" s="401"/>
      <c r="CF44" s="401"/>
      <c r="CG44" s="401"/>
      <c r="CH44" s="401"/>
      <c r="CI44" s="401"/>
      <c r="CJ44" s="401"/>
      <c r="CK44" s="401"/>
      <c r="CL44" s="401"/>
      <c r="CM44" s="401"/>
      <c r="CN44" s="401"/>
      <c r="CO44" s="401"/>
      <c r="CP44" s="401"/>
    </row>
    <row r="45" spans="2:94" ht="12.75" x14ac:dyDescent="0.2">
      <c r="B45" s="402"/>
      <c r="C45" s="323"/>
      <c r="D45" s="403"/>
      <c r="E45" s="403"/>
      <c r="F45" s="403"/>
      <c r="G45" s="403"/>
      <c r="H45" s="403"/>
      <c r="I45" s="403"/>
      <c r="J45" s="403"/>
      <c r="K45" s="403"/>
      <c r="L45" s="403"/>
      <c r="M45" s="403"/>
      <c r="N45" s="403"/>
      <c r="O45" s="404"/>
      <c r="P45" s="404"/>
      <c r="Q45" s="404"/>
      <c r="R45" s="404"/>
      <c r="S45" s="404"/>
      <c r="T45" s="404"/>
      <c r="U45" s="404"/>
      <c r="V45" s="404"/>
      <c r="W45" s="404"/>
      <c r="X45" s="404"/>
      <c r="Y45" s="404"/>
      <c r="Z45" s="404"/>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c r="AX45" s="404"/>
      <c r="AY45" s="404"/>
      <c r="AZ45" s="404"/>
      <c r="BA45" s="404"/>
      <c r="BB45" s="404"/>
    </row>
    <row r="46" spans="2:94" ht="12.75" x14ac:dyDescent="0.2">
      <c r="B46" s="405" t="s">
        <v>327</v>
      </c>
    </row>
    <row r="47" spans="2:94" ht="12.75" x14ac:dyDescent="0.2">
      <c r="B47" s="405"/>
    </row>
    <row r="48" spans="2:94" ht="12.75" x14ac:dyDescent="0.2">
      <c r="B48" s="406" t="s">
        <v>328</v>
      </c>
    </row>
    <row r="49" spans="2:2" ht="12.75" x14ac:dyDescent="0.2">
      <c r="B49" s="407" t="s">
        <v>329</v>
      </c>
    </row>
    <row r="50" spans="2:2" ht="12.75" x14ac:dyDescent="0.2">
      <c r="B50" s="406"/>
    </row>
    <row r="51" spans="2:2" ht="12.75" x14ac:dyDescent="0.2">
      <c r="B51" s="406" t="s">
        <v>330</v>
      </c>
    </row>
    <row r="52" spans="2:2" ht="12.75" x14ac:dyDescent="0.2">
      <c r="B52" s="245" t="s">
        <v>331</v>
      </c>
    </row>
    <row r="53" spans="2:2" ht="12.75" x14ac:dyDescent="0.2">
      <c r="B53" s="407"/>
    </row>
    <row r="54" spans="2:2" ht="12.75" x14ac:dyDescent="0.2">
      <c r="B54" s="172" t="s">
        <v>332</v>
      </c>
    </row>
    <row r="55" spans="2:2" ht="12.75" x14ac:dyDescent="0.2">
      <c r="B55" s="245" t="s">
        <v>333</v>
      </c>
    </row>
    <row r="56" spans="2:2" ht="12.75" x14ac:dyDescent="0.2">
      <c r="B56" s="245"/>
    </row>
    <row r="57" spans="2:2" ht="12.75" x14ac:dyDescent="0.2">
      <c r="B57" s="408" t="s">
        <v>334</v>
      </c>
    </row>
    <row r="58" spans="2:2" ht="12.75" x14ac:dyDescent="0.2">
      <c r="B58" s="245" t="s">
        <v>335</v>
      </c>
    </row>
    <row r="59" spans="2:2" ht="12.75" x14ac:dyDescent="0.2"/>
  </sheetData>
  <sheetProtection algorithmName="SHA-512" hashValue="7EVPqGQz4cNZthDN18HfGbGAEhReZvwrsgHFmANsM+2il6dKj/Mrq/TXmPCbzaQO90PWzQbuBtUlezIc+/T3ow==" saltValue="IFxvDtn16w8ifpDrNErJbA==" spinCount="100000" sheet="1" objects="1" scenarios="1" selectLockedCells="1"/>
  <mergeCells count="7">
    <mergeCell ref="B39:C39"/>
    <mergeCell ref="B4:L5"/>
    <mergeCell ref="B8:C8"/>
    <mergeCell ref="B15:C15"/>
    <mergeCell ref="B21:C21"/>
    <mergeCell ref="B27:C27"/>
    <mergeCell ref="B33:C33"/>
  </mergeCells>
  <hyperlinks>
    <hyperlink ref="B58" r:id="rId1" xr:uid="{A92C248A-4CC0-4BEA-AB68-501988C0AF19}"/>
    <hyperlink ref="B52" r:id="rId2" xr:uid="{5C5C63CB-F615-415A-87D6-6A2B2F86AA67}"/>
    <hyperlink ref="B49" r:id="rId3" xr:uid="{581E42B5-2AFE-4105-8A8F-DBB59ED97A7F}"/>
    <hyperlink ref="B55" r:id="rId4" xr:uid="{86AD9559-ECEA-4623-B9CA-46F0572B05C9}"/>
  </hyperlinks>
  <pageMargins left="0.7" right="0.7" top="0.75" bottom="0.75" header="0.3" footer="0.3"/>
  <pageSetup paperSize="9" orientation="portrait" r:id="rId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4C5DB-DFE2-47FA-9EB5-AB3FE8940F52}">
  <sheetPr codeName="Sheet28">
    <tabColor theme="9" tint="0.39997558519241921"/>
  </sheetPr>
  <dimension ref="A1:E105"/>
  <sheetViews>
    <sheetView showGridLines="0" workbookViewId="0">
      <selection activeCell="B14" sqref="B14:M14"/>
    </sheetView>
  </sheetViews>
  <sheetFormatPr defaultColWidth="0" defaultRowHeight="15" zeroHeight="1" x14ac:dyDescent="0.25"/>
  <cols>
    <col min="1" max="1" width="3.7109375" style="30" customWidth="1"/>
    <col min="2" max="2" width="8.85546875" style="30" customWidth="1"/>
    <col min="3" max="3" width="18.5703125" style="30" bestFit="1" customWidth="1"/>
    <col min="4" max="4" width="3.7109375" style="30" customWidth="1"/>
    <col min="5" max="5" width="0" style="30" hidden="1" customWidth="1"/>
    <col min="6" max="16384" width="8.85546875" style="30" hidden="1"/>
  </cols>
  <sheetData>
    <row r="1" spans="1:5" x14ac:dyDescent="0.25">
      <c r="A1" s="409"/>
      <c r="B1" s="409"/>
      <c r="C1" s="409"/>
      <c r="D1" s="409"/>
      <c r="E1" s="409"/>
    </row>
    <row r="2" spans="1:5" ht="15.75" x14ac:dyDescent="0.25">
      <c r="A2" s="409"/>
      <c r="B2" s="410" t="s">
        <v>336</v>
      </c>
      <c r="C2" s="409"/>
      <c r="D2" s="409"/>
      <c r="E2" s="409"/>
    </row>
    <row r="3" spans="1:5" ht="15.75" thickBot="1" x14ac:dyDescent="0.3">
      <c r="A3" s="409"/>
      <c r="B3" s="409"/>
      <c r="C3" s="409"/>
      <c r="D3" s="409"/>
      <c r="E3" s="409"/>
    </row>
    <row r="4" spans="1:5" ht="15.75" thickBot="1" x14ac:dyDescent="0.3">
      <c r="A4" s="409"/>
      <c r="B4" s="411"/>
      <c r="C4" s="412" t="s">
        <v>337</v>
      </c>
      <c r="D4" s="413"/>
      <c r="E4" s="409"/>
    </row>
    <row r="5" spans="1:5" ht="15.75" thickBot="1" x14ac:dyDescent="0.3">
      <c r="A5" s="409"/>
      <c r="B5" s="414"/>
      <c r="C5" s="415" t="s">
        <v>338</v>
      </c>
      <c r="D5" s="416"/>
      <c r="E5" s="409"/>
    </row>
    <row r="6" spans="1:5" x14ac:dyDescent="0.25">
      <c r="A6" s="409"/>
      <c r="B6" s="417">
        <v>2006</v>
      </c>
      <c r="C6" s="418">
        <v>80.807199843079118</v>
      </c>
      <c r="D6" s="419"/>
      <c r="E6" s="409"/>
    </row>
    <row r="7" spans="1:5" x14ac:dyDescent="0.25">
      <c r="A7" s="409"/>
      <c r="B7" s="417">
        <v>2007</v>
      </c>
      <c r="C7" s="418">
        <v>82.837045772151683</v>
      </c>
      <c r="D7" s="419"/>
      <c r="E7" s="409"/>
    </row>
    <row r="8" spans="1:5" x14ac:dyDescent="0.25">
      <c r="A8" s="409"/>
      <c r="B8" s="417">
        <v>2008</v>
      </c>
      <c r="C8" s="418">
        <v>85.253529021047569</v>
      </c>
      <c r="D8" s="419"/>
      <c r="E8" s="409"/>
    </row>
    <row r="9" spans="1:5" x14ac:dyDescent="0.25">
      <c r="A9" s="409"/>
      <c r="B9" s="417">
        <v>2009</v>
      </c>
      <c r="C9" s="418">
        <v>86.606759640429303</v>
      </c>
      <c r="D9" s="419"/>
      <c r="E9" s="409"/>
    </row>
    <row r="10" spans="1:5" x14ac:dyDescent="0.25">
      <c r="A10" s="409"/>
      <c r="B10" s="417">
        <v>2010</v>
      </c>
      <c r="C10" s="418">
        <v>87.959990259811008</v>
      </c>
      <c r="D10" s="419"/>
      <c r="E10" s="409"/>
    </row>
    <row r="11" spans="1:5" x14ac:dyDescent="0.25">
      <c r="A11" s="409"/>
      <c r="B11" s="417">
        <v>2011</v>
      </c>
      <c r="C11" s="418">
        <v>89.603198869060222</v>
      </c>
      <c r="D11" s="419"/>
      <c r="E11" s="409"/>
    </row>
    <row r="12" spans="1:5" x14ac:dyDescent="0.25">
      <c r="A12" s="409"/>
      <c r="B12" s="417">
        <v>2012</v>
      </c>
      <c r="C12" s="418">
        <v>91.053088818397768</v>
      </c>
      <c r="D12" s="419"/>
      <c r="E12" s="409"/>
    </row>
    <row r="13" spans="1:5" x14ac:dyDescent="0.25">
      <c r="A13" s="409"/>
      <c r="B13" s="417">
        <v>2013</v>
      </c>
      <c r="C13" s="418">
        <v>92.696297427646982</v>
      </c>
      <c r="D13" s="419"/>
      <c r="E13" s="409"/>
    </row>
    <row r="14" spans="1:5" x14ac:dyDescent="0.25">
      <c r="A14" s="409"/>
      <c r="B14" s="417">
        <v>2014</v>
      </c>
      <c r="C14" s="418">
        <v>94.339506036896196</v>
      </c>
      <c r="D14" s="419"/>
      <c r="E14" s="409"/>
    </row>
    <row r="15" spans="1:5" x14ac:dyDescent="0.25">
      <c r="A15" s="409"/>
      <c r="B15" s="417">
        <v>2015</v>
      </c>
      <c r="C15" s="418">
        <v>94.726143356719547</v>
      </c>
      <c r="D15" s="419"/>
      <c r="E15" s="420"/>
    </row>
    <row r="16" spans="1:5" x14ac:dyDescent="0.25">
      <c r="A16" s="409"/>
      <c r="B16" s="417">
        <v>2016</v>
      </c>
      <c r="C16" s="421">
        <v>96.65932995583627</v>
      </c>
      <c r="D16" s="422"/>
      <c r="E16" s="409"/>
    </row>
    <row r="17" spans="1:5" x14ac:dyDescent="0.25">
      <c r="A17" s="409"/>
      <c r="B17" s="417">
        <v>2017</v>
      </c>
      <c r="C17" s="421">
        <v>98.495857224997167</v>
      </c>
      <c r="D17" s="423"/>
      <c r="E17" s="423"/>
    </row>
    <row r="18" spans="1:5" x14ac:dyDescent="0.25">
      <c r="A18" s="409"/>
      <c r="B18" s="417">
        <v>2018</v>
      </c>
      <c r="C18" s="421">
        <v>100</v>
      </c>
      <c r="D18" s="423"/>
      <c r="E18" s="423"/>
    </row>
    <row r="19" spans="1:5" x14ac:dyDescent="0.25">
      <c r="A19" s="409"/>
      <c r="B19" s="417">
        <v>2019</v>
      </c>
      <c r="C19" s="421">
        <v>101.55531535331441</v>
      </c>
      <c r="D19" s="423"/>
      <c r="E19" s="423"/>
    </row>
    <row r="20" spans="1:5" x14ac:dyDescent="0.25">
      <c r="A20" s="409"/>
      <c r="B20" s="417">
        <v>2020</v>
      </c>
      <c r="C20" s="421">
        <v>103.22715642824758</v>
      </c>
      <c r="D20" s="423"/>
      <c r="E20" s="423"/>
    </row>
    <row r="21" spans="1:5" x14ac:dyDescent="0.25">
      <c r="A21" s="409"/>
      <c r="B21" s="417">
        <v>2021</v>
      </c>
      <c r="C21" s="421">
        <v>104.99235695038324</v>
      </c>
      <c r="D21" s="423"/>
      <c r="E21" s="423"/>
    </row>
    <row r="22" spans="1:5" x14ac:dyDescent="0.25">
      <c r="A22" s="409"/>
      <c r="B22" s="417">
        <v>2022</v>
      </c>
      <c r="C22" s="421">
        <v>106.90441436723108</v>
      </c>
      <c r="D22" s="423"/>
      <c r="E22" s="423"/>
    </row>
    <row r="23" spans="1:5" x14ac:dyDescent="0.25">
      <c r="A23" s="409"/>
      <c r="B23" s="417">
        <v>2023</v>
      </c>
      <c r="C23" s="421">
        <v>109.36321589767739</v>
      </c>
      <c r="D23" s="423"/>
      <c r="E23" s="423"/>
    </row>
    <row r="24" spans="1:5" x14ac:dyDescent="0.25">
      <c r="A24" s="409"/>
      <c r="B24" s="417">
        <v>2024</v>
      </c>
      <c r="C24" s="421">
        <v>111.87856986332397</v>
      </c>
      <c r="D24" s="423"/>
      <c r="E24" s="423"/>
    </row>
    <row r="25" spans="1:5" x14ac:dyDescent="0.25">
      <c r="A25" s="409"/>
      <c r="B25" s="417">
        <v>2025</v>
      </c>
      <c r="C25" s="421">
        <v>114.45177697018042</v>
      </c>
      <c r="D25" s="419"/>
      <c r="E25" s="409"/>
    </row>
    <row r="26" spans="1:5" x14ac:dyDescent="0.25">
      <c r="A26" s="409"/>
      <c r="B26" s="417">
        <v>2026</v>
      </c>
      <c r="C26" s="421">
        <v>117.08416784049454</v>
      </c>
      <c r="D26" s="419"/>
      <c r="E26" s="409"/>
    </row>
    <row r="27" spans="1:5" x14ac:dyDescent="0.25">
      <c r="A27" s="409"/>
      <c r="B27" s="417">
        <v>2027</v>
      </c>
      <c r="C27" s="421">
        <v>119.77710370082589</v>
      </c>
      <c r="D27" s="419"/>
      <c r="E27" s="409"/>
    </row>
    <row r="28" spans="1:5" x14ac:dyDescent="0.25">
      <c r="A28" s="409"/>
      <c r="B28" s="417">
        <v>2028</v>
      </c>
      <c r="C28" s="421">
        <v>122.5319770859449</v>
      </c>
      <c r="D28" s="419"/>
      <c r="E28" s="409"/>
    </row>
    <row r="29" spans="1:5" x14ac:dyDescent="0.25">
      <c r="A29" s="409"/>
      <c r="B29" s="417">
        <v>2029</v>
      </c>
      <c r="C29" s="421">
        <v>125.3502125589216</v>
      </c>
      <c r="D29" s="419"/>
      <c r="E29" s="409"/>
    </row>
    <row r="30" spans="1:5" x14ac:dyDescent="0.25">
      <c r="A30" s="409"/>
      <c r="B30" s="417">
        <v>2030</v>
      </c>
      <c r="C30" s="421">
        <v>128.2332674477768</v>
      </c>
      <c r="D30" s="419"/>
      <c r="E30" s="409"/>
    </row>
    <row r="31" spans="1:5" x14ac:dyDescent="0.25">
      <c r="A31" s="409"/>
      <c r="B31" s="417">
        <v>2031</v>
      </c>
      <c r="C31" s="421">
        <v>131.18263259907565</v>
      </c>
      <c r="D31" s="419"/>
      <c r="E31" s="409"/>
    </row>
    <row r="32" spans="1:5" x14ac:dyDescent="0.25">
      <c r="A32" s="409"/>
      <c r="B32" s="417">
        <v>2032</v>
      </c>
      <c r="C32" s="421">
        <v>134.1998331488544</v>
      </c>
      <c r="D32" s="419"/>
      <c r="E32" s="409"/>
    </row>
    <row r="33" spans="1:5" x14ac:dyDescent="0.25">
      <c r="A33" s="409"/>
      <c r="B33" s="417">
        <v>2033</v>
      </c>
      <c r="C33" s="421">
        <v>137.28642931127803</v>
      </c>
      <c r="D33" s="419"/>
      <c r="E33" s="409"/>
    </row>
    <row r="34" spans="1:5" x14ac:dyDescent="0.25">
      <c r="A34" s="409"/>
      <c r="B34" s="417">
        <v>2034</v>
      </c>
      <c r="C34" s="421">
        <v>140.44401718543742</v>
      </c>
      <c r="D34" s="419"/>
      <c r="E34" s="409"/>
    </row>
    <row r="35" spans="1:5" x14ac:dyDescent="0.25">
      <c r="A35" s="409"/>
      <c r="B35" s="417">
        <v>2035</v>
      </c>
      <c r="C35" s="421">
        <v>143.67422958070247</v>
      </c>
      <c r="D35" s="419"/>
      <c r="E35" s="409"/>
    </row>
    <row r="36" spans="1:5" x14ac:dyDescent="0.25">
      <c r="A36" s="409"/>
      <c r="B36" s="417">
        <v>2036</v>
      </c>
      <c r="C36" s="421">
        <v>146.97873686105862</v>
      </c>
      <c r="D36" s="419"/>
      <c r="E36" s="409"/>
    </row>
    <row r="37" spans="1:5" x14ac:dyDescent="0.25">
      <c r="A37" s="409"/>
      <c r="B37" s="417">
        <v>2037</v>
      </c>
      <c r="C37" s="421">
        <v>150.35924780886296</v>
      </c>
      <c r="D37" s="419"/>
      <c r="E37" s="409"/>
    </row>
    <row r="38" spans="1:5" x14ac:dyDescent="0.25">
      <c r="A38" s="409"/>
      <c r="B38" s="417">
        <v>2038</v>
      </c>
      <c r="C38" s="421">
        <v>153.8175105084668</v>
      </c>
      <c r="D38" s="419"/>
      <c r="E38" s="409"/>
    </row>
    <row r="39" spans="1:5" x14ac:dyDescent="0.25">
      <c r="A39" s="409"/>
      <c r="B39" s="417">
        <v>2039</v>
      </c>
      <c r="C39" s="421">
        <v>157.35531325016152</v>
      </c>
      <c r="D39" s="419"/>
      <c r="E39" s="409"/>
    </row>
    <row r="40" spans="1:5" x14ac:dyDescent="0.25">
      <c r="A40" s="409"/>
      <c r="B40" s="417">
        <v>2040</v>
      </c>
      <c r="C40" s="421">
        <v>160.97448545491523</v>
      </c>
      <c r="D40" s="419"/>
      <c r="E40" s="409"/>
    </row>
    <row r="41" spans="1:5" x14ac:dyDescent="0.25">
      <c r="A41" s="409"/>
      <c r="B41" s="417">
        <v>2041</v>
      </c>
      <c r="C41" s="421">
        <v>164.67689862037824</v>
      </c>
      <c r="D41" s="419"/>
      <c r="E41" s="409"/>
    </row>
    <row r="42" spans="1:5" x14ac:dyDescent="0.25">
      <c r="A42" s="409"/>
      <c r="B42" s="417">
        <v>2042</v>
      </c>
      <c r="C42" s="421">
        <v>168.46446728864694</v>
      </c>
      <c r="D42" s="419"/>
      <c r="E42" s="409"/>
    </row>
    <row r="43" spans="1:5" x14ac:dyDescent="0.25">
      <c r="A43" s="409"/>
      <c r="B43" s="417">
        <v>2043</v>
      </c>
      <c r="C43" s="421">
        <v>172.33915003628582</v>
      </c>
      <c r="D43" s="419"/>
      <c r="E43" s="409"/>
    </row>
    <row r="44" spans="1:5" x14ac:dyDescent="0.25">
      <c r="A44" s="409"/>
      <c r="B44" s="417">
        <v>2044</v>
      </c>
      <c r="C44" s="421">
        <v>176.30295048712043</v>
      </c>
      <c r="D44" s="419"/>
      <c r="E44" s="409"/>
    </row>
    <row r="45" spans="1:5" x14ac:dyDescent="0.25">
      <c r="A45" s="409"/>
      <c r="B45" s="417">
        <v>2045</v>
      </c>
      <c r="C45" s="421">
        <v>180.35791834832415</v>
      </c>
      <c r="D45" s="419"/>
      <c r="E45" s="409"/>
    </row>
    <row r="46" spans="1:5" x14ac:dyDescent="0.25">
      <c r="A46" s="409"/>
      <c r="B46" s="417">
        <v>2046</v>
      </c>
      <c r="C46" s="421">
        <v>184.5061504703356</v>
      </c>
      <c r="D46" s="419"/>
      <c r="E46" s="409"/>
    </row>
    <row r="47" spans="1:5" x14ac:dyDescent="0.25">
      <c r="A47" s="409"/>
      <c r="B47" s="417">
        <v>2047</v>
      </c>
      <c r="C47" s="421">
        <v>188.74979193115331</v>
      </c>
      <c r="D47" s="419"/>
      <c r="E47" s="409"/>
    </row>
    <row r="48" spans="1:5" x14ac:dyDescent="0.25">
      <c r="A48" s="409"/>
      <c r="B48" s="417">
        <v>2048</v>
      </c>
      <c r="C48" s="421">
        <v>193.09103714556974</v>
      </c>
      <c r="D48" s="419"/>
      <c r="E48" s="409"/>
    </row>
    <row r="49" spans="1:5" x14ac:dyDescent="0.25">
      <c r="A49" s="409"/>
      <c r="B49" s="417">
        <v>2049</v>
      </c>
      <c r="C49" s="421">
        <v>197.53213099991788</v>
      </c>
      <c r="D49" s="419"/>
      <c r="E49" s="409"/>
    </row>
    <row r="50" spans="1:5" x14ac:dyDescent="0.25">
      <c r="A50" s="409"/>
      <c r="B50" s="417">
        <v>2050</v>
      </c>
      <c r="C50" s="421">
        <v>202.0753700129159</v>
      </c>
      <c r="D50" s="419"/>
      <c r="E50" s="409"/>
    </row>
    <row r="51" spans="1:5" x14ac:dyDescent="0.25">
      <c r="A51" s="409"/>
      <c r="B51" s="417">
        <v>2051</v>
      </c>
      <c r="C51" s="421">
        <v>206.72310352321298</v>
      </c>
      <c r="D51" s="419"/>
      <c r="E51" s="409"/>
    </row>
    <row r="52" spans="1:5" x14ac:dyDescent="0.25">
      <c r="A52" s="409"/>
      <c r="B52" s="417">
        <v>2052</v>
      </c>
      <c r="C52" s="421">
        <v>211.47773490424683</v>
      </c>
      <c r="D52" s="419"/>
      <c r="E52" s="409"/>
    </row>
    <row r="53" spans="1:5" x14ac:dyDescent="0.25">
      <c r="A53" s="409"/>
      <c r="B53" s="417">
        <v>2053</v>
      </c>
      <c r="C53" s="421">
        <v>216.34172280704448</v>
      </c>
      <c r="D53" s="419"/>
      <c r="E53" s="409"/>
    </row>
    <row r="54" spans="1:5" x14ac:dyDescent="0.25">
      <c r="A54" s="409"/>
      <c r="B54" s="417">
        <v>2054</v>
      </c>
      <c r="C54" s="421">
        <v>221.31758243160652</v>
      </c>
      <c r="D54" s="419"/>
      <c r="E54" s="409"/>
    </row>
    <row r="55" spans="1:5" x14ac:dyDescent="0.25">
      <c r="A55" s="409"/>
      <c r="B55" s="417">
        <v>2055</v>
      </c>
      <c r="C55" s="421">
        <v>226.40788682753345</v>
      </c>
      <c r="D55" s="419"/>
      <c r="E55" s="409"/>
    </row>
    <row r="56" spans="1:5" x14ac:dyDescent="0.25">
      <c r="A56" s="409"/>
      <c r="B56" s="417">
        <v>2056</v>
      </c>
      <c r="C56" s="421">
        <v>231.61526822456668</v>
      </c>
      <c r="D56" s="419"/>
      <c r="E56" s="409"/>
    </row>
    <row r="57" spans="1:5" x14ac:dyDescent="0.25">
      <c r="A57" s="409"/>
      <c r="B57" s="417">
        <v>2057</v>
      </c>
      <c r="C57" s="421">
        <v>236.94241939373168</v>
      </c>
      <c r="D57" s="419"/>
      <c r="E57" s="409"/>
    </row>
    <row r="58" spans="1:5" x14ac:dyDescent="0.25">
      <c r="A58" s="409"/>
      <c r="B58" s="417">
        <v>2058</v>
      </c>
      <c r="C58" s="421">
        <v>242.39209503978748</v>
      </c>
      <c r="D58" s="419"/>
      <c r="E58" s="409"/>
    </row>
    <row r="59" spans="1:5" x14ac:dyDescent="0.25">
      <c r="A59" s="409"/>
      <c r="B59" s="417">
        <v>2059</v>
      </c>
      <c r="C59" s="421">
        <v>247.96711322570258</v>
      </c>
      <c r="D59" s="419"/>
      <c r="E59" s="409"/>
    </row>
    <row r="60" spans="1:5" x14ac:dyDescent="0.25">
      <c r="A60" s="409"/>
      <c r="B60" s="417">
        <v>2060</v>
      </c>
      <c r="C60" s="421">
        <v>253.67035682989373</v>
      </c>
      <c r="D60" s="419"/>
      <c r="E60" s="409"/>
    </row>
    <row r="61" spans="1:5" x14ac:dyDescent="0.25">
      <c r="A61" s="409"/>
      <c r="B61" s="417">
        <v>2061</v>
      </c>
      <c r="C61" s="421">
        <v>259.5047750369813</v>
      </c>
      <c r="D61" s="419"/>
      <c r="E61" s="409"/>
    </row>
    <row r="62" spans="1:5" x14ac:dyDescent="0.25">
      <c r="A62" s="409"/>
      <c r="B62" s="417">
        <v>2062</v>
      </c>
      <c r="C62" s="421">
        <v>265.47338486283184</v>
      </c>
      <c r="D62" s="419"/>
      <c r="E62" s="409"/>
    </row>
    <row r="63" spans="1:5" x14ac:dyDescent="0.25">
      <c r="A63" s="409"/>
      <c r="B63" s="417">
        <v>2063</v>
      </c>
      <c r="C63" s="421">
        <v>271.57927271467696</v>
      </c>
      <c r="D63" s="419"/>
      <c r="E63" s="409"/>
    </row>
    <row r="64" spans="1:5" x14ac:dyDescent="0.25">
      <c r="A64" s="409"/>
      <c r="B64" s="417">
        <v>2064</v>
      </c>
      <c r="C64" s="421">
        <v>277.82559598711447</v>
      </c>
      <c r="D64" s="419"/>
      <c r="E64" s="409"/>
    </row>
    <row r="65" spans="1:5" x14ac:dyDescent="0.25">
      <c r="A65" s="409"/>
      <c r="B65" s="417">
        <v>2065</v>
      </c>
      <c r="C65" s="421">
        <v>284.21558469481806</v>
      </c>
      <c r="D65" s="419"/>
      <c r="E65" s="409"/>
    </row>
    <row r="66" spans="1:5" x14ac:dyDescent="0.25">
      <c r="A66" s="409"/>
      <c r="B66" s="417">
        <v>2066</v>
      </c>
      <c r="C66" s="421">
        <v>290.75254314279891</v>
      </c>
      <c r="D66" s="419"/>
      <c r="E66" s="409"/>
    </row>
    <row r="67" spans="1:5" x14ac:dyDescent="0.25">
      <c r="A67" s="409"/>
      <c r="B67" s="417">
        <v>2067</v>
      </c>
      <c r="C67" s="421">
        <v>297.43985163508324</v>
      </c>
      <c r="D67" s="419"/>
      <c r="E67" s="409"/>
    </row>
    <row r="68" spans="1:5" x14ac:dyDescent="0.25">
      <c r="A68" s="409"/>
      <c r="B68" s="417">
        <v>2068</v>
      </c>
      <c r="C68" s="421">
        <v>304.28096822269015</v>
      </c>
      <c r="D68" s="419"/>
      <c r="E68" s="409"/>
    </row>
    <row r="69" spans="1:5" x14ac:dyDescent="0.25">
      <c r="A69" s="409"/>
      <c r="B69" s="417">
        <v>2069</v>
      </c>
      <c r="C69" s="421">
        <v>311.27943049181198</v>
      </c>
      <c r="D69" s="419"/>
      <c r="E69" s="409"/>
    </row>
    <row r="70" spans="1:5" x14ac:dyDescent="0.25">
      <c r="A70" s="409"/>
      <c r="B70" s="417">
        <v>2070</v>
      </c>
      <c r="C70" s="421">
        <v>318.43885739312356</v>
      </c>
      <c r="D70" s="419"/>
      <c r="E70" s="409"/>
    </row>
    <row r="71" spans="1:5" x14ac:dyDescent="0.25">
      <c r="A71" s="409"/>
      <c r="B71" s="417">
        <v>2071</v>
      </c>
      <c r="C71" s="421">
        <v>325.76295111316534</v>
      </c>
      <c r="D71" s="419"/>
      <c r="E71" s="409"/>
    </row>
    <row r="72" spans="1:5" x14ac:dyDescent="0.25">
      <c r="A72" s="409"/>
      <c r="B72" s="417">
        <v>2072</v>
      </c>
      <c r="C72" s="421">
        <v>333.25549898876812</v>
      </c>
      <c r="D72" s="419"/>
      <c r="E72" s="409"/>
    </row>
    <row r="73" spans="1:5" x14ac:dyDescent="0.25">
      <c r="A73" s="409"/>
      <c r="B73" s="417">
        <v>2073</v>
      </c>
      <c r="C73" s="421">
        <v>340.92037546550978</v>
      </c>
      <c r="D73" s="419"/>
      <c r="E73" s="409"/>
    </row>
    <row r="74" spans="1:5" x14ac:dyDescent="0.25">
      <c r="A74" s="409"/>
      <c r="B74" s="417">
        <v>2074</v>
      </c>
      <c r="C74" s="421">
        <v>348.76154410121654</v>
      </c>
      <c r="D74" s="419"/>
      <c r="E74" s="409"/>
    </row>
    <row r="75" spans="1:5" x14ac:dyDescent="0.25">
      <c r="A75" s="409"/>
      <c r="B75" s="417">
        <v>2075</v>
      </c>
      <c r="C75" s="421">
        <v>356.7830596155444</v>
      </c>
      <c r="D75" s="419"/>
      <c r="E75" s="409"/>
    </row>
    <row r="76" spans="1:5" x14ac:dyDescent="0.25">
      <c r="A76" s="409"/>
      <c r="B76" s="417">
        <v>2076</v>
      </c>
      <c r="C76" s="421">
        <v>364.98906998670196</v>
      </c>
      <c r="D76" s="419"/>
      <c r="E76" s="409"/>
    </row>
    <row r="77" spans="1:5" x14ac:dyDescent="0.25">
      <c r="A77" s="409"/>
      <c r="B77" s="417">
        <v>2077</v>
      </c>
      <c r="C77" s="421">
        <v>373.38381859639611</v>
      </c>
      <c r="D77" s="419"/>
      <c r="E77" s="409"/>
    </row>
    <row r="78" spans="1:5" x14ac:dyDescent="0.25">
      <c r="A78" s="409"/>
      <c r="B78" s="417">
        <v>2078</v>
      </c>
      <c r="C78" s="421">
        <v>381.97164642411309</v>
      </c>
      <c r="D78" s="419"/>
      <c r="E78" s="409"/>
    </row>
    <row r="79" spans="1:5" x14ac:dyDescent="0.25">
      <c r="A79" s="409"/>
      <c r="B79" s="417">
        <v>2079</v>
      </c>
      <c r="C79" s="421">
        <v>390.75699429186773</v>
      </c>
      <c r="D79" s="419"/>
      <c r="E79" s="409"/>
    </row>
    <row r="80" spans="1:5" x14ac:dyDescent="0.25">
      <c r="A80" s="409"/>
      <c r="B80" s="417">
        <v>2080</v>
      </c>
      <c r="C80" s="421">
        <v>399.74440516058058</v>
      </c>
      <c r="D80" s="419"/>
      <c r="E80" s="409"/>
    </row>
    <row r="81" spans="1:5" x14ac:dyDescent="0.25">
      <c r="A81" s="409"/>
      <c r="B81" s="417">
        <v>2081</v>
      </c>
      <c r="C81" s="421">
        <v>408.93852647927395</v>
      </c>
      <c r="D81" s="419"/>
      <c r="E81" s="409"/>
    </row>
    <row r="82" spans="1:5" x14ac:dyDescent="0.25">
      <c r="A82" s="409"/>
      <c r="B82" s="417">
        <v>2082</v>
      </c>
      <c r="C82" s="421">
        <v>418.34411258829721</v>
      </c>
      <c r="D82" s="419"/>
      <c r="E82" s="409"/>
    </row>
    <row r="83" spans="1:5" x14ac:dyDescent="0.25">
      <c r="A83" s="409"/>
      <c r="B83" s="417">
        <v>2083</v>
      </c>
      <c r="C83" s="421">
        <v>427.9660271778281</v>
      </c>
      <c r="D83" s="419"/>
      <c r="E83" s="409"/>
    </row>
    <row r="84" spans="1:5" x14ac:dyDescent="0.25">
      <c r="A84" s="409"/>
      <c r="B84" s="417">
        <v>2084</v>
      </c>
      <c r="C84" s="421">
        <v>437.80924580291804</v>
      </c>
      <c r="D84" s="419"/>
      <c r="E84" s="409"/>
    </row>
    <row r="85" spans="1:5" x14ac:dyDescent="0.25">
      <c r="A85" s="409"/>
      <c r="B85" s="417">
        <v>2085</v>
      </c>
      <c r="C85" s="421">
        <v>447.87885845638516</v>
      </c>
      <c r="D85" s="419"/>
      <c r="E85" s="409"/>
    </row>
    <row r="86" spans="1:5" x14ac:dyDescent="0.25">
      <c r="A86" s="409"/>
      <c r="B86" s="417">
        <v>2086</v>
      </c>
      <c r="C86" s="421">
        <v>458.18007220088185</v>
      </c>
      <c r="D86" s="419"/>
      <c r="E86" s="409"/>
    </row>
    <row r="87" spans="1:5" x14ac:dyDescent="0.25">
      <c r="A87" s="409"/>
      <c r="B87" s="417">
        <v>2087</v>
      </c>
      <c r="C87" s="421">
        <v>468.71821386150219</v>
      </c>
      <c r="D87" s="419"/>
      <c r="E87" s="409"/>
    </row>
    <row r="88" spans="1:5" x14ac:dyDescent="0.25">
      <c r="A88" s="409"/>
      <c r="B88" s="417">
        <v>2088</v>
      </c>
      <c r="C88" s="421">
        <v>479.49873278031674</v>
      </c>
      <c r="D88" s="419"/>
      <c r="E88" s="409"/>
    </row>
    <row r="89" spans="1:5" x14ac:dyDescent="0.25">
      <c r="A89" s="409"/>
      <c r="B89" s="417">
        <v>2089</v>
      </c>
      <c r="C89" s="421">
        <v>490.52720363426391</v>
      </c>
      <c r="D89" s="419"/>
      <c r="E89" s="409"/>
    </row>
    <row r="90" spans="1:5" x14ac:dyDescent="0.25">
      <c r="A90" s="409"/>
      <c r="B90" s="417">
        <v>2090</v>
      </c>
      <c r="C90" s="421">
        <v>501.80932931785196</v>
      </c>
      <c r="D90" s="419"/>
      <c r="E90" s="409"/>
    </row>
    <row r="91" spans="1:5" x14ac:dyDescent="0.25">
      <c r="A91" s="409"/>
      <c r="B91" s="417">
        <v>2091</v>
      </c>
      <c r="C91" s="421">
        <v>513.3509438921626</v>
      </c>
      <c r="D91" s="419"/>
      <c r="E91" s="409"/>
    </row>
    <row r="92" spans="1:5" x14ac:dyDescent="0.25">
      <c r="A92" s="409"/>
      <c r="B92" s="417">
        <v>2092</v>
      </c>
      <c r="C92" s="421">
        <v>525.15801560168222</v>
      </c>
      <c r="D92" s="419"/>
      <c r="E92" s="409"/>
    </row>
    <row r="93" spans="1:5" x14ac:dyDescent="0.25">
      <c r="A93" s="409"/>
      <c r="B93" s="417">
        <v>2093</v>
      </c>
      <c r="C93" s="421">
        <v>537.23664996052082</v>
      </c>
      <c r="D93" s="419"/>
      <c r="E93" s="409"/>
    </row>
    <row r="94" spans="1:5" x14ac:dyDescent="0.25">
      <c r="A94" s="409"/>
      <c r="B94" s="417">
        <v>2094</v>
      </c>
      <c r="C94" s="421">
        <v>549.59309290961266</v>
      </c>
      <c r="D94" s="419"/>
      <c r="E94" s="409"/>
    </row>
    <row r="95" spans="1:5" x14ac:dyDescent="0.25">
      <c r="A95" s="409"/>
      <c r="B95" s="417">
        <v>2095</v>
      </c>
      <c r="C95" s="421">
        <v>562.23373404653375</v>
      </c>
      <c r="D95" s="419"/>
      <c r="E95" s="409"/>
    </row>
    <row r="96" spans="1:5" x14ac:dyDescent="0.25">
      <c r="A96" s="409"/>
      <c r="B96" s="417">
        <v>2096</v>
      </c>
      <c r="C96" s="421">
        <v>575.165109929604</v>
      </c>
      <c r="D96" s="419"/>
      <c r="E96" s="409"/>
    </row>
    <row r="97" spans="1:5" x14ac:dyDescent="0.25">
      <c r="A97" s="409"/>
      <c r="B97" s="417">
        <v>2097</v>
      </c>
      <c r="C97" s="421">
        <v>588.39390745798471</v>
      </c>
      <c r="D97" s="419"/>
      <c r="E97" s="409"/>
    </row>
    <row r="98" spans="1:5" x14ac:dyDescent="0.25">
      <c r="A98" s="409"/>
      <c r="B98" s="417">
        <v>2098</v>
      </c>
      <c r="C98" s="421">
        <v>601.92696732951845</v>
      </c>
      <c r="D98" s="419"/>
      <c r="E98" s="409"/>
    </row>
    <row r="99" spans="1:5" x14ac:dyDescent="0.25">
      <c r="A99" s="409"/>
      <c r="B99" s="417">
        <v>2099</v>
      </c>
      <c r="C99" s="421">
        <v>615.77128757809726</v>
      </c>
      <c r="D99" s="419"/>
      <c r="E99" s="409"/>
    </row>
    <row r="100" spans="1:5" ht="15.75" thickBot="1" x14ac:dyDescent="0.3">
      <c r="A100" s="409"/>
      <c r="B100" s="424">
        <v>2100</v>
      </c>
      <c r="C100" s="425">
        <v>629.93402719239339</v>
      </c>
      <c r="D100" s="419"/>
      <c r="E100" s="409"/>
    </row>
    <row r="101" spans="1:5" x14ac:dyDescent="0.25">
      <c r="A101" s="409"/>
      <c r="B101" s="426"/>
      <c r="C101" s="419"/>
      <c r="D101" s="419"/>
      <c r="E101" s="409"/>
    </row>
    <row r="102" spans="1:5" x14ac:dyDescent="0.25">
      <c r="A102" s="409"/>
      <c r="B102" s="426" t="s">
        <v>280</v>
      </c>
      <c r="C102" s="419"/>
      <c r="D102" s="419"/>
      <c r="E102" s="409"/>
    </row>
    <row r="103" spans="1:5" ht="27.4" customHeight="1" x14ac:dyDescent="0.25">
      <c r="A103" s="409"/>
      <c r="B103" s="523" t="s">
        <v>339</v>
      </c>
      <c r="C103" s="523"/>
      <c r="D103" s="523"/>
      <c r="E103" s="409"/>
    </row>
    <row r="104" spans="1:5" ht="103.5" customHeight="1" x14ac:dyDescent="0.25">
      <c r="A104" s="409"/>
      <c r="B104" s="524" t="s">
        <v>340</v>
      </c>
      <c r="C104" s="524"/>
      <c r="D104" s="524"/>
      <c r="E104" s="427"/>
    </row>
    <row r="105" spans="1:5" x14ac:dyDescent="0.25">
      <c r="A105" s="409"/>
      <c r="B105" s="427"/>
      <c r="C105" s="427"/>
      <c r="D105" s="427"/>
      <c r="E105" s="427"/>
    </row>
  </sheetData>
  <sheetProtection algorithmName="SHA-512" hashValue="BaJTpSjm5H6GQcOC5dcU+GyOTlZ1H14V97CDKH8S37EEu2QnEHNnsOWXA1pJaVCLo78lw5uEvRpEFzcskUVlGQ==" saltValue="EScK2Ckat65zMWpO7+SD0g==" spinCount="100000" sheet="1" objects="1" scenarios="1" selectLockedCells="1"/>
  <mergeCells count="2">
    <mergeCell ref="B103:D103"/>
    <mergeCell ref="B104:D104"/>
  </mergeCells>
  <hyperlinks>
    <hyperlink ref="B27" r:id="rId1" display="http://www.defra.gov.uk/publications/2012/05/30/pb13773-2012-ghg-conversion/ " xr:uid="{1C428AE1-BE27-4D08-8317-25307FBD4C20}"/>
  </hyperlinks>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77B2-6EA8-447D-B681-49F303277652}">
  <sheetPr codeName="Sheet2">
    <tabColor rgb="FFFFFFCC"/>
  </sheetPr>
  <dimension ref="A1:Q40"/>
  <sheetViews>
    <sheetView showGridLines="0" zoomScale="90" zoomScaleNormal="90" workbookViewId="0">
      <selection activeCell="C15" sqref="C15"/>
    </sheetView>
  </sheetViews>
  <sheetFormatPr defaultColWidth="0" defaultRowHeight="15" zeroHeight="1" x14ac:dyDescent="0.25"/>
  <cols>
    <col min="1" max="1" width="3.7109375" customWidth="1"/>
    <col min="2" max="2" width="44.7109375" customWidth="1"/>
    <col min="3" max="3" width="28.5703125" customWidth="1"/>
    <col min="4" max="8" width="25.7109375" customWidth="1"/>
    <col min="9" max="9" width="3.7109375" customWidth="1"/>
    <col min="10" max="16384" width="9.140625" hidden="1"/>
  </cols>
  <sheetData>
    <row r="1" spans="1:17" x14ac:dyDescent="0.25">
      <c r="A1" s="1"/>
      <c r="B1" s="2"/>
      <c r="C1" s="2"/>
      <c r="D1" s="2"/>
      <c r="E1" s="2"/>
      <c r="F1" s="2"/>
      <c r="G1" s="2"/>
      <c r="H1" s="2"/>
      <c r="I1" s="1"/>
    </row>
    <row r="2" spans="1:17" x14ac:dyDescent="0.25">
      <c r="A2" s="1"/>
      <c r="B2" s="1"/>
      <c r="C2" s="1"/>
      <c r="D2" s="1"/>
      <c r="E2" s="1"/>
      <c r="F2" s="1"/>
      <c r="G2" s="1"/>
      <c r="H2" s="1"/>
      <c r="I2" s="1"/>
    </row>
    <row r="3" spans="1:17" ht="21" customHeight="1" x14ac:dyDescent="0.25">
      <c r="A3" s="1"/>
      <c r="B3" s="42" t="s">
        <v>20</v>
      </c>
      <c r="C3" s="42"/>
      <c r="D3" s="42"/>
      <c r="E3" s="1"/>
      <c r="F3" s="1"/>
      <c r="G3" s="1"/>
      <c r="H3" s="1"/>
      <c r="I3" s="1"/>
    </row>
    <row r="4" spans="1:17" x14ac:dyDescent="0.25">
      <c r="A4" s="1"/>
      <c r="B4" s="1"/>
      <c r="C4" s="1"/>
      <c r="D4" s="1"/>
      <c r="E4" s="1"/>
      <c r="F4" s="1"/>
      <c r="G4" s="1"/>
      <c r="H4" s="1"/>
      <c r="I4" s="1"/>
    </row>
    <row r="5" spans="1:17" ht="18.75" x14ac:dyDescent="0.25">
      <c r="A5" s="1"/>
      <c r="B5" s="3" t="s">
        <v>21</v>
      </c>
      <c r="C5" s="1"/>
      <c r="D5" s="1"/>
      <c r="E5" s="1"/>
      <c r="F5" s="1"/>
      <c r="G5" s="1"/>
      <c r="H5" s="1"/>
      <c r="I5" s="1"/>
    </row>
    <row r="6" spans="1:17" ht="37.5" customHeight="1" x14ac:dyDescent="0.25">
      <c r="A6" s="1"/>
      <c r="B6" s="445" t="s">
        <v>22</v>
      </c>
      <c r="C6" s="445"/>
      <c r="D6" s="445"/>
      <c r="E6" s="445"/>
      <c r="F6" s="445"/>
      <c r="G6" s="445"/>
      <c r="H6" s="445"/>
      <c r="I6" s="1"/>
    </row>
    <row r="7" spans="1:17" ht="27" customHeight="1" x14ac:dyDescent="0.25">
      <c r="A7" s="1"/>
      <c r="B7" s="4" t="s">
        <v>23</v>
      </c>
      <c r="C7" s="5"/>
      <c r="D7" s="449" t="s">
        <v>341</v>
      </c>
      <c r="E7" s="450"/>
      <c r="F7" s="450"/>
      <c r="G7" s="450"/>
      <c r="H7" s="450"/>
      <c r="I7" s="44"/>
    </row>
    <row r="8" spans="1:17" x14ac:dyDescent="0.25">
      <c r="A8" s="1"/>
      <c r="B8" s="6"/>
      <c r="C8" s="7"/>
      <c r="D8" s="1"/>
      <c r="E8" s="1"/>
      <c r="F8" s="1"/>
      <c r="G8" s="1"/>
      <c r="H8" s="1"/>
      <c r="I8" s="1"/>
    </row>
    <row r="9" spans="1:17" x14ac:dyDescent="0.25">
      <c r="A9" s="1"/>
      <c r="B9" s="8" t="s">
        <v>24</v>
      </c>
      <c r="C9" s="9"/>
      <c r="D9" s="451" t="s">
        <v>345</v>
      </c>
      <c r="E9" s="452"/>
      <c r="F9" s="452"/>
      <c r="G9" s="452"/>
      <c r="H9" s="452"/>
      <c r="I9" s="452"/>
    </row>
    <row r="10" spans="1:17" x14ac:dyDescent="0.25">
      <c r="A10" s="1"/>
      <c r="B10" s="39"/>
      <c r="C10" s="40"/>
      <c r="D10" s="38"/>
      <c r="E10" s="47"/>
      <c r="F10" s="47"/>
      <c r="G10" s="47"/>
      <c r="H10" s="47"/>
      <c r="I10" s="47"/>
      <c r="Q10" t="e" cm="1">
        <f t="array" ref="Q10">(E10*K10)*Project_lifespan1000</f>
        <v>#NAME?</v>
      </c>
    </row>
    <row r="11" spans="1:17" ht="45" x14ac:dyDescent="0.25">
      <c r="A11" s="1"/>
      <c r="B11" s="41" t="s">
        <v>25</v>
      </c>
      <c r="C11" s="9"/>
      <c r="D11" s="38" t="s">
        <v>342</v>
      </c>
      <c r="E11" s="47"/>
      <c r="F11" s="47"/>
      <c r="G11" s="47"/>
      <c r="H11" s="47"/>
      <c r="I11" s="47"/>
    </row>
    <row r="12" spans="1:17" x14ac:dyDescent="0.25">
      <c r="A12" s="1"/>
      <c r="B12" s="1"/>
      <c r="C12" s="1"/>
      <c r="D12" s="1"/>
      <c r="E12" s="1"/>
      <c r="F12" s="1"/>
      <c r="G12" s="1"/>
      <c r="H12" s="1"/>
      <c r="I12" s="1"/>
    </row>
    <row r="13" spans="1:17" ht="18.75" x14ac:dyDescent="0.25">
      <c r="A13" s="1"/>
      <c r="B13" s="3" t="s">
        <v>27</v>
      </c>
      <c r="C13" s="1"/>
      <c r="D13" s="1"/>
      <c r="E13" s="1"/>
      <c r="F13" s="1"/>
      <c r="G13" s="1"/>
      <c r="H13" s="1"/>
      <c r="I13" s="1"/>
    </row>
    <row r="14" spans="1:17" ht="112.5" customHeight="1" x14ac:dyDescent="0.25">
      <c r="A14" s="1"/>
      <c r="B14" s="445" t="s">
        <v>355</v>
      </c>
      <c r="C14" s="445"/>
      <c r="D14" s="445"/>
      <c r="E14" s="445"/>
      <c r="F14" s="445"/>
      <c r="G14" s="445"/>
      <c r="H14" s="445"/>
      <c r="I14" s="1"/>
    </row>
    <row r="15" spans="1:17" x14ac:dyDescent="0.25">
      <c r="A15" s="1"/>
      <c r="B15" s="29" t="s">
        <v>28</v>
      </c>
      <c r="C15" s="48"/>
      <c r="D15" s="46" t="s">
        <v>29</v>
      </c>
      <c r="E15" s="1"/>
      <c r="F15" s="1"/>
      <c r="G15" s="1"/>
      <c r="H15" s="1"/>
      <c r="I15" s="1"/>
    </row>
    <row r="16" spans="1:17" x14ac:dyDescent="0.25">
      <c r="A16" s="1"/>
      <c r="B16" s="29" t="s">
        <v>353</v>
      </c>
      <c r="C16" s="49"/>
      <c r="D16" s="46" t="s">
        <v>343</v>
      </c>
      <c r="E16" s="1"/>
      <c r="F16" s="1"/>
      <c r="G16" s="1"/>
      <c r="H16" s="1"/>
      <c r="I16" s="1"/>
    </row>
    <row r="17" spans="1:9" x14ac:dyDescent="0.25">
      <c r="A17" s="1"/>
      <c r="B17" s="43" t="s">
        <v>354</v>
      </c>
      <c r="C17" s="50"/>
      <c r="D17" s="46" t="s">
        <v>344</v>
      </c>
      <c r="E17" s="1"/>
      <c r="F17" s="1"/>
      <c r="G17" s="1"/>
      <c r="H17" s="1"/>
      <c r="I17" s="1"/>
    </row>
    <row r="18" spans="1:9" ht="150" customHeight="1" x14ac:dyDescent="0.25">
      <c r="A18" s="1"/>
      <c r="B18" s="29" t="s">
        <v>30</v>
      </c>
      <c r="C18" s="455"/>
      <c r="D18" s="455"/>
      <c r="E18" s="455"/>
      <c r="F18" s="455"/>
      <c r="G18" s="455"/>
      <c r="H18" s="45" t="s">
        <v>31</v>
      </c>
      <c r="I18" s="1"/>
    </row>
    <row r="19" spans="1:9" x14ac:dyDescent="0.25">
      <c r="A19" s="1"/>
      <c r="B19" s="1"/>
      <c r="C19" s="1"/>
      <c r="D19" s="1"/>
      <c r="E19" s="1"/>
      <c r="F19" s="1"/>
      <c r="G19" s="1"/>
      <c r="H19" s="1"/>
      <c r="I19" s="1"/>
    </row>
    <row r="20" spans="1:9" ht="18.75" x14ac:dyDescent="0.25">
      <c r="A20" s="1"/>
      <c r="B20" s="3" t="s">
        <v>32</v>
      </c>
      <c r="C20" s="1"/>
      <c r="D20" s="1"/>
      <c r="E20" s="1"/>
      <c r="F20" s="1"/>
      <c r="G20" s="1"/>
      <c r="H20" s="1"/>
      <c r="I20" s="1"/>
    </row>
    <row r="21" spans="1:9" ht="80.25" customHeight="1" x14ac:dyDescent="0.25">
      <c r="A21" s="1"/>
      <c r="B21" s="446" t="s">
        <v>351</v>
      </c>
      <c r="C21" s="446"/>
      <c r="D21" s="446"/>
      <c r="E21" s="446"/>
      <c r="F21" s="446"/>
      <c r="G21" s="446"/>
      <c r="H21" s="446"/>
      <c r="I21" s="1"/>
    </row>
    <row r="22" spans="1:9" x14ac:dyDescent="0.25">
      <c r="A22" s="1"/>
      <c r="B22" s="4" t="s">
        <v>33</v>
      </c>
      <c r="C22" s="4" t="s">
        <v>34</v>
      </c>
      <c r="D22" s="11" t="s">
        <v>35</v>
      </c>
      <c r="E22" s="11" t="s">
        <v>36</v>
      </c>
      <c r="F22" s="11" t="s">
        <v>37</v>
      </c>
      <c r="G22" s="11" t="s">
        <v>38</v>
      </c>
      <c r="H22" s="11" t="s">
        <v>39</v>
      </c>
      <c r="I22" s="1"/>
    </row>
    <row r="23" spans="1:9" x14ac:dyDescent="0.25">
      <c r="A23" s="1"/>
      <c r="B23" s="12" t="s">
        <v>40</v>
      </c>
      <c r="C23" s="13" t="s">
        <v>41</v>
      </c>
      <c r="D23" s="14"/>
      <c r="E23" s="14"/>
      <c r="F23" s="14"/>
      <c r="G23" s="14"/>
      <c r="H23" s="14"/>
      <c r="I23" s="1"/>
    </row>
    <row r="24" spans="1:9" x14ac:dyDescent="0.25">
      <c r="A24" s="1"/>
      <c r="B24" s="12" t="s">
        <v>44</v>
      </c>
      <c r="C24" s="13" t="s">
        <v>41</v>
      </c>
      <c r="D24" s="14"/>
      <c r="E24" s="14"/>
      <c r="F24" s="14"/>
      <c r="G24" s="14"/>
      <c r="H24" s="14"/>
      <c r="I24" s="1"/>
    </row>
    <row r="25" spans="1:9" x14ac:dyDescent="0.25">
      <c r="A25" s="1"/>
      <c r="B25" s="15" t="s">
        <v>47</v>
      </c>
      <c r="C25" s="13" t="s">
        <v>48</v>
      </c>
      <c r="D25" s="9"/>
      <c r="E25" s="9"/>
      <c r="F25" s="9"/>
      <c r="G25" s="9"/>
      <c r="H25" s="9"/>
      <c r="I25" s="1"/>
    </row>
    <row r="26" spans="1:9" x14ac:dyDescent="0.25">
      <c r="A26" s="1"/>
      <c r="B26" s="12" t="s">
        <v>49</v>
      </c>
      <c r="C26" s="13" t="s">
        <v>50</v>
      </c>
      <c r="D26" s="16"/>
      <c r="E26" s="16"/>
      <c r="F26" s="16"/>
      <c r="G26" s="16"/>
      <c r="H26" s="16"/>
      <c r="I26" s="1"/>
    </row>
    <row r="27" spans="1:9" x14ac:dyDescent="0.25">
      <c r="A27" s="1"/>
      <c r="B27" s="17" t="s">
        <v>51</v>
      </c>
      <c r="C27" s="13" t="s">
        <v>50</v>
      </c>
      <c r="D27" s="16"/>
      <c r="E27" s="16"/>
      <c r="F27" s="16"/>
      <c r="G27" s="16"/>
      <c r="H27" s="16"/>
      <c r="I27" s="1"/>
    </row>
    <row r="28" spans="1:9" x14ac:dyDescent="0.25">
      <c r="A28" s="1"/>
      <c r="B28" s="18"/>
      <c r="C28" s="19"/>
      <c r="D28" s="31"/>
      <c r="E28" s="20"/>
      <c r="F28" s="20"/>
      <c r="G28" s="20"/>
      <c r="H28" s="20"/>
      <c r="I28" s="1"/>
    </row>
    <row r="29" spans="1:9" hidden="1" x14ac:dyDescent="0.25">
      <c r="A29" s="1"/>
      <c r="B29" s="1"/>
      <c r="C29" s="21" t="s">
        <v>52</v>
      </c>
      <c r="D29" s="21" t="b">
        <f>IF(OR(COUNTBLANK(D23:D27)=0,COUNTBLANK(D23:D27)=5),TRUE,FALSE)</f>
        <v>1</v>
      </c>
      <c r="E29" s="21" t="b">
        <f t="shared" ref="E29:H29" si="0">IF(OR(COUNTBLANK(E23:E27)=0,COUNTBLANK(E23:E27)=5),TRUE,FALSE)</f>
        <v>1</v>
      </c>
      <c r="F29" s="21" t="b">
        <f t="shared" si="0"/>
        <v>1</v>
      </c>
      <c r="G29" s="21" t="b">
        <f t="shared" si="0"/>
        <v>1</v>
      </c>
      <c r="H29" s="21" t="b">
        <f t="shared" si="0"/>
        <v>1</v>
      </c>
      <c r="I29" s="1"/>
    </row>
    <row r="30" spans="1:9" hidden="1" x14ac:dyDescent="0.25">
      <c r="A30" s="1"/>
      <c r="B30" s="1"/>
      <c r="C30" s="21" t="s">
        <v>53</v>
      </c>
      <c r="D30" s="21" t="b">
        <f>IF(OR(VLOOKUP(D24,Lookups!$B$13:$C$41,2,FALSE)=Inputs!D23,D24=""),TRUE,FALSE)</f>
        <v>1</v>
      </c>
      <c r="E30" s="21" t="b">
        <f>IF(OR(VLOOKUP(E24,Lookups!$B$13:$C$41,2,FALSE)=Inputs!E23,E24=""),TRUE,FALSE)</f>
        <v>1</v>
      </c>
      <c r="F30" s="21" t="b">
        <f>IF(OR(VLOOKUP(F24,Lookups!$B$13:$C$41,2,FALSE)=Inputs!F23,F24=""),TRUE,FALSE)</f>
        <v>1</v>
      </c>
      <c r="G30" s="21" t="b">
        <f>IF(OR(VLOOKUP(G24,Lookups!$B$13:$C$41,2,FALSE)=Inputs!G23,G24=""),TRUE,FALSE)</f>
        <v>1</v>
      </c>
      <c r="H30" s="21" t="b">
        <f>IF(OR(VLOOKUP(H24,Lookups!$B$13:$C$41,2,FALSE)=Inputs!H23,H24=""),TRUE,FALSE)</f>
        <v>1</v>
      </c>
      <c r="I30" s="10"/>
    </row>
    <row r="31" spans="1:9" ht="18.75" x14ac:dyDescent="0.25">
      <c r="A31" s="1"/>
      <c r="B31" s="3" t="s">
        <v>54</v>
      </c>
      <c r="C31" s="1"/>
      <c r="D31" s="1"/>
      <c r="E31" s="1"/>
      <c r="F31" s="1"/>
      <c r="G31" s="22"/>
      <c r="H31" s="1"/>
      <c r="I31" s="10"/>
    </row>
    <row r="32" spans="1:9" ht="37.5" customHeight="1" x14ac:dyDescent="0.25">
      <c r="A32" s="1"/>
      <c r="B32" s="445" t="s">
        <v>350</v>
      </c>
      <c r="C32" s="445"/>
      <c r="D32" s="445"/>
      <c r="E32" s="445"/>
      <c r="F32" s="445"/>
      <c r="G32" s="445"/>
      <c r="H32" s="445"/>
      <c r="I32" s="1"/>
    </row>
    <row r="33" spans="1:9" ht="30" customHeight="1" x14ac:dyDescent="0.25">
      <c r="A33" s="1"/>
      <c r="B33" s="23" t="s">
        <v>44</v>
      </c>
      <c r="C33" s="24" t="s">
        <v>55</v>
      </c>
      <c r="D33" s="453" t="s">
        <v>56</v>
      </c>
      <c r="E33" s="453"/>
      <c r="F33" s="453"/>
      <c r="G33" s="453"/>
      <c r="H33" s="454"/>
      <c r="I33" s="1"/>
    </row>
    <row r="34" spans="1:9" ht="15" customHeight="1" x14ac:dyDescent="0.25">
      <c r="A34" s="1"/>
      <c r="B34" s="25"/>
      <c r="C34" s="26"/>
      <c r="D34" s="447"/>
      <c r="E34" s="447"/>
      <c r="F34" s="447"/>
      <c r="G34" s="447"/>
      <c r="H34" s="448"/>
      <c r="I34" s="1"/>
    </row>
    <row r="35" spans="1:9" x14ac:dyDescent="0.25">
      <c r="A35" s="1"/>
      <c r="B35" s="25"/>
      <c r="C35" s="26"/>
      <c r="D35" s="447"/>
      <c r="E35" s="447"/>
      <c r="F35" s="447"/>
      <c r="G35" s="447"/>
      <c r="H35" s="448"/>
      <c r="I35" s="1"/>
    </row>
    <row r="36" spans="1:9" x14ac:dyDescent="0.25">
      <c r="A36" s="1"/>
      <c r="B36" s="25"/>
      <c r="C36" s="26"/>
      <c r="D36" s="447"/>
      <c r="E36" s="447"/>
      <c r="F36" s="447"/>
      <c r="G36" s="447"/>
      <c r="H36" s="448"/>
      <c r="I36" s="1"/>
    </row>
    <row r="37" spans="1:9" x14ac:dyDescent="0.25">
      <c r="A37" s="1"/>
      <c r="B37" s="25"/>
      <c r="C37" s="26"/>
      <c r="D37" s="447"/>
      <c r="E37" s="447"/>
      <c r="F37" s="447"/>
      <c r="G37" s="447"/>
      <c r="H37" s="448"/>
      <c r="I37" s="1"/>
    </row>
    <row r="38" spans="1:9" x14ac:dyDescent="0.25">
      <c r="A38" s="1"/>
      <c r="B38" s="25"/>
      <c r="C38" s="26"/>
      <c r="D38" s="447"/>
      <c r="E38" s="447"/>
      <c r="F38" s="447"/>
      <c r="G38" s="447"/>
      <c r="H38" s="448"/>
      <c r="I38" s="1"/>
    </row>
    <row r="39" spans="1:9" x14ac:dyDescent="0.25">
      <c r="A39" s="1"/>
      <c r="B39" s="1"/>
      <c r="C39" s="1"/>
      <c r="D39" s="1"/>
      <c r="E39" s="1"/>
      <c r="F39" s="1"/>
      <c r="G39" s="1"/>
      <c r="H39" s="1"/>
      <c r="I39" s="1"/>
    </row>
    <row r="40" spans="1:9" x14ac:dyDescent="0.25">
      <c r="A40" s="1"/>
      <c r="B40" s="27"/>
      <c r="C40" s="27"/>
      <c r="D40" s="27"/>
      <c r="E40" s="27"/>
      <c r="F40" s="27"/>
      <c r="G40" s="27"/>
      <c r="H40" s="27"/>
      <c r="I40" s="1"/>
    </row>
  </sheetData>
  <sheetProtection algorithmName="SHA-512" hashValue="itabDknU3x6bddfkEANvyokDMfxYvV5cMRftgrtu6GhFuPo2tEnJqV0kWF7pbGYhzQK5Kt5qXJWYW4Yvd4IO8A==" saltValue="OOc2PuPAJ6sQ2d2iC9+y1Q==" spinCount="100000" sheet="1" objects="1" scenarios="1" selectLockedCells="1"/>
  <mergeCells count="13">
    <mergeCell ref="D38:H38"/>
    <mergeCell ref="D9:I9"/>
    <mergeCell ref="B32:H32"/>
    <mergeCell ref="D33:H33"/>
    <mergeCell ref="D34:H34"/>
    <mergeCell ref="D35:H35"/>
    <mergeCell ref="C18:G18"/>
    <mergeCell ref="B6:H6"/>
    <mergeCell ref="B21:H21"/>
    <mergeCell ref="B14:H14"/>
    <mergeCell ref="D36:H36"/>
    <mergeCell ref="D37:H37"/>
    <mergeCell ref="D7:H7"/>
  </mergeCells>
  <conditionalFormatting sqref="D24:H24">
    <cfRule type="expression" dxfId="0" priority="1">
      <formula>D$30=FALSE</formula>
    </cfRule>
  </conditionalFormatting>
  <dataValidations count="6">
    <dataValidation type="list" allowBlank="1" showInputMessage="1" showErrorMessage="1" sqref="C7" xr:uid="{0B454ABF-C6D2-437C-8963-FFC85C32BA0C}">
      <formula1>Project_Lifespan_Range</formula1>
    </dataValidation>
    <dataValidation type="list" allowBlank="1" showInputMessage="1" showErrorMessage="1" sqref="C11" xr:uid="{5CD7C3B2-F950-4C73-884B-FBDFDACB0E70}">
      <formula1>Y_N</formula1>
    </dataValidation>
    <dataValidation type="decimal" allowBlank="1" showInputMessage="1" showErrorMessage="1" sqref="C16:C17" xr:uid="{D1D78C89-00A7-4F6E-91F6-DA0395F1CB60}">
      <formula1>0</formula1>
      <formula2>9.99999999999999E+96</formula2>
    </dataValidation>
    <dataValidation type="decimal" allowBlank="1" showInputMessage="1" showErrorMessage="1" sqref="D25:H27" xr:uid="{CDD4D2D3-A034-4495-9D0A-69FF017BB70D}">
      <formula1>0</formula1>
      <formula2>9.99999999999999E+75</formula2>
    </dataValidation>
    <dataValidation type="decimal" allowBlank="1" showInputMessage="1" showErrorMessage="1" sqref="C9" xr:uid="{CBA1FF6B-FC4B-4E54-8DD3-842E80D97BDC}">
      <formula1>0</formula1>
      <formula2>9.99999999999999E+56</formula2>
    </dataValidation>
    <dataValidation type="decimal" allowBlank="1" showInputMessage="1" showErrorMessage="1" sqref="C34:C38" xr:uid="{16DE3FDC-3045-4B52-8AAD-CE0177C0C396}">
      <formula1>-99999999999999900000</formula1>
      <formula2>9.99999999999999E+29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453326C7-1461-4DA9-8531-25D14A57553C}">
          <x14:formula1>
            <xm:f>Lookups!$B$3:$B$9</xm:f>
          </x14:formula1>
          <xm:sqref>D23:H23</xm:sqref>
        </x14:dataValidation>
        <x14:dataValidation type="list" allowBlank="1" showInputMessage="1" showErrorMessage="1" xr:uid="{AF40B8D7-1E39-4042-A1AE-18A406E15AD1}">
          <x14:formula1>
            <xm:f>INDIRECT(INDEX(Lookups!$C$3:$C$9,MATCH(D23,Lookups!$B$3:$B$9,0)))</xm:f>
          </x14:formula1>
          <xm:sqref>D24:H24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32E44-A7C3-4AAF-BB80-5AA19A1ADFDC}">
  <sheetPr codeName="Sheet3">
    <tabColor rgb="FFCC99FF"/>
  </sheetPr>
  <dimension ref="A1:E21"/>
  <sheetViews>
    <sheetView showGridLines="0" workbookViewId="0">
      <selection activeCell="B14" sqref="B14:M14"/>
    </sheetView>
  </sheetViews>
  <sheetFormatPr defaultColWidth="0" defaultRowHeight="15" zeroHeight="1" x14ac:dyDescent="0.25"/>
  <cols>
    <col min="1" max="1" width="3.7109375" style="30" customWidth="1"/>
    <col min="2" max="2" width="40.7109375" style="30" customWidth="1"/>
    <col min="3" max="4" width="18.42578125" style="30" customWidth="1"/>
    <col min="5" max="5" width="3.7109375" style="30" customWidth="1"/>
    <col min="6" max="16384" width="8.85546875" style="30" hidden="1"/>
  </cols>
  <sheetData>
    <row r="1" spans="2:4" x14ac:dyDescent="0.25">
      <c r="B1" s="69"/>
      <c r="C1" s="69"/>
      <c r="D1" s="69"/>
    </row>
    <row r="2" spans="2:4" x14ac:dyDescent="0.25"/>
    <row r="3" spans="2:4" ht="21" x14ac:dyDescent="0.35">
      <c r="B3" s="70" t="s">
        <v>57</v>
      </c>
    </row>
    <row r="4" spans="2:4" x14ac:dyDescent="0.25"/>
    <row r="5" spans="2:4" ht="18.75" x14ac:dyDescent="0.3">
      <c r="B5" s="71" t="s">
        <v>58</v>
      </c>
    </row>
    <row r="6" spans="2:4" ht="15.75" thickBot="1" x14ac:dyDescent="0.3"/>
    <row r="7" spans="2:4" x14ac:dyDescent="0.25">
      <c r="B7" s="72" t="s">
        <v>59</v>
      </c>
      <c r="C7" s="73" t="s">
        <v>60</v>
      </c>
      <c r="D7" s="74" t="s">
        <v>61</v>
      </c>
    </row>
    <row r="8" spans="2:4" ht="30" x14ac:dyDescent="0.25">
      <c r="B8" s="75" t="s">
        <v>62</v>
      </c>
      <c r="C8" s="76" t="e">
        <f>SUM('CE Fuel Bill Savings'!W8:AA57)</f>
        <v>#DIV/0!</v>
      </c>
      <c r="D8" s="77" t="e">
        <f>C8/IETF_grant</f>
        <v>#DIV/0!</v>
      </c>
    </row>
    <row r="9" spans="2:4" ht="30.75" thickBot="1" x14ac:dyDescent="0.3">
      <c r="B9" s="78" t="s">
        <v>63</v>
      </c>
      <c r="C9" s="79" t="e">
        <f>SUM('CE Carbon Savings'!V8:Z57)</f>
        <v>#DIV/0!</v>
      </c>
      <c r="D9" s="80" t="e">
        <f>C9/IETF_grant</f>
        <v>#DIV/0!</v>
      </c>
    </row>
    <row r="10" spans="2:4" x14ac:dyDescent="0.25"/>
    <row r="11" spans="2:4" x14ac:dyDescent="0.25"/>
    <row r="12" spans="2:4" ht="18.75" x14ac:dyDescent="0.3">
      <c r="B12" s="71" t="s">
        <v>346</v>
      </c>
    </row>
    <row r="13" spans="2:4" ht="15.75" thickBot="1" x14ac:dyDescent="0.3">
      <c r="B13" s="1"/>
      <c r="C13" s="1"/>
    </row>
    <row r="14" spans="2:4" x14ac:dyDescent="0.25">
      <c r="B14" s="63" t="s">
        <v>64</v>
      </c>
      <c r="C14" s="64" t="e">
        <f>SUM('VFM Energy Benefits'!W8:AA57)</f>
        <v>#DIV/0!</v>
      </c>
    </row>
    <row r="15" spans="2:4" x14ac:dyDescent="0.25">
      <c r="B15" s="65" t="s">
        <v>65</v>
      </c>
      <c r="C15" s="66" t="e">
        <f>SUM('VFM Rebound Benefits'!W8:AA57)</f>
        <v>#DIV/0!</v>
      </c>
    </row>
    <row r="16" spans="2:4" x14ac:dyDescent="0.25">
      <c r="B16" s="65" t="s">
        <v>66</v>
      </c>
      <c r="C16" s="67" t="e">
        <f>SUM('VFM Carbon Benefits'!AB8:AF57)</f>
        <v>#N/A</v>
      </c>
    </row>
    <row r="17" spans="2:4" x14ac:dyDescent="0.25">
      <c r="B17" s="65" t="s">
        <v>67</v>
      </c>
      <c r="C17" s="67" t="e">
        <f>SUM('VFM Air Quality Benefits'!V8:Z57)</f>
        <v>#DIV/0!</v>
      </c>
    </row>
    <row r="18" spans="2:4" ht="15.75" thickBot="1" x14ac:dyDescent="0.3">
      <c r="B18" s="62" t="s">
        <v>68</v>
      </c>
      <c r="C18" s="68">
        <f>IETF_grant</f>
        <v>0</v>
      </c>
    </row>
    <row r="19" spans="2:4" x14ac:dyDescent="0.25">
      <c r="B19" s="1"/>
      <c r="C19" s="1"/>
    </row>
    <row r="20" spans="2:4" x14ac:dyDescent="0.25"/>
    <row r="21" spans="2:4" x14ac:dyDescent="0.25">
      <c r="B21" s="69"/>
      <c r="C21" s="69"/>
      <c r="D21" s="69"/>
    </row>
  </sheetData>
  <sheetProtection algorithmName="SHA-512" hashValue="F/DGz/SoJUyE95CivlNSe3P61DGXzeoUonXiq3cHQNmFtLACzwD/vDzXWejvMHMo97aeGS50L0TLT7K9Xoc/PA==" saltValue="u62DgbiBqk5WcBAiyKZFHQ==" spinCount="100000" sheet="1" objects="1" scenarios="1" selectLockedCells="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03C13-6CE8-4709-B501-B85B0A994395}">
  <sheetPr codeName="Sheet4">
    <tabColor rgb="FFCC99FF"/>
  </sheetPr>
  <dimension ref="A1:D26"/>
  <sheetViews>
    <sheetView showGridLines="0" zoomScale="120" zoomScaleNormal="120" workbookViewId="0">
      <selection activeCell="B14" sqref="B14:M14"/>
    </sheetView>
  </sheetViews>
  <sheetFormatPr defaultColWidth="0" defaultRowHeight="15" zeroHeight="1" x14ac:dyDescent="0.25"/>
  <cols>
    <col min="1" max="1" width="3.7109375" style="30" customWidth="1"/>
    <col min="2" max="2" width="17.140625" style="30" customWidth="1"/>
    <col min="3" max="3" width="8.85546875" style="30" customWidth="1"/>
    <col min="4" max="4" width="3.7109375" style="30" customWidth="1"/>
    <col min="5" max="16384" width="8.85546875" style="30" hidden="1"/>
  </cols>
  <sheetData>
    <row r="1" spans="2:3" x14ac:dyDescent="0.25">
      <c r="B1" s="69"/>
      <c r="C1" s="69"/>
    </row>
    <row r="2" spans="2:3" x14ac:dyDescent="0.25"/>
    <row r="3" spans="2:3" ht="21" x14ac:dyDescent="0.35">
      <c r="B3" s="70" t="s">
        <v>69</v>
      </c>
    </row>
    <row r="4" spans="2:3" ht="15.75" thickBot="1" x14ac:dyDescent="0.3"/>
    <row r="5" spans="2:3" ht="15.75" thickBot="1" x14ac:dyDescent="0.3">
      <c r="B5" s="81" t="s">
        <v>70</v>
      </c>
      <c r="C5" s="82">
        <v>2021</v>
      </c>
    </row>
    <row r="6" spans="2:3" ht="15.75" thickBot="1" x14ac:dyDescent="0.3"/>
    <row r="7" spans="2:3" ht="15.75" thickBot="1" x14ac:dyDescent="0.3">
      <c r="B7" s="81" t="s">
        <v>71</v>
      </c>
      <c r="C7" s="82">
        <v>2021</v>
      </c>
    </row>
    <row r="8" spans="2:3" ht="15.75" thickBot="1" x14ac:dyDescent="0.3"/>
    <row r="9" spans="2:3" x14ac:dyDescent="0.25">
      <c r="B9" s="83" t="s">
        <v>72</v>
      </c>
      <c r="C9" s="84">
        <v>2021</v>
      </c>
    </row>
    <row r="10" spans="2:3" ht="15.75" thickBot="1" x14ac:dyDescent="0.3">
      <c r="B10" s="85" t="s">
        <v>73</v>
      </c>
      <c r="C10" s="86">
        <f>C9+1</f>
        <v>2022</v>
      </c>
    </row>
    <row r="11" spans="2:3" ht="15.75" thickBot="1" x14ac:dyDescent="0.3"/>
    <row r="12" spans="2:3" ht="15.75" thickBot="1" x14ac:dyDescent="0.3">
      <c r="B12" s="81" t="s">
        <v>74</v>
      </c>
      <c r="C12" s="87">
        <v>0.1</v>
      </c>
    </row>
    <row r="13" spans="2:3" x14ac:dyDescent="0.25"/>
    <row r="14" spans="2:3" x14ac:dyDescent="0.25">
      <c r="B14" s="69"/>
      <c r="C14" s="69"/>
    </row>
    <row r="17" s="30" customFormat="1" hidden="1" x14ac:dyDescent="0.25"/>
    <row r="18" s="30" customFormat="1" hidden="1" x14ac:dyDescent="0.25"/>
    <row r="19" s="30" customFormat="1" hidden="1" x14ac:dyDescent="0.25"/>
    <row r="20" s="30" customFormat="1" hidden="1" x14ac:dyDescent="0.25"/>
    <row r="21" s="30" customFormat="1" hidden="1" x14ac:dyDescent="0.25"/>
    <row r="22" s="30" customFormat="1" hidden="1" x14ac:dyDescent="0.25"/>
    <row r="23" s="30" customFormat="1" hidden="1" x14ac:dyDescent="0.25"/>
    <row r="24" s="30" customFormat="1" hidden="1" x14ac:dyDescent="0.25"/>
    <row r="25" s="30" customFormat="1" hidden="1" x14ac:dyDescent="0.25"/>
    <row r="26" s="30" customFormat="1" hidden="1" x14ac:dyDescent="0.25"/>
  </sheetData>
  <sheetProtection algorithmName="SHA-512" hashValue="01p/Z4PgKD96RpyXe6MCVyxMzrgf6G52yYOWWn+4I4fCzZQ2BYn60GUB1XlB9y2UCK4hX3yqwSvDnu9F/nTalQ==" saltValue="ftJ2BPUCwfeTTsLwU7PhDw==" spinCount="100000" sheet="1" objects="1" scenarios="1" selectLockedCells="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E3652-9221-4B1B-9664-89B529DD3879}">
  <sheetPr codeName="Sheet5">
    <tabColor rgb="FFCC99FF"/>
  </sheetPr>
  <dimension ref="A1:X45"/>
  <sheetViews>
    <sheetView showGridLines="0" zoomScale="90" zoomScaleNormal="90" workbookViewId="0">
      <selection activeCell="B14" sqref="B14:M14"/>
    </sheetView>
  </sheetViews>
  <sheetFormatPr defaultColWidth="0" defaultRowHeight="15" zeroHeight="1" x14ac:dyDescent="0.25"/>
  <cols>
    <col min="1" max="1" width="4.28515625" style="30" customWidth="1"/>
    <col min="2" max="23" width="9.140625" style="30" customWidth="1"/>
    <col min="24" max="24" width="4.28515625" style="30" customWidth="1"/>
    <col min="25" max="16384" width="9.140625" style="30" hidden="1"/>
  </cols>
  <sheetData>
    <row r="1" spans="2:23" x14ac:dyDescent="0.25">
      <c r="B1" s="69"/>
      <c r="C1" s="69"/>
      <c r="D1" s="69"/>
      <c r="E1" s="69"/>
      <c r="F1" s="69"/>
      <c r="G1" s="69"/>
      <c r="H1" s="69"/>
      <c r="I1" s="69"/>
      <c r="J1" s="69"/>
      <c r="K1" s="69"/>
      <c r="L1" s="69"/>
      <c r="M1" s="69"/>
      <c r="N1" s="69"/>
      <c r="O1" s="69"/>
      <c r="P1" s="69"/>
      <c r="Q1" s="69"/>
      <c r="R1" s="69"/>
      <c r="S1" s="69"/>
      <c r="T1" s="69"/>
      <c r="U1" s="69"/>
      <c r="V1" s="69"/>
      <c r="W1" s="69"/>
    </row>
    <row r="2" spans="2:23" x14ac:dyDescent="0.25">
      <c r="B2" s="88"/>
      <c r="C2" s="88"/>
      <c r="D2" s="88"/>
      <c r="E2" s="88"/>
      <c r="F2" s="88"/>
      <c r="G2" s="88"/>
      <c r="H2" s="88"/>
      <c r="I2" s="88"/>
      <c r="J2" s="88"/>
      <c r="K2" s="88"/>
      <c r="L2" s="88"/>
      <c r="M2" s="88"/>
      <c r="N2" s="88"/>
      <c r="O2" s="88"/>
      <c r="P2" s="88"/>
      <c r="Q2" s="88"/>
      <c r="R2" s="88"/>
      <c r="S2" s="88"/>
      <c r="T2" s="88"/>
      <c r="U2" s="88"/>
      <c r="V2" s="88"/>
      <c r="W2" s="88"/>
    </row>
    <row r="3" spans="2:23" ht="21" x14ac:dyDescent="0.35">
      <c r="B3" s="89" t="s">
        <v>75</v>
      </c>
      <c r="C3" s="88"/>
      <c r="D3" s="88"/>
      <c r="E3" s="88"/>
      <c r="F3" s="88"/>
      <c r="G3" s="88"/>
      <c r="H3" s="88"/>
      <c r="I3" s="88"/>
      <c r="J3" s="88"/>
      <c r="K3" s="88"/>
      <c r="L3" s="88"/>
      <c r="M3" s="88"/>
      <c r="N3" s="88"/>
      <c r="O3" s="88"/>
      <c r="P3" s="88"/>
      <c r="Q3" s="88"/>
      <c r="R3" s="88"/>
      <c r="S3" s="88"/>
      <c r="T3" s="88"/>
      <c r="U3" s="88"/>
      <c r="V3" s="88"/>
      <c r="W3" s="88"/>
    </row>
    <row r="4" spans="2:23" x14ac:dyDescent="0.25"/>
    <row r="5" spans="2:23" x14ac:dyDescent="0.25"/>
    <row r="6" spans="2:23" x14ac:dyDescent="0.25"/>
    <row r="7" spans="2:23" x14ac:dyDescent="0.25"/>
    <row r="8" spans="2:23" x14ac:dyDescent="0.25"/>
    <row r="9" spans="2:23" x14ac:dyDescent="0.25"/>
    <row r="10" spans="2:23" x14ac:dyDescent="0.25"/>
    <row r="11" spans="2:23" x14ac:dyDescent="0.25"/>
    <row r="12" spans="2:23" x14ac:dyDescent="0.25"/>
    <row r="13" spans="2:23" x14ac:dyDescent="0.25"/>
    <row r="14" spans="2:23" x14ac:dyDescent="0.25"/>
    <row r="15" spans="2:23" x14ac:dyDescent="0.25"/>
    <row r="16" spans="2:23" x14ac:dyDescent="0.25"/>
    <row r="17" s="30" customFormat="1" x14ac:dyDescent="0.25"/>
    <row r="18" s="30" customFormat="1" x14ac:dyDescent="0.25"/>
    <row r="19" s="30" customFormat="1" x14ac:dyDescent="0.25"/>
    <row r="20" s="30" customFormat="1" x14ac:dyDescent="0.25"/>
    <row r="21" s="30" customFormat="1" x14ac:dyDescent="0.25"/>
    <row r="22" s="30" customFormat="1" x14ac:dyDescent="0.25"/>
    <row r="23" s="30" customFormat="1" x14ac:dyDescent="0.25"/>
    <row r="24" s="30" customFormat="1" x14ac:dyDescent="0.25"/>
    <row r="25" s="30" customFormat="1" x14ac:dyDescent="0.25"/>
    <row r="26" s="30" customFormat="1" x14ac:dyDescent="0.25"/>
    <row r="27" s="30" customFormat="1" x14ac:dyDescent="0.25"/>
    <row r="28" s="30" customFormat="1" x14ac:dyDescent="0.25"/>
    <row r="29" s="30" customFormat="1" x14ac:dyDescent="0.25"/>
    <row r="30" s="30" customFormat="1" x14ac:dyDescent="0.25"/>
    <row r="31" s="30" customFormat="1" x14ac:dyDescent="0.25"/>
    <row r="32" s="30" customFormat="1" x14ac:dyDescent="0.25"/>
    <row r="33" spans="2:23" x14ac:dyDescent="0.25"/>
    <row r="34" spans="2:23" x14ac:dyDescent="0.25"/>
    <row r="35" spans="2:23" x14ac:dyDescent="0.25"/>
    <row r="36" spans="2:23" x14ac:dyDescent="0.25"/>
    <row r="37" spans="2:23" x14ac:dyDescent="0.25"/>
    <row r="38" spans="2:23" x14ac:dyDescent="0.25"/>
    <row r="39" spans="2:23" x14ac:dyDescent="0.25"/>
    <row r="40" spans="2:23" x14ac:dyDescent="0.25"/>
    <row r="41" spans="2:23" x14ac:dyDescent="0.25"/>
    <row r="42" spans="2:23" x14ac:dyDescent="0.25"/>
    <row r="43" spans="2:23" x14ac:dyDescent="0.25"/>
    <row r="44" spans="2:23" x14ac:dyDescent="0.25"/>
    <row r="45" spans="2:23" x14ac:dyDescent="0.25">
      <c r="B45" s="69"/>
      <c r="C45" s="69"/>
      <c r="D45" s="69"/>
      <c r="E45" s="69"/>
      <c r="F45" s="69"/>
      <c r="G45" s="69"/>
      <c r="H45" s="69"/>
      <c r="I45" s="69"/>
      <c r="J45" s="69"/>
      <c r="K45" s="69"/>
      <c r="L45" s="69"/>
      <c r="M45" s="69"/>
      <c r="N45" s="69"/>
      <c r="O45" s="69"/>
      <c r="P45" s="69"/>
      <c r="Q45" s="69"/>
      <c r="R45" s="69"/>
      <c r="S45" s="69"/>
      <c r="T45" s="69"/>
      <c r="U45" s="69"/>
      <c r="V45" s="69"/>
      <c r="W45" s="69"/>
    </row>
  </sheetData>
  <sheetProtection algorithmName="SHA-512" hashValue="z+NpY08YMQtoKTACI1N8MuNhp+QXWHKbNN3f/mFAEns9Cula99OA2WEd4B1atkv8UFVK97litr81hwxzCD8LqA==" saltValue="YgeA6xg5uDNiniwDjR0Sug==" spinCount="100000" sheet="1" objects="1" scenarios="1" selectLockedCells="1"/>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65E68-E409-4354-A4F7-9E8A52F1A604}">
  <sheetPr codeName="Sheet6">
    <tabColor theme="7" tint="0.59999389629810485"/>
  </sheetPr>
  <dimension ref="A1:BF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3" width="8.85546875" style="30" customWidth="1"/>
    <col min="4" max="4" width="5.140625" style="30" customWidth="1"/>
    <col min="5" max="9" width="15.85546875" style="30" customWidth="1"/>
    <col min="10" max="10" width="5.140625" style="30" customWidth="1"/>
    <col min="11" max="15" width="15.85546875" style="30" customWidth="1"/>
    <col min="16" max="16" width="5.28515625" style="30" customWidth="1"/>
    <col min="17" max="21" width="15.85546875" style="30" customWidth="1"/>
    <col min="22" max="22" width="5.28515625" style="30" customWidth="1"/>
    <col min="23" max="27" width="15.85546875" style="30" customWidth="1"/>
    <col min="28" max="28" width="5.28515625" style="30" customWidth="1"/>
    <col min="29" max="33" width="15.85546875" style="30" customWidth="1"/>
    <col min="34" max="34" width="5.28515625" style="30" customWidth="1"/>
    <col min="35" max="39" width="15.85546875" style="30" customWidth="1"/>
    <col min="40" max="40" width="3.5703125" style="30" customWidth="1"/>
    <col min="41" max="58" width="0" style="30" hidden="1" customWidth="1"/>
    <col min="59" max="16384" width="8.85546875" style="30" hidden="1"/>
  </cols>
  <sheetData>
    <row r="1" spans="2:39" x14ac:dyDescent="0.25">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row>
    <row r="2" spans="2:39" x14ac:dyDescent="0.25"/>
    <row r="3" spans="2:39" ht="21" x14ac:dyDescent="0.35">
      <c r="B3" s="70" t="s">
        <v>76</v>
      </c>
    </row>
    <row r="4" spans="2:39" ht="15.75" thickBot="1" x14ac:dyDescent="0.3"/>
    <row r="5" spans="2:39" x14ac:dyDescent="0.25">
      <c r="B5" s="456" t="s">
        <v>77</v>
      </c>
      <c r="C5" s="458" t="s">
        <v>78</v>
      </c>
      <c r="D5" s="90"/>
      <c r="E5" s="456" t="s">
        <v>79</v>
      </c>
      <c r="F5" s="457"/>
      <c r="G5" s="457"/>
      <c r="H5" s="457"/>
      <c r="I5" s="458"/>
      <c r="J5" s="91"/>
      <c r="K5" s="456" t="s">
        <v>80</v>
      </c>
      <c r="L5" s="457"/>
      <c r="M5" s="457"/>
      <c r="N5" s="457"/>
      <c r="O5" s="458"/>
      <c r="P5" s="91"/>
      <c r="Q5" s="456" t="s">
        <v>81</v>
      </c>
      <c r="R5" s="457"/>
      <c r="S5" s="457"/>
      <c r="T5" s="457"/>
      <c r="U5" s="458"/>
      <c r="V5" s="91"/>
      <c r="W5" s="456" t="s">
        <v>82</v>
      </c>
      <c r="X5" s="457"/>
      <c r="Y5" s="457"/>
      <c r="Z5" s="457"/>
      <c r="AA5" s="458"/>
      <c r="AB5" s="91"/>
      <c r="AC5" s="456" t="s">
        <v>83</v>
      </c>
      <c r="AD5" s="457"/>
      <c r="AE5" s="457"/>
      <c r="AF5" s="457"/>
      <c r="AG5" s="458"/>
      <c r="AH5" s="91"/>
      <c r="AI5" s="456" t="s">
        <v>84</v>
      </c>
      <c r="AJ5" s="457"/>
      <c r="AK5" s="457"/>
      <c r="AL5" s="457"/>
      <c r="AM5" s="458"/>
    </row>
    <row r="6" spans="2:39" x14ac:dyDescent="0.25">
      <c r="B6" s="459"/>
      <c r="C6" s="460"/>
      <c r="D6" s="90"/>
      <c r="E6" s="92" t="s">
        <v>35</v>
      </c>
      <c r="F6" s="11" t="s">
        <v>36</v>
      </c>
      <c r="G6" s="11" t="s">
        <v>37</v>
      </c>
      <c r="H6" s="11" t="s">
        <v>38</v>
      </c>
      <c r="I6" s="93" t="s">
        <v>39</v>
      </c>
      <c r="J6" s="91"/>
      <c r="K6" s="92" t="s">
        <v>35</v>
      </c>
      <c r="L6" s="11" t="s">
        <v>36</v>
      </c>
      <c r="M6" s="11" t="s">
        <v>37</v>
      </c>
      <c r="N6" s="11" t="s">
        <v>38</v>
      </c>
      <c r="O6" s="93" t="s">
        <v>39</v>
      </c>
      <c r="P6" s="91"/>
      <c r="Q6" s="92" t="s">
        <v>35</v>
      </c>
      <c r="R6" s="11" t="s">
        <v>36</v>
      </c>
      <c r="S6" s="11" t="s">
        <v>37</v>
      </c>
      <c r="T6" s="11" t="s">
        <v>38</v>
      </c>
      <c r="U6" s="93" t="s">
        <v>39</v>
      </c>
      <c r="V6" s="91"/>
      <c r="W6" s="92" t="s">
        <v>35</v>
      </c>
      <c r="X6" s="11" t="s">
        <v>36</v>
      </c>
      <c r="Y6" s="11" t="s">
        <v>37</v>
      </c>
      <c r="Z6" s="11" t="s">
        <v>38</v>
      </c>
      <c r="AA6" s="93" t="s">
        <v>39</v>
      </c>
      <c r="AB6" s="91"/>
      <c r="AC6" s="92" t="s">
        <v>35</v>
      </c>
      <c r="AD6" s="11" t="s">
        <v>36</v>
      </c>
      <c r="AE6" s="11" t="s">
        <v>37</v>
      </c>
      <c r="AF6" s="11" t="s">
        <v>38</v>
      </c>
      <c r="AG6" s="93" t="s">
        <v>39</v>
      </c>
      <c r="AH6" s="91"/>
      <c r="AI6" s="92" t="s">
        <v>35</v>
      </c>
      <c r="AJ6" s="11" t="s">
        <v>36</v>
      </c>
      <c r="AK6" s="11" t="s">
        <v>37</v>
      </c>
      <c r="AL6" s="11" t="s">
        <v>38</v>
      </c>
      <c r="AM6" s="93" t="s">
        <v>39</v>
      </c>
    </row>
    <row r="7" spans="2:39" s="55" customFormat="1" x14ac:dyDescent="0.25">
      <c r="B7" s="459"/>
      <c r="C7" s="460"/>
      <c r="D7" s="94"/>
      <c r="E7" s="95" t="str">
        <f>IF(Fuel_type1=0,"N/A",Fuel_type1)</f>
        <v>N/A</v>
      </c>
      <c r="F7" s="24" t="str">
        <f>IF(Fuel_type2=0,"N/A",Fuel_type2)</f>
        <v>N/A</v>
      </c>
      <c r="G7" s="24" t="str">
        <f>IF(Fuel_type3=0,"N/A",Fuel_type3)</f>
        <v>N/A</v>
      </c>
      <c r="H7" s="24" t="str">
        <f>IF(Fuel_type4=0,"N/A",Fuel_type4)</f>
        <v>N/A</v>
      </c>
      <c r="I7" s="96" t="str">
        <f>IF(Fuel_type5=0,"N/A",Fuel_type5)</f>
        <v>N/A</v>
      </c>
      <c r="J7" s="97"/>
      <c r="K7" s="95" t="str">
        <f>IF(Fuel_type1=0,"N/A",Fuel_type1)</f>
        <v>N/A</v>
      </c>
      <c r="L7" s="24" t="str">
        <f>IF(Fuel_type2=0,"N/A",Fuel_type2)</f>
        <v>N/A</v>
      </c>
      <c r="M7" s="24" t="str">
        <f>IF(Fuel_type3=0,"N/A",Fuel_type3)</f>
        <v>N/A</v>
      </c>
      <c r="N7" s="24" t="str">
        <f>IF(Fuel_type4=0,"N/A",Fuel_type4)</f>
        <v>N/A</v>
      </c>
      <c r="O7" s="96" t="str">
        <f>IF(Fuel_type5=0,"N/A",Fuel_type5)</f>
        <v>N/A</v>
      </c>
      <c r="P7" s="97"/>
      <c r="Q7" s="95" t="str">
        <f>IF(Fuel_type1=0,"N/A",Fuel_type1)</f>
        <v>N/A</v>
      </c>
      <c r="R7" s="24" t="str">
        <f>IF(Fuel_type2=0,"N/A",Fuel_type2)</f>
        <v>N/A</v>
      </c>
      <c r="S7" s="24" t="str">
        <f>IF(Fuel_type3=0,"N/A",Fuel_type3)</f>
        <v>N/A</v>
      </c>
      <c r="T7" s="24" t="str">
        <f>IF(Fuel_type4=0,"N/A",Fuel_type4)</f>
        <v>N/A</v>
      </c>
      <c r="U7" s="96" t="str">
        <f>IF(Fuel_type5=0,"N/A",Fuel_type5)</f>
        <v>N/A</v>
      </c>
      <c r="V7" s="97"/>
      <c r="W7" s="95" t="str">
        <f>IF(Fuel_type1=0,"N/A",Fuel_type1)</f>
        <v>N/A</v>
      </c>
      <c r="X7" s="24" t="str">
        <f>IF(Fuel_type2=0,"N/A",Fuel_type2)</f>
        <v>N/A</v>
      </c>
      <c r="Y7" s="24" t="str">
        <f>IF(Fuel_type3=0,"N/A",Fuel_type3)</f>
        <v>N/A</v>
      </c>
      <c r="Z7" s="24" t="str">
        <f>IF(Fuel_type4=0,"N/A",Fuel_type4)</f>
        <v>N/A</v>
      </c>
      <c r="AA7" s="96" t="str">
        <f>IF(Fuel_type5=0,"N/A",Fuel_type5)</f>
        <v>N/A</v>
      </c>
      <c r="AB7" s="97"/>
      <c r="AC7" s="95" t="str">
        <f>IF(Fuel_type1=0,"N/A",Fuel_type1)</f>
        <v>N/A</v>
      </c>
      <c r="AD7" s="24" t="str">
        <f>IF(Fuel_type2=0,"N/A",Fuel_type2)</f>
        <v>N/A</v>
      </c>
      <c r="AE7" s="24" t="str">
        <f>IF(Fuel_type3=0,"N/A",Fuel_type3)</f>
        <v>N/A</v>
      </c>
      <c r="AF7" s="24" t="str">
        <f>IF(Fuel_type4=0,"N/A",Fuel_type4)</f>
        <v>N/A</v>
      </c>
      <c r="AG7" s="96" t="str">
        <f>IF(Fuel_type5=0,"N/A",Fuel_type5)</f>
        <v>N/A</v>
      </c>
      <c r="AH7" s="97"/>
      <c r="AI7" s="95" t="str">
        <f>IF(Fuel_type1=0,"N/A",Fuel_type1)</f>
        <v>N/A</v>
      </c>
      <c r="AJ7" s="24" t="str">
        <f>IF(Fuel_type2=0,"N/A",Fuel_type2)</f>
        <v>N/A</v>
      </c>
      <c r="AK7" s="24" t="str">
        <f>IF(Fuel_type3=0,"N/A",Fuel_type3)</f>
        <v>N/A</v>
      </c>
      <c r="AL7" s="24" t="str">
        <f>IF(Fuel_type4=0,"N/A",Fuel_type4)</f>
        <v>N/A</v>
      </c>
      <c r="AM7" s="96" t="str">
        <f>IF(Fuel_type5=0,"N/A",Fuel_type5)</f>
        <v>N/A</v>
      </c>
    </row>
    <row r="8" spans="2:39" x14ac:dyDescent="0.25">
      <c r="B8" s="98">
        <f t="shared" ref="B8:B39" si="0">C8-Deployment_Year</f>
        <v>-1</v>
      </c>
      <c r="C8" s="99">
        <v>2021</v>
      </c>
      <c r="E8" s="100">
        <f t="shared" ref="E8:E39" si="1">IF(AND($B8&gt;0,$B8&lt;=Project_lifespan),Fuel1_baseline,0)</f>
        <v>0</v>
      </c>
      <c r="F8" s="101">
        <f t="shared" ref="F8:F39" si="2">IF(AND($B8&gt;0,$B8&lt;=Project_lifespan),Fuel2_baseline,0)</f>
        <v>0</v>
      </c>
      <c r="G8" s="101">
        <f t="shared" ref="G8:G39" si="3">IF(AND($B8&gt;0,$B8&lt;=Project_lifespan),Fuel3_baseline,0)</f>
        <v>0</v>
      </c>
      <c r="H8" s="101">
        <f t="shared" ref="H8:H39" si="4">IF(AND($B8&gt;0,$B8&lt;=Project_lifespan),Fuel4_baseline,0)</f>
        <v>0</v>
      </c>
      <c r="I8" s="102">
        <f t="shared" ref="I8:I39" si="5">IF(AND($B8&gt;0,$B8&lt;=Project_lifespan),Fuel5_baseline,0)</f>
        <v>0</v>
      </c>
      <c r="J8" s="103"/>
      <c r="K8" s="100" t="e">
        <f>E8*(Post_intervention_output/Baseline_output)</f>
        <v>#DIV/0!</v>
      </c>
      <c r="L8" s="101" t="e">
        <f t="shared" ref="L8:L39" si="6">F8*(Post_intervention_output/Baseline_output)</f>
        <v>#DIV/0!</v>
      </c>
      <c r="M8" s="101" t="e">
        <f t="shared" ref="M8:M39" si="7">G8*(Post_intervention_output/Baseline_output)</f>
        <v>#DIV/0!</v>
      </c>
      <c r="N8" s="101" t="e">
        <f t="shared" ref="N8:N39" si="8">H8*(Post_intervention_output/Baseline_output)</f>
        <v>#DIV/0!</v>
      </c>
      <c r="O8" s="102" t="e">
        <f t="shared" ref="O8:O39" si="9">I8*(Post_intervention_output/Baseline_output)</f>
        <v>#DIV/0!</v>
      </c>
      <c r="P8" s="103"/>
      <c r="Q8" s="100">
        <f t="shared" ref="Q8:Q39" si="10">IF(AND($B8&gt;0,$B8&lt;=Project_lifespan),Fuel1_PI,0)</f>
        <v>0</v>
      </c>
      <c r="R8" s="101">
        <f t="shared" ref="R8:R39" si="11">IF(AND($B8&gt;0,$B8&lt;=Project_lifespan),Fuel2_PI,0)</f>
        <v>0</v>
      </c>
      <c r="S8" s="101">
        <f t="shared" ref="S8:S39" si="12">IF(AND($B8&gt;0,$B8&lt;=Project_lifespan),Fuel3_PI,0)</f>
        <v>0</v>
      </c>
      <c r="T8" s="101">
        <f t="shared" ref="T8:T39" si="13">IF(AND($B8&gt;0,$B8&lt;=Project_lifespan),Fuel4_PI,0)</f>
        <v>0</v>
      </c>
      <c r="U8" s="102">
        <f t="shared" ref="U8:U39" si="14">IF(AND($B8&gt;0,$B8&lt;=Project_lifespan),Fuel5_PI,0)</f>
        <v>0</v>
      </c>
      <c r="V8" s="103"/>
      <c r="W8" s="100" t="e">
        <f>K8-Q8</f>
        <v>#DIV/0!</v>
      </c>
      <c r="X8" s="101" t="e">
        <f t="shared" ref="X8:AA8" si="15">L8-R8</f>
        <v>#DIV/0!</v>
      </c>
      <c r="Y8" s="101" t="e">
        <f t="shared" si="15"/>
        <v>#DIV/0!</v>
      </c>
      <c r="Z8" s="101" t="e">
        <f t="shared" si="15"/>
        <v>#DIV/0!</v>
      </c>
      <c r="AA8" s="102" t="e">
        <f t="shared" si="15"/>
        <v>#DIV/0!</v>
      </c>
      <c r="AB8" s="103"/>
      <c r="AC8" s="100" t="e">
        <f t="shared" ref="AC8:AC39" si="16">W8*Rebound_Rate</f>
        <v>#DIV/0!</v>
      </c>
      <c r="AD8" s="101" t="e">
        <f t="shared" ref="AD8:AD39" si="17">X8*Rebound_Rate</f>
        <v>#DIV/0!</v>
      </c>
      <c r="AE8" s="101" t="e">
        <f t="shared" ref="AE8:AE39" si="18">Y8*Rebound_Rate</f>
        <v>#DIV/0!</v>
      </c>
      <c r="AF8" s="101" t="e">
        <f t="shared" ref="AF8:AF39" si="19">Z8*Rebound_Rate</f>
        <v>#DIV/0!</v>
      </c>
      <c r="AG8" s="102" t="e">
        <f t="shared" ref="AG8:AG39" si="20">AA8*Rebound_Rate</f>
        <v>#DIV/0!</v>
      </c>
      <c r="AH8" s="103"/>
      <c r="AI8" s="100" t="e">
        <f>W8-AC8</f>
        <v>#DIV/0!</v>
      </c>
      <c r="AJ8" s="101" t="e">
        <f t="shared" ref="AJ8:AM8" si="21">X8-AD8</f>
        <v>#DIV/0!</v>
      </c>
      <c r="AK8" s="101" t="e">
        <f t="shared" si="21"/>
        <v>#DIV/0!</v>
      </c>
      <c r="AL8" s="101" t="e">
        <f t="shared" si="21"/>
        <v>#DIV/0!</v>
      </c>
      <c r="AM8" s="102" t="e">
        <f t="shared" si="21"/>
        <v>#DIV/0!</v>
      </c>
    </row>
    <row r="9" spans="2:39" x14ac:dyDescent="0.25">
      <c r="B9" s="98">
        <f t="shared" si="0"/>
        <v>0</v>
      </c>
      <c r="C9" s="99">
        <v>2022</v>
      </c>
      <c r="E9" s="100">
        <f t="shared" si="1"/>
        <v>0</v>
      </c>
      <c r="F9" s="101">
        <f t="shared" si="2"/>
        <v>0</v>
      </c>
      <c r="G9" s="101">
        <f t="shared" si="3"/>
        <v>0</v>
      </c>
      <c r="H9" s="101">
        <f t="shared" si="4"/>
        <v>0</v>
      </c>
      <c r="I9" s="102">
        <f t="shared" si="5"/>
        <v>0</v>
      </c>
      <c r="J9" s="103"/>
      <c r="K9" s="100" t="e">
        <f t="shared" ref="K9:K39" si="22">E9*(Post_intervention_output/Baseline_output)</f>
        <v>#DIV/0!</v>
      </c>
      <c r="L9" s="101" t="e">
        <f t="shared" si="6"/>
        <v>#DIV/0!</v>
      </c>
      <c r="M9" s="101" t="e">
        <f t="shared" si="7"/>
        <v>#DIV/0!</v>
      </c>
      <c r="N9" s="101" t="e">
        <f t="shared" si="8"/>
        <v>#DIV/0!</v>
      </c>
      <c r="O9" s="102" t="e">
        <f t="shared" si="9"/>
        <v>#DIV/0!</v>
      </c>
      <c r="P9" s="103"/>
      <c r="Q9" s="100">
        <f t="shared" si="10"/>
        <v>0</v>
      </c>
      <c r="R9" s="101">
        <f t="shared" si="11"/>
        <v>0</v>
      </c>
      <c r="S9" s="101">
        <f t="shared" si="12"/>
        <v>0</v>
      </c>
      <c r="T9" s="101">
        <f t="shared" si="13"/>
        <v>0</v>
      </c>
      <c r="U9" s="102">
        <f t="shared" si="14"/>
        <v>0</v>
      </c>
      <c r="V9" s="103"/>
      <c r="W9" s="100" t="e">
        <f t="shared" ref="W9:W57" si="23">K9-Q9</f>
        <v>#DIV/0!</v>
      </c>
      <c r="X9" s="101" t="e">
        <f t="shared" ref="X9:X57" si="24">L9-R9</f>
        <v>#DIV/0!</v>
      </c>
      <c r="Y9" s="101" t="e">
        <f t="shared" ref="Y9:Y57" si="25">M9-S9</f>
        <v>#DIV/0!</v>
      </c>
      <c r="Z9" s="101" t="e">
        <f t="shared" ref="Z9:Z57" si="26">N9-T9</f>
        <v>#DIV/0!</v>
      </c>
      <c r="AA9" s="102" t="e">
        <f t="shared" ref="AA9:AA57" si="27">O9-U9</f>
        <v>#DIV/0!</v>
      </c>
      <c r="AB9" s="103"/>
      <c r="AC9" s="100" t="e">
        <f t="shared" si="16"/>
        <v>#DIV/0!</v>
      </c>
      <c r="AD9" s="101" t="e">
        <f t="shared" si="17"/>
        <v>#DIV/0!</v>
      </c>
      <c r="AE9" s="101" t="e">
        <f t="shared" si="18"/>
        <v>#DIV/0!</v>
      </c>
      <c r="AF9" s="101" t="e">
        <f t="shared" si="19"/>
        <v>#DIV/0!</v>
      </c>
      <c r="AG9" s="102" t="e">
        <f t="shared" si="20"/>
        <v>#DIV/0!</v>
      </c>
      <c r="AH9" s="103"/>
      <c r="AI9" s="100" t="e">
        <f t="shared" ref="AI9:AI57" si="28">W9-AC9</f>
        <v>#DIV/0!</v>
      </c>
      <c r="AJ9" s="101" t="e">
        <f t="shared" ref="AJ9:AJ57" si="29">X9-AD9</f>
        <v>#DIV/0!</v>
      </c>
      <c r="AK9" s="101" t="e">
        <f t="shared" ref="AK9:AK57" si="30">Y9-AE9</f>
        <v>#DIV/0!</v>
      </c>
      <c r="AL9" s="101" t="e">
        <f t="shared" ref="AL9:AL57" si="31">Z9-AF9</f>
        <v>#DIV/0!</v>
      </c>
      <c r="AM9" s="102" t="e">
        <f t="shared" ref="AM9:AM57" si="32">AA9-AG9</f>
        <v>#DIV/0!</v>
      </c>
    </row>
    <row r="10" spans="2:39" x14ac:dyDescent="0.25">
      <c r="B10" s="98">
        <f t="shared" si="0"/>
        <v>1</v>
      </c>
      <c r="C10" s="99">
        <v>2023</v>
      </c>
      <c r="E10" s="100">
        <f>IF(AND($B10&gt;0,$B10&lt;=Project_lifespan),Fuel1_baseline,0)</f>
        <v>0</v>
      </c>
      <c r="F10" s="101">
        <f t="shared" si="2"/>
        <v>0</v>
      </c>
      <c r="G10" s="101">
        <f t="shared" si="3"/>
        <v>0</v>
      </c>
      <c r="H10" s="101">
        <f t="shared" si="4"/>
        <v>0</v>
      </c>
      <c r="I10" s="102">
        <f t="shared" si="5"/>
        <v>0</v>
      </c>
      <c r="J10" s="103"/>
      <c r="K10" s="100" t="e">
        <f>E10*(Post_intervention_output/Baseline_output)</f>
        <v>#DIV/0!</v>
      </c>
      <c r="L10" s="101" t="e">
        <f t="shared" si="6"/>
        <v>#DIV/0!</v>
      </c>
      <c r="M10" s="101" t="e">
        <f t="shared" si="7"/>
        <v>#DIV/0!</v>
      </c>
      <c r="N10" s="101" t="e">
        <f t="shared" si="8"/>
        <v>#DIV/0!</v>
      </c>
      <c r="O10" s="102" t="e">
        <f t="shared" si="9"/>
        <v>#DIV/0!</v>
      </c>
      <c r="P10" s="103"/>
      <c r="Q10" s="100">
        <f t="shared" si="10"/>
        <v>0</v>
      </c>
      <c r="R10" s="101">
        <f t="shared" si="11"/>
        <v>0</v>
      </c>
      <c r="S10" s="101">
        <f t="shared" si="12"/>
        <v>0</v>
      </c>
      <c r="T10" s="101">
        <f t="shared" si="13"/>
        <v>0</v>
      </c>
      <c r="U10" s="102">
        <f t="shared" si="14"/>
        <v>0</v>
      </c>
      <c r="V10" s="103"/>
      <c r="W10" s="100" t="e">
        <f t="shared" si="23"/>
        <v>#DIV/0!</v>
      </c>
      <c r="X10" s="101" t="e">
        <f t="shared" si="24"/>
        <v>#DIV/0!</v>
      </c>
      <c r="Y10" s="101" t="e">
        <f t="shared" si="25"/>
        <v>#DIV/0!</v>
      </c>
      <c r="Z10" s="101" t="e">
        <f t="shared" si="26"/>
        <v>#DIV/0!</v>
      </c>
      <c r="AA10" s="102" t="e">
        <f t="shared" si="27"/>
        <v>#DIV/0!</v>
      </c>
      <c r="AB10" s="103"/>
      <c r="AC10" s="100" t="e">
        <f t="shared" si="16"/>
        <v>#DIV/0!</v>
      </c>
      <c r="AD10" s="101" t="e">
        <f t="shared" si="17"/>
        <v>#DIV/0!</v>
      </c>
      <c r="AE10" s="101" t="e">
        <f t="shared" si="18"/>
        <v>#DIV/0!</v>
      </c>
      <c r="AF10" s="101" t="e">
        <f t="shared" si="19"/>
        <v>#DIV/0!</v>
      </c>
      <c r="AG10" s="102" t="e">
        <f t="shared" si="20"/>
        <v>#DIV/0!</v>
      </c>
      <c r="AH10" s="103"/>
      <c r="AI10" s="100" t="e">
        <f t="shared" si="28"/>
        <v>#DIV/0!</v>
      </c>
      <c r="AJ10" s="101" t="e">
        <f t="shared" si="29"/>
        <v>#DIV/0!</v>
      </c>
      <c r="AK10" s="101" t="e">
        <f t="shared" si="30"/>
        <v>#DIV/0!</v>
      </c>
      <c r="AL10" s="101" t="e">
        <f t="shared" si="31"/>
        <v>#DIV/0!</v>
      </c>
      <c r="AM10" s="102" t="e">
        <f t="shared" si="32"/>
        <v>#DIV/0!</v>
      </c>
    </row>
    <row r="11" spans="2:39" x14ac:dyDescent="0.25">
      <c r="B11" s="98">
        <f t="shared" si="0"/>
        <v>2</v>
      </c>
      <c r="C11" s="99">
        <v>2024</v>
      </c>
      <c r="E11" s="100">
        <f t="shared" si="1"/>
        <v>0</v>
      </c>
      <c r="F11" s="101">
        <f t="shared" si="2"/>
        <v>0</v>
      </c>
      <c r="G11" s="101">
        <f t="shared" si="3"/>
        <v>0</v>
      </c>
      <c r="H11" s="101">
        <f t="shared" si="4"/>
        <v>0</v>
      </c>
      <c r="I11" s="102">
        <f t="shared" si="5"/>
        <v>0</v>
      </c>
      <c r="J11" s="103"/>
      <c r="K11" s="100" t="e">
        <f t="shared" si="22"/>
        <v>#DIV/0!</v>
      </c>
      <c r="L11" s="101" t="e">
        <f t="shared" si="6"/>
        <v>#DIV/0!</v>
      </c>
      <c r="M11" s="101" t="e">
        <f t="shared" si="7"/>
        <v>#DIV/0!</v>
      </c>
      <c r="N11" s="101" t="e">
        <f t="shared" si="8"/>
        <v>#DIV/0!</v>
      </c>
      <c r="O11" s="102" t="e">
        <f t="shared" si="9"/>
        <v>#DIV/0!</v>
      </c>
      <c r="P11" s="103"/>
      <c r="Q11" s="100">
        <f t="shared" si="10"/>
        <v>0</v>
      </c>
      <c r="R11" s="101">
        <f t="shared" si="11"/>
        <v>0</v>
      </c>
      <c r="S11" s="101">
        <f t="shared" si="12"/>
        <v>0</v>
      </c>
      <c r="T11" s="101">
        <f t="shared" si="13"/>
        <v>0</v>
      </c>
      <c r="U11" s="102">
        <f t="shared" si="14"/>
        <v>0</v>
      </c>
      <c r="V11" s="103"/>
      <c r="W11" s="100" t="e">
        <f t="shared" si="23"/>
        <v>#DIV/0!</v>
      </c>
      <c r="X11" s="101" t="e">
        <f t="shared" si="24"/>
        <v>#DIV/0!</v>
      </c>
      <c r="Y11" s="101" t="e">
        <f t="shared" si="25"/>
        <v>#DIV/0!</v>
      </c>
      <c r="Z11" s="101" t="e">
        <f t="shared" si="26"/>
        <v>#DIV/0!</v>
      </c>
      <c r="AA11" s="102" t="e">
        <f t="shared" si="27"/>
        <v>#DIV/0!</v>
      </c>
      <c r="AB11" s="103"/>
      <c r="AC11" s="100" t="e">
        <f t="shared" si="16"/>
        <v>#DIV/0!</v>
      </c>
      <c r="AD11" s="101" t="e">
        <f t="shared" si="17"/>
        <v>#DIV/0!</v>
      </c>
      <c r="AE11" s="101" t="e">
        <f t="shared" si="18"/>
        <v>#DIV/0!</v>
      </c>
      <c r="AF11" s="101" t="e">
        <f t="shared" si="19"/>
        <v>#DIV/0!</v>
      </c>
      <c r="AG11" s="102" t="e">
        <f t="shared" si="20"/>
        <v>#DIV/0!</v>
      </c>
      <c r="AH11" s="103"/>
      <c r="AI11" s="100" t="e">
        <f t="shared" si="28"/>
        <v>#DIV/0!</v>
      </c>
      <c r="AJ11" s="101" t="e">
        <f t="shared" si="29"/>
        <v>#DIV/0!</v>
      </c>
      <c r="AK11" s="101" t="e">
        <f t="shared" si="30"/>
        <v>#DIV/0!</v>
      </c>
      <c r="AL11" s="101" t="e">
        <f t="shared" si="31"/>
        <v>#DIV/0!</v>
      </c>
      <c r="AM11" s="102" t="e">
        <f t="shared" si="32"/>
        <v>#DIV/0!</v>
      </c>
    </row>
    <row r="12" spans="2:39" x14ac:dyDescent="0.25">
      <c r="B12" s="98">
        <f t="shared" si="0"/>
        <v>3</v>
      </c>
      <c r="C12" s="99">
        <v>2025</v>
      </c>
      <c r="E12" s="100">
        <f t="shared" si="1"/>
        <v>0</v>
      </c>
      <c r="F12" s="101">
        <f t="shared" si="2"/>
        <v>0</v>
      </c>
      <c r="G12" s="101">
        <f t="shared" si="3"/>
        <v>0</v>
      </c>
      <c r="H12" s="101">
        <f t="shared" si="4"/>
        <v>0</v>
      </c>
      <c r="I12" s="102">
        <f t="shared" si="5"/>
        <v>0</v>
      </c>
      <c r="J12" s="103"/>
      <c r="K12" s="100" t="e">
        <f>E12*(Post_intervention_output/Baseline_output)</f>
        <v>#DIV/0!</v>
      </c>
      <c r="L12" s="101" t="e">
        <f t="shared" si="6"/>
        <v>#DIV/0!</v>
      </c>
      <c r="M12" s="101" t="e">
        <f t="shared" si="7"/>
        <v>#DIV/0!</v>
      </c>
      <c r="N12" s="101" t="e">
        <f t="shared" si="8"/>
        <v>#DIV/0!</v>
      </c>
      <c r="O12" s="102" t="e">
        <f t="shared" si="9"/>
        <v>#DIV/0!</v>
      </c>
      <c r="P12" s="103"/>
      <c r="Q12" s="100">
        <f t="shared" si="10"/>
        <v>0</v>
      </c>
      <c r="R12" s="101">
        <f t="shared" si="11"/>
        <v>0</v>
      </c>
      <c r="S12" s="101">
        <f t="shared" si="12"/>
        <v>0</v>
      </c>
      <c r="T12" s="101">
        <f t="shared" si="13"/>
        <v>0</v>
      </c>
      <c r="U12" s="102">
        <f t="shared" si="14"/>
        <v>0</v>
      </c>
      <c r="V12" s="103"/>
      <c r="W12" s="100" t="e">
        <f t="shared" si="23"/>
        <v>#DIV/0!</v>
      </c>
      <c r="X12" s="101" t="e">
        <f t="shared" si="24"/>
        <v>#DIV/0!</v>
      </c>
      <c r="Y12" s="101" t="e">
        <f t="shared" si="25"/>
        <v>#DIV/0!</v>
      </c>
      <c r="Z12" s="101" t="e">
        <f t="shared" si="26"/>
        <v>#DIV/0!</v>
      </c>
      <c r="AA12" s="102" t="e">
        <f t="shared" si="27"/>
        <v>#DIV/0!</v>
      </c>
      <c r="AB12" s="103"/>
      <c r="AC12" s="100" t="e">
        <f t="shared" si="16"/>
        <v>#DIV/0!</v>
      </c>
      <c r="AD12" s="101" t="e">
        <f t="shared" si="17"/>
        <v>#DIV/0!</v>
      </c>
      <c r="AE12" s="101" t="e">
        <f t="shared" si="18"/>
        <v>#DIV/0!</v>
      </c>
      <c r="AF12" s="101" t="e">
        <f t="shared" si="19"/>
        <v>#DIV/0!</v>
      </c>
      <c r="AG12" s="102" t="e">
        <f t="shared" si="20"/>
        <v>#DIV/0!</v>
      </c>
      <c r="AH12" s="103"/>
      <c r="AI12" s="100" t="e">
        <f t="shared" si="28"/>
        <v>#DIV/0!</v>
      </c>
      <c r="AJ12" s="101" t="e">
        <f t="shared" si="29"/>
        <v>#DIV/0!</v>
      </c>
      <c r="AK12" s="101" t="e">
        <f t="shared" si="30"/>
        <v>#DIV/0!</v>
      </c>
      <c r="AL12" s="101" t="e">
        <f t="shared" si="31"/>
        <v>#DIV/0!</v>
      </c>
      <c r="AM12" s="102" t="e">
        <f t="shared" si="32"/>
        <v>#DIV/0!</v>
      </c>
    </row>
    <row r="13" spans="2:39" x14ac:dyDescent="0.25">
      <c r="B13" s="98">
        <f t="shared" si="0"/>
        <v>4</v>
      </c>
      <c r="C13" s="99">
        <v>2026</v>
      </c>
      <c r="E13" s="100">
        <f t="shared" si="1"/>
        <v>0</v>
      </c>
      <c r="F13" s="101">
        <f t="shared" si="2"/>
        <v>0</v>
      </c>
      <c r="G13" s="101">
        <f t="shared" si="3"/>
        <v>0</v>
      </c>
      <c r="H13" s="101">
        <f t="shared" si="4"/>
        <v>0</v>
      </c>
      <c r="I13" s="102">
        <f t="shared" si="5"/>
        <v>0</v>
      </c>
      <c r="J13" s="103"/>
      <c r="K13" s="100" t="e">
        <f t="shared" si="22"/>
        <v>#DIV/0!</v>
      </c>
      <c r="L13" s="101" t="e">
        <f t="shared" si="6"/>
        <v>#DIV/0!</v>
      </c>
      <c r="M13" s="101" t="e">
        <f t="shared" si="7"/>
        <v>#DIV/0!</v>
      </c>
      <c r="N13" s="101" t="e">
        <f t="shared" si="8"/>
        <v>#DIV/0!</v>
      </c>
      <c r="O13" s="102" t="e">
        <f t="shared" si="9"/>
        <v>#DIV/0!</v>
      </c>
      <c r="P13" s="103"/>
      <c r="Q13" s="100">
        <f t="shared" si="10"/>
        <v>0</v>
      </c>
      <c r="R13" s="101">
        <f t="shared" si="11"/>
        <v>0</v>
      </c>
      <c r="S13" s="101">
        <f t="shared" si="12"/>
        <v>0</v>
      </c>
      <c r="T13" s="101">
        <f t="shared" si="13"/>
        <v>0</v>
      </c>
      <c r="U13" s="102">
        <f t="shared" si="14"/>
        <v>0</v>
      </c>
      <c r="V13" s="103"/>
      <c r="W13" s="100" t="e">
        <f t="shared" si="23"/>
        <v>#DIV/0!</v>
      </c>
      <c r="X13" s="101" t="e">
        <f t="shared" si="24"/>
        <v>#DIV/0!</v>
      </c>
      <c r="Y13" s="101" t="e">
        <f t="shared" si="25"/>
        <v>#DIV/0!</v>
      </c>
      <c r="Z13" s="101" t="e">
        <f t="shared" si="26"/>
        <v>#DIV/0!</v>
      </c>
      <c r="AA13" s="102" t="e">
        <f t="shared" si="27"/>
        <v>#DIV/0!</v>
      </c>
      <c r="AB13" s="103"/>
      <c r="AC13" s="100" t="e">
        <f t="shared" si="16"/>
        <v>#DIV/0!</v>
      </c>
      <c r="AD13" s="101" t="e">
        <f t="shared" si="17"/>
        <v>#DIV/0!</v>
      </c>
      <c r="AE13" s="101" t="e">
        <f t="shared" si="18"/>
        <v>#DIV/0!</v>
      </c>
      <c r="AF13" s="101" t="e">
        <f t="shared" si="19"/>
        <v>#DIV/0!</v>
      </c>
      <c r="AG13" s="102" t="e">
        <f t="shared" si="20"/>
        <v>#DIV/0!</v>
      </c>
      <c r="AH13" s="103"/>
      <c r="AI13" s="100" t="e">
        <f t="shared" si="28"/>
        <v>#DIV/0!</v>
      </c>
      <c r="AJ13" s="101" t="e">
        <f t="shared" si="29"/>
        <v>#DIV/0!</v>
      </c>
      <c r="AK13" s="101" t="e">
        <f t="shared" si="30"/>
        <v>#DIV/0!</v>
      </c>
      <c r="AL13" s="101" t="e">
        <f t="shared" si="31"/>
        <v>#DIV/0!</v>
      </c>
      <c r="AM13" s="102" t="e">
        <f t="shared" si="32"/>
        <v>#DIV/0!</v>
      </c>
    </row>
    <row r="14" spans="2:39" x14ac:dyDescent="0.25">
      <c r="B14" s="98">
        <f t="shared" si="0"/>
        <v>5</v>
      </c>
      <c r="C14" s="99">
        <v>2027</v>
      </c>
      <c r="E14" s="100">
        <f t="shared" si="1"/>
        <v>0</v>
      </c>
      <c r="F14" s="101">
        <f t="shared" si="2"/>
        <v>0</v>
      </c>
      <c r="G14" s="101">
        <f t="shared" si="3"/>
        <v>0</v>
      </c>
      <c r="H14" s="101">
        <f t="shared" si="4"/>
        <v>0</v>
      </c>
      <c r="I14" s="102">
        <f t="shared" si="5"/>
        <v>0</v>
      </c>
      <c r="J14" s="103"/>
      <c r="K14" s="100" t="e">
        <f t="shared" si="22"/>
        <v>#DIV/0!</v>
      </c>
      <c r="L14" s="101" t="e">
        <f t="shared" si="6"/>
        <v>#DIV/0!</v>
      </c>
      <c r="M14" s="101" t="e">
        <f t="shared" si="7"/>
        <v>#DIV/0!</v>
      </c>
      <c r="N14" s="101" t="e">
        <f t="shared" si="8"/>
        <v>#DIV/0!</v>
      </c>
      <c r="O14" s="102" t="e">
        <f t="shared" si="9"/>
        <v>#DIV/0!</v>
      </c>
      <c r="P14" s="103"/>
      <c r="Q14" s="100">
        <f t="shared" si="10"/>
        <v>0</v>
      </c>
      <c r="R14" s="101">
        <f t="shared" si="11"/>
        <v>0</v>
      </c>
      <c r="S14" s="101">
        <f t="shared" si="12"/>
        <v>0</v>
      </c>
      <c r="T14" s="101">
        <f t="shared" si="13"/>
        <v>0</v>
      </c>
      <c r="U14" s="102">
        <f t="shared" si="14"/>
        <v>0</v>
      </c>
      <c r="V14" s="103"/>
      <c r="W14" s="100" t="e">
        <f t="shared" si="23"/>
        <v>#DIV/0!</v>
      </c>
      <c r="X14" s="101" t="e">
        <f t="shared" si="24"/>
        <v>#DIV/0!</v>
      </c>
      <c r="Y14" s="101" t="e">
        <f t="shared" si="25"/>
        <v>#DIV/0!</v>
      </c>
      <c r="Z14" s="101" t="e">
        <f t="shared" si="26"/>
        <v>#DIV/0!</v>
      </c>
      <c r="AA14" s="102" t="e">
        <f t="shared" si="27"/>
        <v>#DIV/0!</v>
      </c>
      <c r="AB14" s="103"/>
      <c r="AC14" s="100" t="e">
        <f t="shared" si="16"/>
        <v>#DIV/0!</v>
      </c>
      <c r="AD14" s="101" t="e">
        <f t="shared" si="17"/>
        <v>#DIV/0!</v>
      </c>
      <c r="AE14" s="101" t="e">
        <f t="shared" si="18"/>
        <v>#DIV/0!</v>
      </c>
      <c r="AF14" s="101" t="e">
        <f t="shared" si="19"/>
        <v>#DIV/0!</v>
      </c>
      <c r="AG14" s="102" t="e">
        <f t="shared" si="20"/>
        <v>#DIV/0!</v>
      </c>
      <c r="AH14" s="103"/>
      <c r="AI14" s="100" t="e">
        <f t="shared" si="28"/>
        <v>#DIV/0!</v>
      </c>
      <c r="AJ14" s="101" t="e">
        <f t="shared" si="29"/>
        <v>#DIV/0!</v>
      </c>
      <c r="AK14" s="101" t="e">
        <f t="shared" si="30"/>
        <v>#DIV/0!</v>
      </c>
      <c r="AL14" s="101" t="e">
        <f t="shared" si="31"/>
        <v>#DIV/0!</v>
      </c>
      <c r="AM14" s="102" t="e">
        <f t="shared" si="32"/>
        <v>#DIV/0!</v>
      </c>
    </row>
    <row r="15" spans="2:39" x14ac:dyDescent="0.25">
      <c r="B15" s="98">
        <f t="shared" si="0"/>
        <v>6</v>
      </c>
      <c r="C15" s="99">
        <v>2028</v>
      </c>
      <c r="E15" s="100">
        <f t="shared" si="1"/>
        <v>0</v>
      </c>
      <c r="F15" s="101">
        <f t="shared" si="2"/>
        <v>0</v>
      </c>
      <c r="G15" s="101">
        <f t="shared" si="3"/>
        <v>0</v>
      </c>
      <c r="H15" s="101">
        <f t="shared" si="4"/>
        <v>0</v>
      </c>
      <c r="I15" s="102">
        <f t="shared" si="5"/>
        <v>0</v>
      </c>
      <c r="J15" s="103"/>
      <c r="K15" s="100" t="e">
        <f t="shared" si="22"/>
        <v>#DIV/0!</v>
      </c>
      <c r="L15" s="101" t="e">
        <f t="shared" si="6"/>
        <v>#DIV/0!</v>
      </c>
      <c r="M15" s="101" t="e">
        <f t="shared" si="7"/>
        <v>#DIV/0!</v>
      </c>
      <c r="N15" s="101" t="e">
        <f t="shared" si="8"/>
        <v>#DIV/0!</v>
      </c>
      <c r="O15" s="102" t="e">
        <f t="shared" si="9"/>
        <v>#DIV/0!</v>
      </c>
      <c r="P15" s="103"/>
      <c r="Q15" s="100">
        <f t="shared" si="10"/>
        <v>0</v>
      </c>
      <c r="R15" s="101">
        <f t="shared" si="11"/>
        <v>0</v>
      </c>
      <c r="S15" s="101">
        <f t="shared" si="12"/>
        <v>0</v>
      </c>
      <c r="T15" s="101">
        <f t="shared" si="13"/>
        <v>0</v>
      </c>
      <c r="U15" s="102">
        <f t="shared" si="14"/>
        <v>0</v>
      </c>
      <c r="V15" s="103"/>
      <c r="W15" s="100" t="e">
        <f t="shared" si="23"/>
        <v>#DIV/0!</v>
      </c>
      <c r="X15" s="101" t="e">
        <f t="shared" si="24"/>
        <v>#DIV/0!</v>
      </c>
      <c r="Y15" s="101" t="e">
        <f t="shared" si="25"/>
        <v>#DIV/0!</v>
      </c>
      <c r="Z15" s="101" t="e">
        <f t="shared" si="26"/>
        <v>#DIV/0!</v>
      </c>
      <c r="AA15" s="102" t="e">
        <f t="shared" si="27"/>
        <v>#DIV/0!</v>
      </c>
      <c r="AB15" s="103"/>
      <c r="AC15" s="100" t="e">
        <f t="shared" si="16"/>
        <v>#DIV/0!</v>
      </c>
      <c r="AD15" s="101" t="e">
        <f t="shared" si="17"/>
        <v>#DIV/0!</v>
      </c>
      <c r="AE15" s="101" t="e">
        <f t="shared" si="18"/>
        <v>#DIV/0!</v>
      </c>
      <c r="AF15" s="101" t="e">
        <f t="shared" si="19"/>
        <v>#DIV/0!</v>
      </c>
      <c r="AG15" s="102" t="e">
        <f t="shared" si="20"/>
        <v>#DIV/0!</v>
      </c>
      <c r="AH15" s="103"/>
      <c r="AI15" s="100" t="e">
        <f t="shared" si="28"/>
        <v>#DIV/0!</v>
      </c>
      <c r="AJ15" s="101" t="e">
        <f t="shared" si="29"/>
        <v>#DIV/0!</v>
      </c>
      <c r="AK15" s="101" t="e">
        <f t="shared" si="30"/>
        <v>#DIV/0!</v>
      </c>
      <c r="AL15" s="101" t="e">
        <f t="shared" si="31"/>
        <v>#DIV/0!</v>
      </c>
      <c r="AM15" s="102" t="e">
        <f t="shared" si="32"/>
        <v>#DIV/0!</v>
      </c>
    </row>
    <row r="16" spans="2:39" x14ac:dyDescent="0.25">
      <c r="B16" s="98">
        <f t="shared" si="0"/>
        <v>7</v>
      </c>
      <c r="C16" s="99">
        <v>2029</v>
      </c>
      <c r="E16" s="100">
        <f t="shared" si="1"/>
        <v>0</v>
      </c>
      <c r="F16" s="101">
        <f t="shared" si="2"/>
        <v>0</v>
      </c>
      <c r="G16" s="101">
        <f t="shared" si="3"/>
        <v>0</v>
      </c>
      <c r="H16" s="101">
        <f t="shared" si="4"/>
        <v>0</v>
      </c>
      <c r="I16" s="102">
        <f t="shared" si="5"/>
        <v>0</v>
      </c>
      <c r="J16" s="103"/>
      <c r="K16" s="100" t="e">
        <f t="shared" si="22"/>
        <v>#DIV/0!</v>
      </c>
      <c r="L16" s="101" t="e">
        <f t="shared" si="6"/>
        <v>#DIV/0!</v>
      </c>
      <c r="M16" s="101" t="e">
        <f t="shared" si="7"/>
        <v>#DIV/0!</v>
      </c>
      <c r="N16" s="101" t="e">
        <f t="shared" si="8"/>
        <v>#DIV/0!</v>
      </c>
      <c r="O16" s="102" t="e">
        <f t="shared" si="9"/>
        <v>#DIV/0!</v>
      </c>
      <c r="P16" s="103"/>
      <c r="Q16" s="100">
        <f t="shared" si="10"/>
        <v>0</v>
      </c>
      <c r="R16" s="101">
        <f t="shared" si="11"/>
        <v>0</v>
      </c>
      <c r="S16" s="101">
        <f t="shared" si="12"/>
        <v>0</v>
      </c>
      <c r="T16" s="101">
        <f t="shared" si="13"/>
        <v>0</v>
      </c>
      <c r="U16" s="102">
        <f t="shared" si="14"/>
        <v>0</v>
      </c>
      <c r="V16" s="103"/>
      <c r="W16" s="100" t="e">
        <f t="shared" si="23"/>
        <v>#DIV/0!</v>
      </c>
      <c r="X16" s="101" t="e">
        <f t="shared" si="24"/>
        <v>#DIV/0!</v>
      </c>
      <c r="Y16" s="101" t="e">
        <f t="shared" si="25"/>
        <v>#DIV/0!</v>
      </c>
      <c r="Z16" s="101" t="e">
        <f t="shared" si="26"/>
        <v>#DIV/0!</v>
      </c>
      <c r="AA16" s="102" t="e">
        <f t="shared" si="27"/>
        <v>#DIV/0!</v>
      </c>
      <c r="AB16" s="103"/>
      <c r="AC16" s="100" t="e">
        <f t="shared" si="16"/>
        <v>#DIV/0!</v>
      </c>
      <c r="AD16" s="101" t="e">
        <f t="shared" si="17"/>
        <v>#DIV/0!</v>
      </c>
      <c r="AE16" s="101" t="e">
        <f t="shared" si="18"/>
        <v>#DIV/0!</v>
      </c>
      <c r="AF16" s="101" t="e">
        <f t="shared" si="19"/>
        <v>#DIV/0!</v>
      </c>
      <c r="AG16" s="102" t="e">
        <f t="shared" si="20"/>
        <v>#DIV/0!</v>
      </c>
      <c r="AH16" s="103"/>
      <c r="AI16" s="100" t="e">
        <f t="shared" si="28"/>
        <v>#DIV/0!</v>
      </c>
      <c r="AJ16" s="101" t="e">
        <f t="shared" si="29"/>
        <v>#DIV/0!</v>
      </c>
      <c r="AK16" s="101" t="e">
        <f t="shared" si="30"/>
        <v>#DIV/0!</v>
      </c>
      <c r="AL16" s="101" t="e">
        <f t="shared" si="31"/>
        <v>#DIV/0!</v>
      </c>
      <c r="AM16" s="102" t="e">
        <f t="shared" si="32"/>
        <v>#DIV/0!</v>
      </c>
    </row>
    <row r="17" spans="2:39" x14ac:dyDescent="0.25">
      <c r="B17" s="98">
        <f t="shared" si="0"/>
        <v>8</v>
      </c>
      <c r="C17" s="99">
        <v>2030</v>
      </c>
      <c r="E17" s="100">
        <f t="shared" si="1"/>
        <v>0</v>
      </c>
      <c r="F17" s="101">
        <f t="shared" si="2"/>
        <v>0</v>
      </c>
      <c r="G17" s="101">
        <f t="shared" si="3"/>
        <v>0</v>
      </c>
      <c r="H17" s="101">
        <f t="shared" si="4"/>
        <v>0</v>
      </c>
      <c r="I17" s="102">
        <f t="shared" si="5"/>
        <v>0</v>
      </c>
      <c r="J17" s="103"/>
      <c r="K17" s="100" t="e">
        <f t="shared" si="22"/>
        <v>#DIV/0!</v>
      </c>
      <c r="L17" s="101" t="e">
        <f t="shared" si="6"/>
        <v>#DIV/0!</v>
      </c>
      <c r="M17" s="101" t="e">
        <f t="shared" si="7"/>
        <v>#DIV/0!</v>
      </c>
      <c r="N17" s="101" t="e">
        <f t="shared" si="8"/>
        <v>#DIV/0!</v>
      </c>
      <c r="O17" s="102" t="e">
        <f t="shared" si="9"/>
        <v>#DIV/0!</v>
      </c>
      <c r="P17" s="103"/>
      <c r="Q17" s="100">
        <f t="shared" si="10"/>
        <v>0</v>
      </c>
      <c r="R17" s="101">
        <f t="shared" si="11"/>
        <v>0</v>
      </c>
      <c r="S17" s="101">
        <f t="shared" si="12"/>
        <v>0</v>
      </c>
      <c r="T17" s="101">
        <f t="shared" si="13"/>
        <v>0</v>
      </c>
      <c r="U17" s="102">
        <f t="shared" si="14"/>
        <v>0</v>
      </c>
      <c r="V17" s="103"/>
      <c r="W17" s="100" t="e">
        <f t="shared" si="23"/>
        <v>#DIV/0!</v>
      </c>
      <c r="X17" s="101" t="e">
        <f t="shared" si="24"/>
        <v>#DIV/0!</v>
      </c>
      <c r="Y17" s="101" t="e">
        <f t="shared" si="25"/>
        <v>#DIV/0!</v>
      </c>
      <c r="Z17" s="101" t="e">
        <f t="shared" si="26"/>
        <v>#DIV/0!</v>
      </c>
      <c r="AA17" s="102" t="e">
        <f t="shared" si="27"/>
        <v>#DIV/0!</v>
      </c>
      <c r="AB17" s="103"/>
      <c r="AC17" s="100" t="e">
        <f t="shared" si="16"/>
        <v>#DIV/0!</v>
      </c>
      <c r="AD17" s="101" t="e">
        <f t="shared" si="17"/>
        <v>#DIV/0!</v>
      </c>
      <c r="AE17" s="101" t="e">
        <f t="shared" si="18"/>
        <v>#DIV/0!</v>
      </c>
      <c r="AF17" s="101" t="e">
        <f t="shared" si="19"/>
        <v>#DIV/0!</v>
      </c>
      <c r="AG17" s="102" t="e">
        <f t="shared" si="20"/>
        <v>#DIV/0!</v>
      </c>
      <c r="AH17" s="103"/>
      <c r="AI17" s="100" t="e">
        <f t="shared" si="28"/>
        <v>#DIV/0!</v>
      </c>
      <c r="AJ17" s="101" t="e">
        <f t="shared" si="29"/>
        <v>#DIV/0!</v>
      </c>
      <c r="AK17" s="101" t="e">
        <f t="shared" si="30"/>
        <v>#DIV/0!</v>
      </c>
      <c r="AL17" s="101" t="e">
        <f t="shared" si="31"/>
        <v>#DIV/0!</v>
      </c>
      <c r="AM17" s="102" t="e">
        <f t="shared" si="32"/>
        <v>#DIV/0!</v>
      </c>
    </row>
    <row r="18" spans="2:39" x14ac:dyDescent="0.25">
      <c r="B18" s="98">
        <f t="shared" si="0"/>
        <v>9</v>
      </c>
      <c r="C18" s="99">
        <v>2031</v>
      </c>
      <c r="E18" s="100">
        <f t="shared" si="1"/>
        <v>0</v>
      </c>
      <c r="F18" s="101">
        <f t="shared" si="2"/>
        <v>0</v>
      </c>
      <c r="G18" s="101">
        <f t="shared" si="3"/>
        <v>0</v>
      </c>
      <c r="H18" s="101">
        <f t="shared" si="4"/>
        <v>0</v>
      </c>
      <c r="I18" s="102">
        <f t="shared" si="5"/>
        <v>0</v>
      </c>
      <c r="J18" s="103"/>
      <c r="K18" s="100" t="e">
        <f t="shared" si="22"/>
        <v>#DIV/0!</v>
      </c>
      <c r="L18" s="101" t="e">
        <f t="shared" si="6"/>
        <v>#DIV/0!</v>
      </c>
      <c r="M18" s="101" t="e">
        <f t="shared" si="7"/>
        <v>#DIV/0!</v>
      </c>
      <c r="N18" s="101" t="e">
        <f t="shared" si="8"/>
        <v>#DIV/0!</v>
      </c>
      <c r="O18" s="102" t="e">
        <f t="shared" si="9"/>
        <v>#DIV/0!</v>
      </c>
      <c r="P18" s="103"/>
      <c r="Q18" s="100">
        <f t="shared" si="10"/>
        <v>0</v>
      </c>
      <c r="R18" s="101">
        <f t="shared" si="11"/>
        <v>0</v>
      </c>
      <c r="S18" s="101">
        <f t="shared" si="12"/>
        <v>0</v>
      </c>
      <c r="T18" s="101">
        <f t="shared" si="13"/>
        <v>0</v>
      </c>
      <c r="U18" s="102">
        <f t="shared" si="14"/>
        <v>0</v>
      </c>
      <c r="V18" s="103"/>
      <c r="W18" s="100" t="e">
        <f t="shared" si="23"/>
        <v>#DIV/0!</v>
      </c>
      <c r="X18" s="101" t="e">
        <f t="shared" si="24"/>
        <v>#DIV/0!</v>
      </c>
      <c r="Y18" s="101" t="e">
        <f t="shared" si="25"/>
        <v>#DIV/0!</v>
      </c>
      <c r="Z18" s="101" t="e">
        <f t="shared" si="26"/>
        <v>#DIV/0!</v>
      </c>
      <c r="AA18" s="102" t="e">
        <f t="shared" si="27"/>
        <v>#DIV/0!</v>
      </c>
      <c r="AB18" s="103"/>
      <c r="AC18" s="100" t="e">
        <f t="shared" si="16"/>
        <v>#DIV/0!</v>
      </c>
      <c r="AD18" s="101" t="e">
        <f t="shared" si="17"/>
        <v>#DIV/0!</v>
      </c>
      <c r="AE18" s="101" t="e">
        <f t="shared" si="18"/>
        <v>#DIV/0!</v>
      </c>
      <c r="AF18" s="101" t="e">
        <f t="shared" si="19"/>
        <v>#DIV/0!</v>
      </c>
      <c r="AG18" s="102" t="e">
        <f t="shared" si="20"/>
        <v>#DIV/0!</v>
      </c>
      <c r="AH18" s="103"/>
      <c r="AI18" s="100" t="e">
        <f t="shared" si="28"/>
        <v>#DIV/0!</v>
      </c>
      <c r="AJ18" s="101" t="e">
        <f t="shared" si="29"/>
        <v>#DIV/0!</v>
      </c>
      <c r="AK18" s="101" t="e">
        <f t="shared" si="30"/>
        <v>#DIV/0!</v>
      </c>
      <c r="AL18" s="101" t="e">
        <f t="shared" si="31"/>
        <v>#DIV/0!</v>
      </c>
      <c r="AM18" s="102" t="e">
        <f t="shared" si="32"/>
        <v>#DIV/0!</v>
      </c>
    </row>
    <row r="19" spans="2:39" x14ac:dyDescent="0.25">
      <c r="B19" s="98">
        <f t="shared" si="0"/>
        <v>10</v>
      </c>
      <c r="C19" s="99">
        <v>2032</v>
      </c>
      <c r="E19" s="100">
        <f t="shared" si="1"/>
        <v>0</v>
      </c>
      <c r="F19" s="101">
        <f t="shared" si="2"/>
        <v>0</v>
      </c>
      <c r="G19" s="101">
        <f t="shared" si="3"/>
        <v>0</v>
      </c>
      <c r="H19" s="101">
        <f t="shared" si="4"/>
        <v>0</v>
      </c>
      <c r="I19" s="102">
        <f t="shared" si="5"/>
        <v>0</v>
      </c>
      <c r="J19" s="103"/>
      <c r="K19" s="100" t="e">
        <f t="shared" si="22"/>
        <v>#DIV/0!</v>
      </c>
      <c r="L19" s="101" t="e">
        <f t="shared" si="6"/>
        <v>#DIV/0!</v>
      </c>
      <c r="M19" s="101" t="e">
        <f t="shared" si="7"/>
        <v>#DIV/0!</v>
      </c>
      <c r="N19" s="101" t="e">
        <f t="shared" si="8"/>
        <v>#DIV/0!</v>
      </c>
      <c r="O19" s="102" t="e">
        <f t="shared" si="9"/>
        <v>#DIV/0!</v>
      </c>
      <c r="P19" s="103"/>
      <c r="Q19" s="100">
        <f t="shared" si="10"/>
        <v>0</v>
      </c>
      <c r="R19" s="101">
        <f t="shared" si="11"/>
        <v>0</v>
      </c>
      <c r="S19" s="101">
        <f t="shared" si="12"/>
        <v>0</v>
      </c>
      <c r="T19" s="101">
        <f t="shared" si="13"/>
        <v>0</v>
      </c>
      <c r="U19" s="102">
        <f t="shared" si="14"/>
        <v>0</v>
      </c>
      <c r="V19" s="103"/>
      <c r="W19" s="100" t="e">
        <f t="shared" si="23"/>
        <v>#DIV/0!</v>
      </c>
      <c r="X19" s="101" t="e">
        <f t="shared" si="24"/>
        <v>#DIV/0!</v>
      </c>
      <c r="Y19" s="101" t="e">
        <f t="shared" si="25"/>
        <v>#DIV/0!</v>
      </c>
      <c r="Z19" s="101" t="e">
        <f t="shared" si="26"/>
        <v>#DIV/0!</v>
      </c>
      <c r="AA19" s="102" t="e">
        <f t="shared" si="27"/>
        <v>#DIV/0!</v>
      </c>
      <c r="AB19" s="103"/>
      <c r="AC19" s="100" t="e">
        <f t="shared" si="16"/>
        <v>#DIV/0!</v>
      </c>
      <c r="AD19" s="101" t="e">
        <f t="shared" si="17"/>
        <v>#DIV/0!</v>
      </c>
      <c r="AE19" s="101" t="e">
        <f t="shared" si="18"/>
        <v>#DIV/0!</v>
      </c>
      <c r="AF19" s="101" t="e">
        <f t="shared" si="19"/>
        <v>#DIV/0!</v>
      </c>
      <c r="AG19" s="102" t="e">
        <f t="shared" si="20"/>
        <v>#DIV/0!</v>
      </c>
      <c r="AH19" s="103"/>
      <c r="AI19" s="100" t="e">
        <f t="shared" si="28"/>
        <v>#DIV/0!</v>
      </c>
      <c r="AJ19" s="101" t="e">
        <f t="shared" si="29"/>
        <v>#DIV/0!</v>
      </c>
      <c r="AK19" s="101" t="e">
        <f t="shared" si="30"/>
        <v>#DIV/0!</v>
      </c>
      <c r="AL19" s="101" t="e">
        <f t="shared" si="31"/>
        <v>#DIV/0!</v>
      </c>
      <c r="AM19" s="102" t="e">
        <f t="shared" si="32"/>
        <v>#DIV/0!</v>
      </c>
    </row>
    <row r="20" spans="2:39" x14ac:dyDescent="0.25">
      <c r="B20" s="98">
        <f t="shared" si="0"/>
        <v>11</v>
      </c>
      <c r="C20" s="99">
        <v>2033</v>
      </c>
      <c r="E20" s="100">
        <f t="shared" si="1"/>
        <v>0</v>
      </c>
      <c r="F20" s="101">
        <f t="shared" si="2"/>
        <v>0</v>
      </c>
      <c r="G20" s="101">
        <f t="shared" si="3"/>
        <v>0</v>
      </c>
      <c r="H20" s="101">
        <f t="shared" si="4"/>
        <v>0</v>
      </c>
      <c r="I20" s="102">
        <f t="shared" si="5"/>
        <v>0</v>
      </c>
      <c r="J20" s="103"/>
      <c r="K20" s="100" t="e">
        <f t="shared" si="22"/>
        <v>#DIV/0!</v>
      </c>
      <c r="L20" s="101" t="e">
        <f t="shared" si="6"/>
        <v>#DIV/0!</v>
      </c>
      <c r="M20" s="101" t="e">
        <f t="shared" si="7"/>
        <v>#DIV/0!</v>
      </c>
      <c r="N20" s="101" t="e">
        <f t="shared" si="8"/>
        <v>#DIV/0!</v>
      </c>
      <c r="O20" s="102" t="e">
        <f t="shared" si="9"/>
        <v>#DIV/0!</v>
      </c>
      <c r="P20" s="103"/>
      <c r="Q20" s="100">
        <f t="shared" si="10"/>
        <v>0</v>
      </c>
      <c r="R20" s="101">
        <f t="shared" si="11"/>
        <v>0</v>
      </c>
      <c r="S20" s="101">
        <f t="shared" si="12"/>
        <v>0</v>
      </c>
      <c r="T20" s="101">
        <f t="shared" si="13"/>
        <v>0</v>
      </c>
      <c r="U20" s="102">
        <f t="shared" si="14"/>
        <v>0</v>
      </c>
      <c r="V20" s="103"/>
      <c r="W20" s="100" t="e">
        <f t="shared" si="23"/>
        <v>#DIV/0!</v>
      </c>
      <c r="X20" s="101" t="e">
        <f t="shared" si="24"/>
        <v>#DIV/0!</v>
      </c>
      <c r="Y20" s="101" t="e">
        <f t="shared" si="25"/>
        <v>#DIV/0!</v>
      </c>
      <c r="Z20" s="101" t="e">
        <f t="shared" si="26"/>
        <v>#DIV/0!</v>
      </c>
      <c r="AA20" s="102" t="e">
        <f t="shared" si="27"/>
        <v>#DIV/0!</v>
      </c>
      <c r="AB20" s="103"/>
      <c r="AC20" s="100" t="e">
        <f t="shared" si="16"/>
        <v>#DIV/0!</v>
      </c>
      <c r="AD20" s="101" t="e">
        <f t="shared" si="17"/>
        <v>#DIV/0!</v>
      </c>
      <c r="AE20" s="101" t="e">
        <f t="shared" si="18"/>
        <v>#DIV/0!</v>
      </c>
      <c r="AF20" s="101" t="e">
        <f t="shared" si="19"/>
        <v>#DIV/0!</v>
      </c>
      <c r="AG20" s="102" t="e">
        <f t="shared" si="20"/>
        <v>#DIV/0!</v>
      </c>
      <c r="AH20" s="103"/>
      <c r="AI20" s="100" t="e">
        <f t="shared" si="28"/>
        <v>#DIV/0!</v>
      </c>
      <c r="AJ20" s="101" t="e">
        <f t="shared" si="29"/>
        <v>#DIV/0!</v>
      </c>
      <c r="AK20" s="101" t="e">
        <f t="shared" si="30"/>
        <v>#DIV/0!</v>
      </c>
      <c r="AL20" s="101" t="e">
        <f t="shared" si="31"/>
        <v>#DIV/0!</v>
      </c>
      <c r="AM20" s="102" t="e">
        <f t="shared" si="32"/>
        <v>#DIV/0!</v>
      </c>
    </row>
    <row r="21" spans="2:39" x14ac:dyDescent="0.25">
      <c r="B21" s="98">
        <f t="shared" si="0"/>
        <v>12</v>
      </c>
      <c r="C21" s="99">
        <v>2034</v>
      </c>
      <c r="E21" s="100">
        <f t="shared" si="1"/>
        <v>0</v>
      </c>
      <c r="F21" s="101">
        <f t="shared" si="2"/>
        <v>0</v>
      </c>
      <c r="G21" s="101">
        <f t="shared" si="3"/>
        <v>0</v>
      </c>
      <c r="H21" s="101">
        <f t="shared" si="4"/>
        <v>0</v>
      </c>
      <c r="I21" s="102">
        <f t="shared" si="5"/>
        <v>0</v>
      </c>
      <c r="J21" s="103"/>
      <c r="K21" s="100" t="e">
        <f t="shared" si="22"/>
        <v>#DIV/0!</v>
      </c>
      <c r="L21" s="101" t="e">
        <f t="shared" si="6"/>
        <v>#DIV/0!</v>
      </c>
      <c r="M21" s="101" t="e">
        <f t="shared" si="7"/>
        <v>#DIV/0!</v>
      </c>
      <c r="N21" s="101" t="e">
        <f t="shared" si="8"/>
        <v>#DIV/0!</v>
      </c>
      <c r="O21" s="102" t="e">
        <f t="shared" si="9"/>
        <v>#DIV/0!</v>
      </c>
      <c r="P21" s="103"/>
      <c r="Q21" s="100">
        <f t="shared" si="10"/>
        <v>0</v>
      </c>
      <c r="R21" s="101">
        <f t="shared" si="11"/>
        <v>0</v>
      </c>
      <c r="S21" s="101">
        <f t="shared" si="12"/>
        <v>0</v>
      </c>
      <c r="T21" s="101">
        <f t="shared" si="13"/>
        <v>0</v>
      </c>
      <c r="U21" s="102">
        <f t="shared" si="14"/>
        <v>0</v>
      </c>
      <c r="V21" s="103"/>
      <c r="W21" s="100" t="e">
        <f t="shared" si="23"/>
        <v>#DIV/0!</v>
      </c>
      <c r="X21" s="101" t="e">
        <f t="shared" si="24"/>
        <v>#DIV/0!</v>
      </c>
      <c r="Y21" s="101" t="e">
        <f t="shared" si="25"/>
        <v>#DIV/0!</v>
      </c>
      <c r="Z21" s="101" t="e">
        <f t="shared" si="26"/>
        <v>#DIV/0!</v>
      </c>
      <c r="AA21" s="102" t="e">
        <f t="shared" si="27"/>
        <v>#DIV/0!</v>
      </c>
      <c r="AB21" s="103"/>
      <c r="AC21" s="100" t="e">
        <f t="shared" si="16"/>
        <v>#DIV/0!</v>
      </c>
      <c r="AD21" s="101" t="e">
        <f t="shared" si="17"/>
        <v>#DIV/0!</v>
      </c>
      <c r="AE21" s="101" t="e">
        <f t="shared" si="18"/>
        <v>#DIV/0!</v>
      </c>
      <c r="AF21" s="101" t="e">
        <f t="shared" si="19"/>
        <v>#DIV/0!</v>
      </c>
      <c r="AG21" s="102" t="e">
        <f t="shared" si="20"/>
        <v>#DIV/0!</v>
      </c>
      <c r="AH21" s="103"/>
      <c r="AI21" s="100" t="e">
        <f t="shared" si="28"/>
        <v>#DIV/0!</v>
      </c>
      <c r="AJ21" s="101" t="e">
        <f t="shared" si="29"/>
        <v>#DIV/0!</v>
      </c>
      <c r="AK21" s="101" t="e">
        <f t="shared" si="30"/>
        <v>#DIV/0!</v>
      </c>
      <c r="AL21" s="101" t="e">
        <f t="shared" si="31"/>
        <v>#DIV/0!</v>
      </c>
      <c r="AM21" s="102" t="e">
        <f t="shared" si="32"/>
        <v>#DIV/0!</v>
      </c>
    </row>
    <row r="22" spans="2:39" x14ac:dyDescent="0.25">
      <c r="B22" s="98">
        <f t="shared" si="0"/>
        <v>13</v>
      </c>
      <c r="C22" s="99">
        <v>2035</v>
      </c>
      <c r="E22" s="100">
        <f t="shared" si="1"/>
        <v>0</v>
      </c>
      <c r="F22" s="101">
        <f t="shared" si="2"/>
        <v>0</v>
      </c>
      <c r="G22" s="101">
        <f t="shared" si="3"/>
        <v>0</v>
      </c>
      <c r="H22" s="101">
        <f t="shared" si="4"/>
        <v>0</v>
      </c>
      <c r="I22" s="102">
        <f t="shared" si="5"/>
        <v>0</v>
      </c>
      <c r="J22" s="103"/>
      <c r="K22" s="100" t="e">
        <f t="shared" si="22"/>
        <v>#DIV/0!</v>
      </c>
      <c r="L22" s="101" t="e">
        <f t="shared" si="6"/>
        <v>#DIV/0!</v>
      </c>
      <c r="M22" s="101" t="e">
        <f t="shared" si="7"/>
        <v>#DIV/0!</v>
      </c>
      <c r="N22" s="101" t="e">
        <f t="shared" si="8"/>
        <v>#DIV/0!</v>
      </c>
      <c r="O22" s="102" t="e">
        <f t="shared" si="9"/>
        <v>#DIV/0!</v>
      </c>
      <c r="P22" s="103"/>
      <c r="Q22" s="100">
        <f t="shared" si="10"/>
        <v>0</v>
      </c>
      <c r="R22" s="101">
        <f t="shared" si="11"/>
        <v>0</v>
      </c>
      <c r="S22" s="101">
        <f t="shared" si="12"/>
        <v>0</v>
      </c>
      <c r="T22" s="101">
        <f t="shared" si="13"/>
        <v>0</v>
      </c>
      <c r="U22" s="102">
        <f t="shared" si="14"/>
        <v>0</v>
      </c>
      <c r="V22" s="103"/>
      <c r="W22" s="100" t="e">
        <f t="shared" si="23"/>
        <v>#DIV/0!</v>
      </c>
      <c r="X22" s="101" t="e">
        <f t="shared" si="24"/>
        <v>#DIV/0!</v>
      </c>
      <c r="Y22" s="101" t="e">
        <f t="shared" si="25"/>
        <v>#DIV/0!</v>
      </c>
      <c r="Z22" s="101" t="e">
        <f t="shared" si="26"/>
        <v>#DIV/0!</v>
      </c>
      <c r="AA22" s="102" t="e">
        <f t="shared" si="27"/>
        <v>#DIV/0!</v>
      </c>
      <c r="AB22" s="103"/>
      <c r="AC22" s="100" t="e">
        <f t="shared" si="16"/>
        <v>#DIV/0!</v>
      </c>
      <c r="AD22" s="101" t="e">
        <f t="shared" si="17"/>
        <v>#DIV/0!</v>
      </c>
      <c r="AE22" s="101" t="e">
        <f t="shared" si="18"/>
        <v>#DIV/0!</v>
      </c>
      <c r="AF22" s="101" t="e">
        <f t="shared" si="19"/>
        <v>#DIV/0!</v>
      </c>
      <c r="AG22" s="102" t="e">
        <f t="shared" si="20"/>
        <v>#DIV/0!</v>
      </c>
      <c r="AH22" s="103"/>
      <c r="AI22" s="100" t="e">
        <f t="shared" si="28"/>
        <v>#DIV/0!</v>
      </c>
      <c r="AJ22" s="101" t="e">
        <f t="shared" si="29"/>
        <v>#DIV/0!</v>
      </c>
      <c r="AK22" s="101" t="e">
        <f t="shared" si="30"/>
        <v>#DIV/0!</v>
      </c>
      <c r="AL22" s="101" t="e">
        <f t="shared" si="31"/>
        <v>#DIV/0!</v>
      </c>
      <c r="AM22" s="102" t="e">
        <f t="shared" si="32"/>
        <v>#DIV/0!</v>
      </c>
    </row>
    <row r="23" spans="2:39" x14ac:dyDescent="0.25">
      <c r="B23" s="98">
        <f t="shared" si="0"/>
        <v>14</v>
      </c>
      <c r="C23" s="99">
        <v>2036</v>
      </c>
      <c r="E23" s="100">
        <f t="shared" si="1"/>
        <v>0</v>
      </c>
      <c r="F23" s="101">
        <f t="shared" si="2"/>
        <v>0</v>
      </c>
      <c r="G23" s="101">
        <f t="shared" si="3"/>
        <v>0</v>
      </c>
      <c r="H23" s="101">
        <f t="shared" si="4"/>
        <v>0</v>
      </c>
      <c r="I23" s="102">
        <f t="shared" si="5"/>
        <v>0</v>
      </c>
      <c r="J23" s="103"/>
      <c r="K23" s="100" t="e">
        <f t="shared" si="22"/>
        <v>#DIV/0!</v>
      </c>
      <c r="L23" s="101" t="e">
        <f t="shared" si="6"/>
        <v>#DIV/0!</v>
      </c>
      <c r="M23" s="101" t="e">
        <f t="shared" si="7"/>
        <v>#DIV/0!</v>
      </c>
      <c r="N23" s="101" t="e">
        <f t="shared" si="8"/>
        <v>#DIV/0!</v>
      </c>
      <c r="O23" s="102" t="e">
        <f t="shared" si="9"/>
        <v>#DIV/0!</v>
      </c>
      <c r="P23" s="103"/>
      <c r="Q23" s="100">
        <f t="shared" si="10"/>
        <v>0</v>
      </c>
      <c r="R23" s="101">
        <f t="shared" si="11"/>
        <v>0</v>
      </c>
      <c r="S23" s="101">
        <f t="shared" si="12"/>
        <v>0</v>
      </c>
      <c r="T23" s="101">
        <f t="shared" si="13"/>
        <v>0</v>
      </c>
      <c r="U23" s="102">
        <f t="shared" si="14"/>
        <v>0</v>
      </c>
      <c r="V23" s="103"/>
      <c r="W23" s="100" t="e">
        <f t="shared" si="23"/>
        <v>#DIV/0!</v>
      </c>
      <c r="X23" s="101" t="e">
        <f t="shared" si="24"/>
        <v>#DIV/0!</v>
      </c>
      <c r="Y23" s="101" t="e">
        <f t="shared" si="25"/>
        <v>#DIV/0!</v>
      </c>
      <c r="Z23" s="101" t="e">
        <f t="shared" si="26"/>
        <v>#DIV/0!</v>
      </c>
      <c r="AA23" s="102" t="e">
        <f t="shared" si="27"/>
        <v>#DIV/0!</v>
      </c>
      <c r="AB23" s="103"/>
      <c r="AC23" s="100" t="e">
        <f t="shared" si="16"/>
        <v>#DIV/0!</v>
      </c>
      <c r="AD23" s="101" t="e">
        <f t="shared" si="17"/>
        <v>#DIV/0!</v>
      </c>
      <c r="AE23" s="101" t="e">
        <f t="shared" si="18"/>
        <v>#DIV/0!</v>
      </c>
      <c r="AF23" s="101" t="e">
        <f t="shared" si="19"/>
        <v>#DIV/0!</v>
      </c>
      <c r="AG23" s="102" t="e">
        <f t="shared" si="20"/>
        <v>#DIV/0!</v>
      </c>
      <c r="AH23" s="103"/>
      <c r="AI23" s="100" t="e">
        <f t="shared" si="28"/>
        <v>#DIV/0!</v>
      </c>
      <c r="AJ23" s="101" t="e">
        <f t="shared" si="29"/>
        <v>#DIV/0!</v>
      </c>
      <c r="AK23" s="101" t="e">
        <f t="shared" si="30"/>
        <v>#DIV/0!</v>
      </c>
      <c r="AL23" s="101" t="e">
        <f t="shared" si="31"/>
        <v>#DIV/0!</v>
      </c>
      <c r="AM23" s="102" t="e">
        <f t="shared" si="32"/>
        <v>#DIV/0!</v>
      </c>
    </row>
    <row r="24" spans="2:39" x14ac:dyDescent="0.25">
      <c r="B24" s="98">
        <f t="shared" si="0"/>
        <v>15</v>
      </c>
      <c r="C24" s="99">
        <v>2037</v>
      </c>
      <c r="E24" s="100">
        <f t="shared" si="1"/>
        <v>0</v>
      </c>
      <c r="F24" s="101">
        <f t="shared" si="2"/>
        <v>0</v>
      </c>
      <c r="G24" s="101">
        <f t="shared" si="3"/>
        <v>0</v>
      </c>
      <c r="H24" s="101">
        <f t="shared" si="4"/>
        <v>0</v>
      </c>
      <c r="I24" s="102">
        <f t="shared" si="5"/>
        <v>0</v>
      </c>
      <c r="J24" s="103"/>
      <c r="K24" s="100" t="e">
        <f t="shared" si="22"/>
        <v>#DIV/0!</v>
      </c>
      <c r="L24" s="101" t="e">
        <f t="shared" si="6"/>
        <v>#DIV/0!</v>
      </c>
      <c r="M24" s="101" t="e">
        <f t="shared" si="7"/>
        <v>#DIV/0!</v>
      </c>
      <c r="N24" s="101" t="e">
        <f t="shared" si="8"/>
        <v>#DIV/0!</v>
      </c>
      <c r="O24" s="102" t="e">
        <f t="shared" si="9"/>
        <v>#DIV/0!</v>
      </c>
      <c r="P24" s="103"/>
      <c r="Q24" s="100">
        <f t="shared" si="10"/>
        <v>0</v>
      </c>
      <c r="R24" s="101">
        <f t="shared" si="11"/>
        <v>0</v>
      </c>
      <c r="S24" s="101">
        <f t="shared" si="12"/>
        <v>0</v>
      </c>
      <c r="T24" s="101">
        <f t="shared" si="13"/>
        <v>0</v>
      </c>
      <c r="U24" s="102">
        <f t="shared" si="14"/>
        <v>0</v>
      </c>
      <c r="V24" s="103"/>
      <c r="W24" s="100" t="e">
        <f t="shared" si="23"/>
        <v>#DIV/0!</v>
      </c>
      <c r="X24" s="101" t="e">
        <f t="shared" si="24"/>
        <v>#DIV/0!</v>
      </c>
      <c r="Y24" s="101" t="e">
        <f t="shared" si="25"/>
        <v>#DIV/0!</v>
      </c>
      <c r="Z24" s="101" t="e">
        <f t="shared" si="26"/>
        <v>#DIV/0!</v>
      </c>
      <c r="AA24" s="102" t="e">
        <f t="shared" si="27"/>
        <v>#DIV/0!</v>
      </c>
      <c r="AB24" s="103"/>
      <c r="AC24" s="100" t="e">
        <f t="shared" si="16"/>
        <v>#DIV/0!</v>
      </c>
      <c r="AD24" s="101" t="e">
        <f t="shared" si="17"/>
        <v>#DIV/0!</v>
      </c>
      <c r="AE24" s="101" t="e">
        <f t="shared" si="18"/>
        <v>#DIV/0!</v>
      </c>
      <c r="AF24" s="101" t="e">
        <f t="shared" si="19"/>
        <v>#DIV/0!</v>
      </c>
      <c r="AG24" s="102" t="e">
        <f t="shared" si="20"/>
        <v>#DIV/0!</v>
      </c>
      <c r="AH24" s="103"/>
      <c r="AI24" s="100" t="e">
        <f t="shared" si="28"/>
        <v>#DIV/0!</v>
      </c>
      <c r="AJ24" s="101" t="e">
        <f t="shared" si="29"/>
        <v>#DIV/0!</v>
      </c>
      <c r="AK24" s="101" t="e">
        <f t="shared" si="30"/>
        <v>#DIV/0!</v>
      </c>
      <c r="AL24" s="101" t="e">
        <f t="shared" si="31"/>
        <v>#DIV/0!</v>
      </c>
      <c r="AM24" s="102" t="e">
        <f t="shared" si="32"/>
        <v>#DIV/0!</v>
      </c>
    </row>
    <row r="25" spans="2:39" x14ac:dyDescent="0.25">
      <c r="B25" s="98">
        <f t="shared" si="0"/>
        <v>16</v>
      </c>
      <c r="C25" s="99">
        <v>2038</v>
      </c>
      <c r="E25" s="100">
        <f t="shared" si="1"/>
        <v>0</v>
      </c>
      <c r="F25" s="101">
        <f t="shared" si="2"/>
        <v>0</v>
      </c>
      <c r="G25" s="101">
        <f t="shared" si="3"/>
        <v>0</v>
      </c>
      <c r="H25" s="101">
        <f t="shared" si="4"/>
        <v>0</v>
      </c>
      <c r="I25" s="102">
        <f t="shared" si="5"/>
        <v>0</v>
      </c>
      <c r="J25" s="103"/>
      <c r="K25" s="100" t="e">
        <f t="shared" si="22"/>
        <v>#DIV/0!</v>
      </c>
      <c r="L25" s="101" t="e">
        <f t="shared" si="6"/>
        <v>#DIV/0!</v>
      </c>
      <c r="M25" s="101" t="e">
        <f t="shared" si="7"/>
        <v>#DIV/0!</v>
      </c>
      <c r="N25" s="101" t="e">
        <f t="shared" si="8"/>
        <v>#DIV/0!</v>
      </c>
      <c r="O25" s="102" t="e">
        <f t="shared" si="9"/>
        <v>#DIV/0!</v>
      </c>
      <c r="P25" s="103"/>
      <c r="Q25" s="100">
        <f t="shared" si="10"/>
        <v>0</v>
      </c>
      <c r="R25" s="101">
        <f t="shared" si="11"/>
        <v>0</v>
      </c>
      <c r="S25" s="101">
        <f t="shared" si="12"/>
        <v>0</v>
      </c>
      <c r="T25" s="101">
        <f t="shared" si="13"/>
        <v>0</v>
      </c>
      <c r="U25" s="102">
        <f t="shared" si="14"/>
        <v>0</v>
      </c>
      <c r="V25" s="103"/>
      <c r="W25" s="100" t="e">
        <f t="shared" si="23"/>
        <v>#DIV/0!</v>
      </c>
      <c r="X25" s="101" t="e">
        <f t="shared" si="24"/>
        <v>#DIV/0!</v>
      </c>
      <c r="Y25" s="101" t="e">
        <f t="shared" si="25"/>
        <v>#DIV/0!</v>
      </c>
      <c r="Z25" s="101" t="e">
        <f t="shared" si="26"/>
        <v>#DIV/0!</v>
      </c>
      <c r="AA25" s="102" t="e">
        <f t="shared" si="27"/>
        <v>#DIV/0!</v>
      </c>
      <c r="AB25" s="103"/>
      <c r="AC25" s="100" t="e">
        <f t="shared" si="16"/>
        <v>#DIV/0!</v>
      </c>
      <c r="AD25" s="101" t="e">
        <f t="shared" si="17"/>
        <v>#DIV/0!</v>
      </c>
      <c r="AE25" s="101" t="e">
        <f t="shared" si="18"/>
        <v>#DIV/0!</v>
      </c>
      <c r="AF25" s="101" t="e">
        <f t="shared" si="19"/>
        <v>#DIV/0!</v>
      </c>
      <c r="AG25" s="102" t="e">
        <f t="shared" si="20"/>
        <v>#DIV/0!</v>
      </c>
      <c r="AH25" s="103"/>
      <c r="AI25" s="100" t="e">
        <f t="shared" si="28"/>
        <v>#DIV/0!</v>
      </c>
      <c r="AJ25" s="101" t="e">
        <f t="shared" si="29"/>
        <v>#DIV/0!</v>
      </c>
      <c r="AK25" s="101" t="e">
        <f t="shared" si="30"/>
        <v>#DIV/0!</v>
      </c>
      <c r="AL25" s="101" t="e">
        <f t="shared" si="31"/>
        <v>#DIV/0!</v>
      </c>
      <c r="AM25" s="102" t="e">
        <f t="shared" si="32"/>
        <v>#DIV/0!</v>
      </c>
    </row>
    <row r="26" spans="2:39" x14ac:dyDescent="0.25">
      <c r="B26" s="98">
        <f t="shared" si="0"/>
        <v>17</v>
      </c>
      <c r="C26" s="99">
        <v>2039</v>
      </c>
      <c r="E26" s="100">
        <f t="shared" si="1"/>
        <v>0</v>
      </c>
      <c r="F26" s="101">
        <f t="shared" si="2"/>
        <v>0</v>
      </c>
      <c r="G26" s="101">
        <f t="shared" si="3"/>
        <v>0</v>
      </c>
      <c r="H26" s="101">
        <f t="shared" si="4"/>
        <v>0</v>
      </c>
      <c r="I26" s="102">
        <f t="shared" si="5"/>
        <v>0</v>
      </c>
      <c r="J26" s="103"/>
      <c r="K26" s="100" t="e">
        <f t="shared" si="22"/>
        <v>#DIV/0!</v>
      </c>
      <c r="L26" s="101" t="e">
        <f t="shared" si="6"/>
        <v>#DIV/0!</v>
      </c>
      <c r="M26" s="101" t="e">
        <f t="shared" si="7"/>
        <v>#DIV/0!</v>
      </c>
      <c r="N26" s="101" t="e">
        <f t="shared" si="8"/>
        <v>#DIV/0!</v>
      </c>
      <c r="O26" s="102" t="e">
        <f t="shared" si="9"/>
        <v>#DIV/0!</v>
      </c>
      <c r="P26" s="103"/>
      <c r="Q26" s="100">
        <f t="shared" si="10"/>
        <v>0</v>
      </c>
      <c r="R26" s="101">
        <f t="shared" si="11"/>
        <v>0</v>
      </c>
      <c r="S26" s="101">
        <f t="shared" si="12"/>
        <v>0</v>
      </c>
      <c r="T26" s="101">
        <f t="shared" si="13"/>
        <v>0</v>
      </c>
      <c r="U26" s="102">
        <f t="shared" si="14"/>
        <v>0</v>
      </c>
      <c r="V26" s="103"/>
      <c r="W26" s="100" t="e">
        <f t="shared" si="23"/>
        <v>#DIV/0!</v>
      </c>
      <c r="X26" s="101" t="e">
        <f t="shared" si="24"/>
        <v>#DIV/0!</v>
      </c>
      <c r="Y26" s="101" t="e">
        <f t="shared" si="25"/>
        <v>#DIV/0!</v>
      </c>
      <c r="Z26" s="101" t="e">
        <f t="shared" si="26"/>
        <v>#DIV/0!</v>
      </c>
      <c r="AA26" s="102" t="e">
        <f t="shared" si="27"/>
        <v>#DIV/0!</v>
      </c>
      <c r="AB26" s="103"/>
      <c r="AC26" s="100" t="e">
        <f t="shared" si="16"/>
        <v>#DIV/0!</v>
      </c>
      <c r="AD26" s="101" t="e">
        <f t="shared" si="17"/>
        <v>#DIV/0!</v>
      </c>
      <c r="AE26" s="101" t="e">
        <f t="shared" si="18"/>
        <v>#DIV/0!</v>
      </c>
      <c r="AF26" s="101" t="e">
        <f t="shared" si="19"/>
        <v>#DIV/0!</v>
      </c>
      <c r="AG26" s="102" t="e">
        <f t="shared" si="20"/>
        <v>#DIV/0!</v>
      </c>
      <c r="AH26" s="103"/>
      <c r="AI26" s="100" t="e">
        <f t="shared" si="28"/>
        <v>#DIV/0!</v>
      </c>
      <c r="AJ26" s="101" t="e">
        <f t="shared" si="29"/>
        <v>#DIV/0!</v>
      </c>
      <c r="AK26" s="101" t="e">
        <f t="shared" si="30"/>
        <v>#DIV/0!</v>
      </c>
      <c r="AL26" s="101" t="e">
        <f t="shared" si="31"/>
        <v>#DIV/0!</v>
      </c>
      <c r="AM26" s="102" t="e">
        <f t="shared" si="32"/>
        <v>#DIV/0!</v>
      </c>
    </row>
    <row r="27" spans="2:39" x14ac:dyDescent="0.25">
      <c r="B27" s="98">
        <f t="shared" si="0"/>
        <v>18</v>
      </c>
      <c r="C27" s="99">
        <v>2040</v>
      </c>
      <c r="E27" s="100">
        <f t="shared" si="1"/>
        <v>0</v>
      </c>
      <c r="F27" s="101">
        <f t="shared" si="2"/>
        <v>0</v>
      </c>
      <c r="G27" s="101">
        <f t="shared" si="3"/>
        <v>0</v>
      </c>
      <c r="H27" s="101">
        <f t="shared" si="4"/>
        <v>0</v>
      </c>
      <c r="I27" s="102">
        <f t="shared" si="5"/>
        <v>0</v>
      </c>
      <c r="J27" s="103"/>
      <c r="K27" s="100" t="e">
        <f t="shared" si="22"/>
        <v>#DIV/0!</v>
      </c>
      <c r="L27" s="101" t="e">
        <f t="shared" si="6"/>
        <v>#DIV/0!</v>
      </c>
      <c r="M27" s="101" t="e">
        <f t="shared" si="7"/>
        <v>#DIV/0!</v>
      </c>
      <c r="N27" s="101" t="e">
        <f t="shared" si="8"/>
        <v>#DIV/0!</v>
      </c>
      <c r="O27" s="102" t="e">
        <f t="shared" si="9"/>
        <v>#DIV/0!</v>
      </c>
      <c r="P27" s="103"/>
      <c r="Q27" s="100">
        <f t="shared" si="10"/>
        <v>0</v>
      </c>
      <c r="R27" s="101">
        <f t="shared" si="11"/>
        <v>0</v>
      </c>
      <c r="S27" s="101">
        <f t="shared" si="12"/>
        <v>0</v>
      </c>
      <c r="T27" s="101">
        <f t="shared" si="13"/>
        <v>0</v>
      </c>
      <c r="U27" s="102">
        <f t="shared" si="14"/>
        <v>0</v>
      </c>
      <c r="V27" s="103"/>
      <c r="W27" s="100" t="e">
        <f t="shared" si="23"/>
        <v>#DIV/0!</v>
      </c>
      <c r="X27" s="101" t="e">
        <f t="shared" si="24"/>
        <v>#DIV/0!</v>
      </c>
      <c r="Y27" s="101" t="e">
        <f t="shared" si="25"/>
        <v>#DIV/0!</v>
      </c>
      <c r="Z27" s="101" t="e">
        <f t="shared" si="26"/>
        <v>#DIV/0!</v>
      </c>
      <c r="AA27" s="102" t="e">
        <f t="shared" si="27"/>
        <v>#DIV/0!</v>
      </c>
      <c r="AB27" s="103"/>
      <c r="AC27" s="100" t="e">
        <f t="shared" si="16"/>
        <v>#DIV/0!</v>
      </c>
      <c r="AD27" s="101" t="e">
        <f t="shared" si="17"/>
        <v>#DIV/0!</v>
      </c>
      <c r="AE27" s="101" t="e">
        <f t="shared" si="18"/>
        <v>#DIV/0!</v>
      </c>
      <c r="AF27" s="101" t="e">
        <f t="shared" si="19"/>
        <v>#DIV/0!</v>
      </c>
      <c r="AG27" s="102" t="e">
        <f t="shared" si="20"/>
        <v>#DIV/0!</v>
      </c>
      <c r="AH27" s="103"/>
      <c r="AI27" s="100" t="e">
        <f t="shared" si="28"/>
        <v>#DIV/0!</v>
      </c>
      <c r="AJ27" s="101" t="e">
        <f t="shared" si="29"/>
        <v>#DIV/0!</v>
      </c>
      <c r="AK27" s="101" t="e">
        <f t="shared" si="30"/>
        <v>#DIV/0!</v>
      </c>
      <c r="AL27" s="101" t="e">
        <f t="shared" si="31"/>
        <v>#DIV/0!</v>
      </c>
      <c r="AM27" s="102" t="e">
        <f t="shared" si="32"/>
        <v>#DIV/0!</v>
      </c>
    </row>
    <row r="28" spans="2:39" x14ac:dyDescent="0.25">
      <c r="B28" s="98">
        <f t="shared" si="0"/>
        <v>19</v>
      </c>
      <c r="C28" s="99">
        <v>2041</v>
      </c>
      <c r="E28" s="100">
        <f t="shared" si="1"/>
        <v>0</v>
      </c>
      <c r="F28" s="101">
        <f t="shared" si="2"/>
        <v>0</v>
      </c>
      <c r="G28" s="101">
        <f t="shared" si="3"/>
        <v>0</v>
      </c>
      <c r="H28" s="101">
        <f t="shared" si="4"/>
        <v>0</v>
      </c>
      <c r="I28" s="102">
        <f t="shared" si="5"/>
        <v>0</v>
      </c>
      <c r="J28" s="103"/>
      <c r="K28" s="100" t="e">
        <f t="shared" si="22"/>
        <v>#DIV/0!</v>
      </c>
      <c r="L28" s="101" t="e">
        <f t="shared" si="6"/>
        <v>#DIV/0!</v>
      </c>
      <c r="M28" s="101" t="e">
        <f t="shared" si="7"/>
        <v>#DIV/0!</v>
      </c>
      <c r="N28" s="101" t="e">
        <f t="shared" si="8"/>
        <v>#DIV/0!</v>
      </c>
      <c r="O28" s="102" t="e">
        <f t="shared" si="9"/>
        <v>#DIV/0!</v>
      </c>
      <c r="P28" s="103"/>
      <c r="Q28" s="100">
        <f t="shared" si="10"/>
        <v>0</v>
      </c>
      <c r="R28" s="101">
        <f t="shared" si="11"/>
        <v>0</v>
      </c>
      <c r="S28" s="101">
        <f t="shared" si="12"/>
        <v>0</v>
      </c>
      <c r="T28" s="101">
        <f t="shared" si="13"/>
        <v>0</v>
      </c>
      <c r="U28" s="102">
        <f t="shared" si="14"/>
        <v>0</v>
      </c>
      <c r="V28" s="103"/>
      <c r="W28" s="100" t="e">
        <f t="shared" si="23"/>
        <v>#DIV/0!</v>
      </c>
      <c r="X28" s="101" t="e">
        <f t="shared" si="24"/>
        <v>#DIV/0!</v>
      </c>
      <c r="Y28" s="101" t="e">
        <f t="shared" si="25"/>
        <v>#DIV/0!</v>
      </c>
      <c r="Z28" s="101" t="e">
        <f t="shared" si="26"/>
        <v>#DIV/0!</v>
      </c>
      <c r="AA28" s="102" t="e">
        <f t="shared" si="27"/>
        <v>#DIV/0!</v>
      </c>
      <c r="AB28" s="103"/>
      <c r="AC28" s="100" t="e">
        <f t="shared" si="16"/>
        <v>#DIV/0!</v>
      </c>
      <c r="AD28" s="101" t="e">
        <f t="shared" si="17"/>
        <v>#DIV/0!</v>
      </c>
      <c r="AE28" s="101" t="e">
        <f t="shared" si="18"/>
        <v>#DIV/0!</v>
      </c>
      <c r="AF28" s="101" t="e">
        <f t="shared" si="19"/>
        <v>#DIV/0!</v>
      </c>
      <c r="AG28" s="102" t="e">
        <f t="shared" si="20"/>
        <v>#DIV/0!</v>
      </c>
      <c r="AH28" s="103"/>
      <c r="AI28" s="100" t="e">
        <f t="shared" si="28"/>
        <v>#DIV/0!</v>
      </c>
      <c r="AJ28" s="101" t="e">
        <f t="shared" si="29"/>
        <v>#DIV/0!</v>
      </c>
      <c r="AK28" s="101" t="e">
        <f t="shared" si="30"/>
        <v>#DIV/0!</v>
      </c>
      <c r="AL28" s="101" t="e">
        <f t="shared" si="31"/>
        <v>#DIV/0!</v>
      </c>
      <c r="AM28" s="102" t="e">
        <f t="shared" si="32"/>
        <v>#DIV/0!</v>
      </c>
    </row>
    <row r="29" spans="2:39" x14ac:dyDescent="0.25">
      <c r="B29" s="98">
        <f t="shared" si="0"/>
        <v>20</v>
      </c>
      <c r="C29" s="99">
        <v>2042</v>
      </c>
      <c r="E29" s="100">
        <f t="shared" si="1"/>
        <v>0</v>
      </c>
      <c r="F29" s="101">
        <f t="shared" si="2"/>
        <v>0</v>
      </c>
      <c r="G29" s="101">
        <f t="shared" si="3"/>
        <v>0</v>
      </c>
      <c r="H29" s="101">
        <f t="shared" si="4"/>
        <v>0</v>
      </c>
      <c r="I29" s="102">
        <f t="shared" si="5"/>
        <v>0</v>
      </c>
      <c r="J29" s="103"/>
      <c r="K29" s="100" t="e">
        <f t="shared" si="22"/>
        <v>#DIV/0!</v>
      </c>
      <c r="L29" s="101" t="e">
        <f t="shared" si="6"/>
        <v>#DIV/0!</v>
      </c>
      <c r="M29" s="101" t="e">
        <f t="shared" si="7"/>
        <v>#DIV/0!</v>
      </c>
      <c r="N29" s="101" t="e">
        <f t="shared" si="8"/>
        <v>#DIV/0!</v>
      </c>
      <c r="O29" s="102" t="e">
        <f t="shared" si="9"/>
        <v>#DIV/0!</v>
      </c>
      <c r="P29" s="103"/>
      <c r="Q29" s="100">
        <f t="shared" si="10"/>
        <v>0</v>
      </c>
      <c r="R29" s="101">
        <f t="shared" si="11"/>
        <v>0</v>
      </c>
      <c r="S29" s="101">
        <f t="shared" si="12"/>
        <v>0</v>
      </c>
      <c r="T29" s="101">
        <f t="shared" si="13"/>
        <v>0</v>
      </c>
      <c r="U29" s="102">
        <f t="shared" si="14"/>
        <v>0</v>
      </c>
      <c r="V29" s="103"/>
      <c r="W29" s="100" t="e">
        <f t="shared" si="23"/>
        <v>#DIV/0!</v>
      </c>
      <c r="X29" s="101" t="e">
        <f t="shared" si="24"/>
        <v>#DIV/0!</v>
      </c>
      <c r="Y29" s="101" t="e">
        <f t="shared" si="25"/>
        <v>#DIV/0!</v>
      </c>
      <c r="Z29" s="101" t="e">
        <f t="shared" si="26"/>
        <v>#DIV/0!</v>
      </c>
      <c r="AA29" s="102" t="e">
        <f t="shared" si="27"/>
        <v>#DIV/0!</v>
      </c>
      <c r="AB29" s="103"/>
      <c r="AC29" s="100" t="e">
        <f t="shared" si="16"/>
        <v>#DIV/0!</v>
      </c>
      <c r="AD29" s="101" t="e">
        <f t="shared" si="17"/>
        <v>#DIV/0!</v>
      </c>
      <c r="AE29" s="101" t="e">
        <f t="shared" si="18"/>
        <v>#DIV/0!</v>
      </c>
      <c r="AF29" s="101" t="e">
        <f t="shared" si="19"/>
        <v>#DIV/0!</v>
      </c>
      <c r="AG29" s="102" t="e">
        <f t="shared" si="20"/>
        <v>#DIV/0!</v>
      </c>
      <c r="AH29" s="103"/>
      <c r="AI29" s="100" t="e">
        <f t="shared" si="28"/>
        <v>#DIV/0!</v>
      </c>
      <c r="AJ29" s="101" t="e">
        <f t="shared" si="29"/>
        <v>#DIV/0!</v>
      </c>
      <c r="AK29" s="101" t="e">
        <f t="shared" si="30"/>
        <v>#DIV/0!</v>
      </c>
      <c r="AL29" s="101" t="e">
        <f t="shared" si="31"/>
        <v>#DIV/0!</v>
      </c>
      <c r="AM29" s="102" t="e">
        <f t="shared" si="32"/>
        <v>#DIV/0!</v>
      </c>
    </row>
    <row r="30" spans="2:39" x14ac:dyDescent="0.25">
      <c r="B30" s="98">
        <f t="shared" si="0"/>
        <v>21</v>
      </c>
      <c r="C30" s="99">
        <v>2043</v>
      </c>
      <c r="E30" s="100">
        <f t="shared" si="1"/>
        <v>0</v>
      </c>
      <c r="F30" s="101">
        <f t="shared" si="2"/>
        <v>0</v>
      </c>
      <c r="G30" s="101">
        <f t="shared" si="3"/>
        <v>0</v>
      </c>
      <c r="H30" s="101">
        <f t="shared" si="4"/>
        <v>0</v>
      </c>
      <c r="I30" s="102">
        <f t="shared" si="5"/>
        <v>0</v>
      </c>
      <c r="J30" s="103"/>
      <c r="K30" s="100" t="e">
        <f>E30*(Post_intervention_output/Baseline_output)</f>
        <v>#DIV/0!</v>
      </c>
      <c r="L30" s="101" t="e">
        <f t="shared" si="6"/>
        <v>#DIV/0!</v>
      </c>
      <c r="M30" s="101" t="e">
        <f t="shared" si="7"/>
        <v>#DIV/0!</v>
      </c>
      <c r="N30" s="101" t="e">
        <f t="shared" si="8"/>
        <v>#DIV/0!</v>
      </c>
      <c r="O30" s="102" t="e">
        <f t="shared" si="9"/>
        <v>#DIV/0!</v>
      </c>
      <c r="P30" s="103"/>
      <c r="Q30" s="100">
        <f t="shared" si="10"/>
        <v>0</v>
      </c>
      <c r="R30" s="101">
        <f t="shared" si="11"/>
        <v>0</v>
      </c>
      <c r="S30" s="101">
        <f t="shared" si="12"/>
        <v>0</v>
      </c>
      <c r="T30" s="101">
        <f t="shared" si="13"/>
        <v>0</v>
      </c>
      <c r="U30" s="102">
        <f t="shared" si="14"/>
        <v>0</v>
      </c>
      <c r="V30" s="103"/>
      <c r="W30" s="100" t="e">
        <f t="shared" si="23"/>
        <v>#DIV/0!</v>
      </c>
      <c r="X30" s="101" t="e">
        <f t="shared" si="24"/>
        <v>#DIV/0!</v>
      </c>
      <c r="Y30" s="101" t="e">
        <f t="shared" si="25"/>
        <v>#DIV/0!</v>
      </c>
      <c r="Z30" s="101" t="e">
        <f t="shared" si="26"/>
        <v>#DIV/0!</v>
      </c>
      <c r="AA30" s="102" t="e">
        <f t="shared" si="27"/>
        <v>#DIV/0!</v>
      </c>
      <c r="AB30" s="103"/>
      <c r="AC30" s="100" t="e">
        <f t="shared" si="16"/>
        <v>#DIV/0!</v>
      </c>
      <c r="AD30" s="101" t="e">
        <f t="shared" si="17"/>
        <v>#DIV/0!</v>
      </c>
      <c r="AE30" s="101" t="e">
        <f t="shared" si="18"/>
        <v>#DIV/0!</v>
      </c>
      <c r="AF30" s="101" t="e">
        <f t="shared" si="19"/>
        <v>#DIV/0!</v>
      </c>
      <c r="AG30" s="102" t="e">
        <f t="shared" si="20"/>
        <v>#DIV/0!</v>
      </c>
      <c r="AH30" s="103"/>
      <c r="AI30" s="100" t="e">
        <f t="shared" si="28"/>
        <v>#DIV/0!</v>
      </c>
      <c r="AJ30" s="101" t="e">
        <f t="shared" si="29"/>
        <v>#DIV/0!</v>
      </c>
      <c r="AK30" s="101" t="e">
        <f t="shared" si="30"/>
        <v>#DIV/0!</v>
      </c>
      <c r="AL30" s="101" t="e">
        <f t="shared" si="31"/>
        <v>#DIV/0!</v>
      </c>
      <c r="AM30" s="102" t="e">
        <f t="shared" si="32"/>
        <v>#DIV/0!</v>
      </c>
    </row>
    <row r="31" spans="2:39" x14ac:dyDescent="0.25">
      <c r="B31" s="98">
        <f t="shared" si="0"/>
        <v>22</v>
      </c>
      <c r="C31" s="99">
        <v>2044</v>
      </c>
      <c r="E31" s="100">
        <f t="shared" si="1"/>
        <v>0</v>
      </c>
      <c r="F31" s="101">
        <f t="shared" si="2"/>
        <v>0</v>
      </c>
      <c r="G31" s="101">
        <f t="shared" si="3"/>
        <v>0</v>
      </c>
      <c r="H31" s="101">
        <f t="shared" si="4"/>
        <v>0</v>
      </c>
      <c r="I31" s="102">
        <f t="shared" si="5"/>
        <v>0</v>
      </c>
      <c r="J31" s="103"/>
      <c r="K31" s="100" t="e">
        <f t="shared" si="22"/>
        <v>#DIV/0!</v>
      </c>
      <c r="L31" s="101" t="e">
        <f t="shared" si="6"/>
        <v>#DIV/0!</v>
      </c>
      <c r="M31" s="101" t="e">
        <f t="shared" si="7"/>
        <v>#DIV/0!</v>
      </c>
      <c r="N31" s="101" t="e">
        <f t="shared" si="8"/>
        <v>#DIV/0!</v>
      </c>
      <c r="O31" s="102" t="e">
        <f t="shared" si="9"/>
        <v>#DIV/0!</v>
      </c>
      <c r="P31" s="103"/>
      <c r="Q31" s="100">
        <f t="shared" si="10"/>
        <v>0</v>
      </c>
      <c r="R31" s="101">
        <f t="shared" si="11"/>
        <v>0</v>
      </c>
      <c r="S31" s="101">
        <f t="shared" si="12"/>
        <v>0</v>
      </c>
      <c r="T31" s="101">
        <f t="shared" si="13"/>
        <v>0</v>
      </c>
      <c r="U31" s="102">
        <f t="shared" si="14"/>
        <v>0</v>
      </c>
      <c r="V31" s="103"/>
      <c r="W31" s="100" t="e">
        <f t="shared" si="23"/>
        <v>#DIV/0!</v>
      </c>
      <c r="X31" s="101" t="e">
        <f t="shared" si="24"/>
        <v>#DIV/0!</v>
      </c>
      <c r="Y31" s="101" t="e">
        <f t="shared" si="25"/>
        <v>#DIV/0!</v>
      </c>
      <c r="Z31" s="101" t="e">
        <f t="shared" si="26"/>
        <v>#DIV/0!</v>
      </c>
      <c r="AA31" s="102" t="e">
        <f t="shared" si="27"/>
        <v>#DIV/0!</v>
      </c>
      <c r="AB31" s="103"/>
      <c r="AC31" s="100" t="e">
        <f t="shared" si="16"/>
        <v>#DIV/0!</v>
      </c>
      <c r="AD31" s="101" t="e">
        <f t="shared" si="17"/>
        <v>#DIV/0!</v>
      </c>
      <c r="AE31" s="101" t="e">
        <f t="shared" si="18"/>
        <v>#DIV/0!</v>
      </c>
      <c r="AF31" s="101" t="e">
        <f t="shared" si="19"/>
        <v>#DIV/0!</v>
      </c>
      <c r="AG31" s="102" t="e">
        <f t="shared" si="20"/>
        <v>#DIV/0!</v>
      </c>
      <c r="AH31" s="103"/>
      <c r="AI31" s="100" t="e">
        <f t="shared" si="28"/>
        <v>#DIV/0!</v>
      </c>
      <c r="AJ31" s="101" t="e">
        <f t="shared" si="29"/>
        <v>#DIV/0!</v>
      </c>
      <c r="AK31" s="101" t="e">
        <f t="shared" si="30"/>
        <v>#DIV/0!</v>
      </c>
      <c r="AL31" s="101" t="e">
        <f t="shared" si="31"/>
        <v>#DIV/0!</v>
      </c>
      <c r="AM31" s="102" t="e">
        <f t="shared" si="32"/>
        <v>#DIV/0!</v>
      </c>
    </row>
    <row r="32" spans="2:39" x14ac:dyDescent="0.25">
      <c r="B32" s="98">
        <f t="shared" si="0"/>
        <v>23</v>
      </c>
      <c r="C32" s="99">
        <v>2045</v>
      </c>
      <c r="E32" s="100">
        <f t="shared" si="1"/>
        <v>0</v>
      </c>
      <c r="F32" s="101">
        <f t="shared" si="2"/>
        <v>0</v>
      </c>
      <c r="G32" s="101">
        <f t="shared" si="3"/>
        <v>0</v>
      </c>
      <c r="H32" s="101">
        <f t="shared" si="4"/>
        <v>0</v>
      </c>
      <c r="I32" s="102">
        <f t="shared" si="5"/>
        <v>0</v>
      </c>
      <c r="J32" s="103"/>
      <c r="K32" s="100" t="e">
        <f t="shared" si="22"/>
        <v>#DIV/0!</v>
      </c>
      <c r="L32" s="101" t="e">
        <f t="shared" si="6"/>
        <v>#DIV/0!</v>
      </c>
      <c r="M32" s="101" t="e">
        <f t="shared" si="7"/>
        <v>#DIV/0!</v>
      </c>
      <c r="N32" s="101" t="e">
        <f t="shared" si="8"/>
        <v>#DIV/0!</v>
      </c>
      <c r="O32" s="102" t="e">
        <f t="shared" si="9"/>
        <v>#DIV/0!</v>
      </c>
      <c r="P32" s="103"/>
      <c r="Q32" s="100">
        <f t="shared" si="10"/>
        <v>0</v>
      </c>
      <c r="R32" s="101">
        <f t="shared" si="11"/>
        <v>0</v>
      </c>
      <c r="S32" s="101">
        <f t="shared" si="12"/>
        <v>0</v>
      </c>
      <c r="T32" s="101">
        <f t="shared" si="13"/>
        <v>0</v>
      </c>
      <c r="U32" s="102">
        <f t="shared" si="14"/>
        <v>0</v>
      </c>
      <c r="V32" s="103"/>
      <c r="W32" s="100" t="e">
        <f t="shared" si="23"/>
        <v>#DIV/0!</v>
      </c>
      <c r="X32" s="101" t="e">
        <f t="shared" si="24"/>
        <v>#DIV/0!</v>
      </c>
      <c r="Y32" s="101" t="e">
        <f t="shared" si="25"/>
        <v>#DIV/0!</v>
      </c>
      <c r="Z32" s="101" t="e">
        <f t="shared" si="26"/>
        <v>#DIV/0!</v>
      </c>
      <c r="AA32" s="102" t="e">
        <f t="shared" si="27"/>
        <v>#DIV/0!</v>
      </c>
      <c r="AB32" s="103"/>
      <c r="AC32" s="100" t="e">
        <f t="shared" si="16"/>
        <v>#DIV/0!</v>
      </c>
      <c r="AD32" s="101" t="e">
        <f t="shared" si="17"/>
        <v>#DIV/0!</v>
      </c>
      <c r="AE32" s="101" t="e">
        <f t="shared" si="18"/>
        <v>#DIV/0!</v>
      </c>
      <c r="AF32" s="101" t="e">
        <f t="shared" si="19"/>
        <v>#DIV/0!</v>
      </c>
      <c r="AG32" s="102" t="e">
        <f t="shared" si="20"/>
        <v>#DIV/0!</v>
      </c>
      <c r="AH32" s="103"/>
      <c r="AI32" s="100" t="e">
        <f t="shared" si="28"/>
        <v>#DIV/0!</v>
      </c>
      <c r="AJ32" s="101" t="e">
        <f t="shared" si="29"/>
        <v>#DIV/0!</v>
      </c>
      <c r="AK32" s="101" t="e">
        <f t="shared" si="30"/>
        <v>#DIV/0!</v>
      </c>
      <c r="AL32" s="101" t="e">
        <f t="shared" si="31"/>
        <v>#DIV/0!</v>
      </c>
      <c r="AM32" s="102" t="e">
        <f t="shared" si="32"/>
        <v>#DIV/0!</v>
      </c>
    </row>
    <row r="33" spans="2:39" x14ac:dyDescent="0.25">
      <c r="B33" s="98">
        <f t="shared" si="0"/>
        <v>24</v>
      </c>
      <c r="C33" s="99">
        <v>2046</v>
      </c>
      <c r="E33" s="100">
        <f t="shared" si="1"/>
        <v>0</v>
      </c>
      <c r="F33" s="101">
        <f t="shared" si="2"/>
        <v>0</v>
      </c>
      <c r="G33" s="101">
        <f t="shared" si="3"/>
        <v>0</v>
      </c>
      <c r="H33" s="101">
        <f t="shared" si="4"/>
        <v>0</v>
      </c>
      <c r="I33" s="102">
        <f t="shared" si="5"/>
        <v>0</v>
      </c>
      <c r="J33" s="103"/>
      <c r="K33" s="100" t="e">
        <f t="shared" si="22"/>
        <v>#DIV/0!</v>
      </c>
      <c r="L33" s="101" t="e">
        <f t="shared" si="6"/>
        <v>#DIV/0!</v>
      </c>
      <c r="M33" s="101" t="e">
        <f t="shared" si="7"/>
        <v>#DIV/0!</v>
      </c>
      <c r="N33" s="101" t="e">
        <f t="shared" si="8"/>
        <v>#DIV/0!</v>
      </c>
      <c r="O33" s="102" t="e">
        <f t="shared" si="9"/>
        <v>#DIV/0!</v>
      </c>
      <c r="P33" s="103"/>
      <c r="Q33" s="100">
        <f t="shared" si="10"/>
        <v>0</v>
      </c>
      <c r="R33" s="101">
        <f t="shared" si="11"/>
        <v>0</v>
      </c>
      <c r="S33" s="101">
        <f t="shared" si="12"/>
        <v>0</v>
      </c>
      <c r="T33" s="101">
        <f t="shared" si="13"/>
        <v>0</v>
      </c>
      <c r="U33" s="102">
        <f t="shared" si="14"/>
        <v>0</v>
      </c>
      <c r="V33" s="103"/>
      <c r="W33" s="100" t="e">
        <f t="shared" si="23"/>
        <v>#DIV/0!</v>
      </c>
      <c r="X33" s="101" t="e">
        <f t="shared" si="24"/>
        <v>#DIV/0!</v>
      </c>
      <c r="Y33" s="101" t="e">
        <f t="shared" si="25"/>
        <v>#DIV/0!</v>
      </c>
      <c r="Z33" s="101" t="e">
        <f t="shared" si="26"/>
        <v>#DIV/0!</v>
      </c>
      <c r="AA33" s="102" t="e">
        <f t="shared" si="27"/>
        <v>#DIV/0!</v>
      </c>
      <c r="AB33" s="103"/>
      <c r="AC33" s="100" t="e">
        <f t="shared" si="16"/>
        <v>#DIV/0!</v>
      </c>
      <c r="AD33" s="101" t="e">
        <f t="shared" si="17"/>
        <v>#DIV/0!</v>
      </c>
      <c r="AE33" s="101" t="e">
        <f t="shared" si="18"/>
        <v>#DIV/0!</v>
      </c>
      <c r="AF33" s="101" t="e">
        <f t="shared" si="19"/>
        <v>#DIV/0!</v>
      </c>
      <c r="AG33" s="102" t="e">
        <f t="shared" si="20"/>
        <v>#DIV/0!</v>
      </c>
      <c r="AH33" s="103"/>
      <c r="AI33" s="100" t="e">
        <f t="shared" si="28"/>
        <v>#DIV/0!</v>
      </c>
      <c r="AJ33" s="101" t="e">
        <f t="shared" si="29"/>
        <v>#DIV/0!</v>
      </c>
      <c r="AK33" s="101" t="e">
        <f t="shared" si="30"/>
        <v>#DIV/0!</v>
      </c>
      <c r="AL33" s="101" t="e">
        <f t="shared" si="31"/>
        <v>#DIV/0!</v>
      </c>
      <c r="AM33" s="102" t="e">
        <f t="shared" si="32"/>
        <v>#DIV/0!</v>
      </c>
    </row>
    <row r="34" spans="2:39" x14ac:dyDescent="0.25">
      <c r="B34" s="98">
        <f t="shared" si="0"/>
        <v>25</v>
      </c>
      <c r="C34" s="99">
        <v>2047</v>
      </c>
      <c r="E34" s="100">
        <f t="shared" si="1"/>
        <v>0</v>
      </c>
      <c r="F34" s="101">
        <f t="shared" si="2"/>
        <v>0</v>
      </c>
      <c r="G34" s="101">
        <f t="shared" si="3"/>
        <v>0</v>
      </c>
      <c r="H34" s="101">
        <f t="shared" si="4"/>
        <v>0</v>
      </c>
      <c r="I34" s="102">
        <f t="shared" si="5"/>
        <v>0</v>
      </c>
      <c r="J34" s="103"/>
      <c r="K34" s="100" t="e">
        <f t="shared" si="22"/>
        <v>#DIV/0!</v>
      </c>
      <c r="L34" s="101" t="e">
        <f t="shared" si="6"/>
        <v>#DIV/0!</v>
      </c>
      <c r="M34" s="101" t="e">
        <f t="shared" si="7"/>
        <v>#DIV/0!</v>
      </c>
      <c r="N34" s="101" t="e">
        <f t="shared" si="8"/>
        <v>#DIV/0!</v>
      </c>
      <c r="O34" s="102" t="e">
        <f t="shared" si="9"/>
        <v>#DIV/0!</v>
      </c>
      <c r="P34" s="103"/>
      <c r="Q34" s="100">
        <f t="shared" si="10"/>
        <v>0</v>
      </c>
      <c r="R34" s="101">
        <f t="shared" si="11"/>
        <v>0</v>
      </c>
      <c r="S34" s="101">
        <f t="shared" si="12"/>
        <v>0</v>
      </c>
      <c r="T34" s="101">
        <f t="shared" si="13"/>
        <v>0</v>
      </c>
      <c r="U34" s="102">
        <f t="shared" si="14"/>
        <v>0</v>
      </c>
      <c r="V34" s="103"/>
      <c r="W34" s="100" t="e">
        <f t="shared" si="23"/>
        <v>#DIV/0!</v>
      </c>
      <c r="X34" s="101" t="e">
        <f t="shared" si="24"/>
        <v>#DIV/0!</v>
      </c>
      <c r="Y34" s="101" t="e">
        <f t="shared" si="25"/>
        <v>#DIV/0!</v>
      </c>
      <c r="Z34" s="101" t="e">
        <f t="shared" si="26"/>
        <v>#DIV/0!</v>
      </c>
      <c r="AA34" s="102" t="e">
        <f t="shared" si="27"/>
        <v>#DIV/0!</v>
      </c>
      <c r="AB34" s="103"/>
      <c r="AC34" s="100" t="e">
        <f t="shared" si="16"/>
        <v>#DIV/0!</v>
      </c>
      <c r="AD34" s="101" t="e">
        <f t="shared" si="17"/>
        <v>#DIV/0!</v>
      </c>
      <c r="AE34" s="101" t="e">
        <f t="shared" si="18"/>
        <v>#DIV/0!</v>
      </c>
      <c r="AF34" s="101" t="e">
        <f t="shared" si="19"/>
        <v>#DIV/0!</v>
      </c>
      <c r="AG34" s="102" t="e">
        <f t="shared" si="20"/>
        <v>#DIV/0!</v>
      </c>
      <c r="AH34" s="103"/>
      <c r="AI34" s="100" t="e">
        <f t="shared" si="28"/>
        <v>#DIV/0!</v>
      </c>
      <c r="AJ34" s="101" t="e">
        <f t="shared" si="29"/>
        <v>#DIV/0!</v>
      </c>
      <c r="AK34" s="101" t="e">
        <f t="shared" si="30"/>
        <v>#DIV/0!</v>
      </c>
      <c r="AL34" s="101" t="e">
        <f t="shared" si="31"/>
        <v>#DIV/0!</v>
      </c>
      <c r="AM34" s="102" t="e">
        <f t="shared" si="32"/>
        <v>#DIV/0!</v>
      </c>
    </row>
    <row r="35" spans="2:39" x14ac:dyDescent="0.25">
      <c r="B35" s="98">
        <f t="shared" si="0"/>
        <v>26</v>
      </c>
      <c r="C35" s="99">
        <v>2048</v>
      </c>
      <c r="E35" s="100">
        <f t="shared" si="1"/>
        <v>0</v>
      </c>
      <c r="F35" s="101">
        <f t="shared" si="2"/>
        <v>0</v>
      </c>
      <c r="G35" s="101">
        <f t="shared" si="3"/>
        <v>0</v>
      </c>
      <c r="H35" s="101">
        <f t="shared" si="4"/>
        <v>0</v>
      </c>
      <c r="I35" s="102">
        <f t="shared" si="5"/>
        <v>0</v>
      </c>
      <c r="J35" s="103"/>
      <c r="K35" s="100" t="e">
        <f t="shared" si="22"/>
        <v>#DIV/0!</v>
      </c>
      <c r="L35" s="101" t="e">
        <f t="shared" si="6"/>
        <v>#DIV/0!</v>
      </c>
      <c r="M35" s="101" t="e">
        <f t="shared" si="7"/>
        <v>#DIV/0!</v>
      </c>
      <c r="N35" s="101" t="e">
        <f t="shared" si="8"/>
        <v>#DIV/0!</v>
      </c>
      <c r="O35" s="102" t="e">
        <f t="shared" si="9"/>
        <v>#DIV/0!</v>
      </c>
      <c r="P35" s="103"/>
      <c r="Q35" s="100">
        <f t="shared" si="10"/>
        <v>0</v>
      </c>
      <c r="R35" s="101">
        <f t="shared" si="11"/>
        <v>0</v>
      </c>
      <c r="S35" s="101">
        <f t="shared" si="12"/>
        <v>0</v>
      </c>
      <c r="T35" s="101">
        <f t="shared" si="13"/>
        <v>0</v>
      </c>
      <c r="U35" s="102">
        <f t="shared" si="14"/>
        <v>0</v>
      </c>
      <c r="V35" s="103"/>
      <c r="W35" s="100" t="e">
        <f t="shared" si="23"/>
        <v>#DIV/0!</v>
      </c>
      <c r="X35" s="101" t="e">
        <f t="shared" si="24"/>
        <v>#DIV/0!</v>
      </c>
      <c r="Y35" s="101" t="e">
        <f t="shared" si="25"/>
        <v>#DIV/0!</v>
      </c>
      <c r="Z35" s="101" t="e">
        <f t="shared" si="26"/>
        <v>#DIV/0!</v>
      </c>
      <c r="AA35" s="102" t="e">
        <f t="shared" si="27"/>
        <v>#DIV/0!</v>
      </c>
      <c r="AB35" s="103"/>
      <c r="AC35" s="100" t="e">
        <f t="shared" si="16"/>
        <v>#DIV/0!</v>
      </c>
      <c r="AD35" s="101" t="e">
        <f t="shared" si="17"/>
        <v>#DIV/0!</v>
      </c>
      <c r="AE35" s="101" t="e">
        <f t="shared" si="18"/>
        <v>#DIV/0!</v>
      </c>
      <c r="AF35" s="101" t="e">
        <f t="shared" si="19"/>
        <v>#DIV/0!</v>
      </c>
      <c r="AG35" s="102" t="e">
        <f t="shared" si="20"/>
        <v>#DIV/0!</v>
      </c>
      <c r="AH35" s="103"/>
      <c r="AI35" s="100" t="e">
        <f t="shared" si="28"/>
        <v>#DIV/0!</v>
      </c>
      <c r="AJ35" s="101" t="e">
        <f t="shared" si="29"/>
        <v>#DIV/0!</v>
      </c>
      <c r="AK35" s="101" t="e">
        <f t="shared" si="30"/>
        <v>#DIV/0!</v>
      </c>
      <c r="AL35" s="101" t="e">
        <f t="shared" si="31"/>
        <v>#DIV/0!</v>
      </c>
      <c r="AM35" s="102" t="e">
        <f t="shared" si="32"/>
        <v>#DIV/0!</v>
      </c>
    </row>
    <row r="36" spans="2:39" x14ac:dyDescent="0.25">
      <c r="B36" s="98">
        <f t="shared" si="0"/>
        <v>27</v>
      </c>
      <c r="C36" s="99">
        <v>2049</v>
      </c>
      <c r="E36" s="100">
        <f t="shared" si="1"/>
        <v>0</v>
      </c>
      <c r="F36" s="101">
        <f t="shared" si="2"/>
        <v>0</v>
      </c>
      <c r="G36" s="101">
        <f t="shared" si="3"/>
        <v>0</v>
      </c>
      <c r="H36" s="101">
        <f t="shared" si="4"/>
        <v>0</v>
      </c>
      <c r="I36" s="102">
        <f t="shared" si="5"/>
        <v>0</v>
      </c>
      <c r="J36" s="103"/>
      <c r="K36" s="100" t="e">
        <f t="shared" si="22"/>
        <v>#DIV/0!</v>
      </c>
      <c r="L36" s="101" t="e">
        <f t="shared" si="6"/>
        <v>#DIV/0!</v>
      </c>
      <c r="M36" s="101" t="e">
        <f t="shared" si="7"/>
        <v>#DIV/0!</v>
      </c>
      <c r="N36" s="101" t="e">
        <f t="shared" si="8"/>
        <v>#DIV/0!</v>
      </c>
      <c r="O36" s="102" t="e">
        <f t="shared" si="9"/>
        <v>#DIV/0!</v>
      </c>
      <c r="P36" s="103"/>
      <c r="Q36" s="100">
        <f t="shared" si="10"/>
        <v>0</v>
      </c>
      <c r="R36" s="101">
        <f t="shared" si="11"/>
        <v>0</v>
      </c>
      <c r="S36" s="101">
        <f t="shared" si="12"/>
        <v>0</v>
      </c>
      <c r="T36" s="101">
        <f t="shared" si="13"/>
        <v>0</v>
      </c>
      <c r="U36" s="102">
        <f t="shared" si="14"/>
        <v>0</v>
      </c>
      <c r="V36" s="103"/>
      <c r="W36" s="100" t="e">
        <f t="shared" si="23"/>
        <v>#DIV/0!</v>
      </c>
      <c r="X36" s="101" t="e">
        <f t="shared" si="24"/>
        <v>#DIV/0!</v>
      </c>
      <c r="Y36" s="101" t="e">
        <f t="shared" si="25"/>
        <v>#DIV/0!</v>
      </c>
      <c r="Z36" s="101" t="e">
        <f t="shared" si="26"/>
        <v>#DIV/0!</v>
      </c>
      <c r="AA36" s="102" t="e">
        <f t="shared" si="27"/>
        <v>#DIV/0!</v>
      </c>
      <c r="AB36" s="103"/>
      <c r="AC36" s="100" t="e">
        <f t="shared" si="16"/>
        <v>#DIV/0!</v>
      </c>
      <c r="AD36" s="101" t="e">
        <f t="shared" si="17"/>
        <v>#DIV/0!</v>
      </c>
      <c r="AE36" s="101" t="e">
        <f t="shared" si="18"/>
        <v>#DIV/0!</v>
      </c>
      <c r="AF36" s="101" t="e">
        <f t="shared" si="19"/>
        <v>#DIV/0!</v>
      </c>
      <c r="AG36" s="102" t="e">
        <f t="shared" si="20"/>
        <v>#DIV/0!</v>
      </c>
      <c r="AH36" s="103"/>
      <c r="AI36" s="100" t="e">
        <f t="shared" si="28"/>
        <v>#DIV/0!</v>
      </c>
      <c r="AJ36" s="101" t="e">
        <f t="shared" si="29"/>
        <v>#DIV/0!</v>
      </c>
      <c r="AK36" s="101" t="e">
        <f t="shared" si="30"/>
        <v>#DIV/0!</v>
      </c>
      <c r="AL36" s="101" t="e">
        <f t="shared" si="31"/>
        <v>#DIV/0!</v>
      </c>
      <c r="AM36" s="102" t="e">
        <f t="shared" si="32"/>
        <v>#DIV/0!</v>
      </c>
    </row>
    <row r="37" spans="2:39" x14ac:dyDescent="0.25">
      <c r="B37" s="98">
        <f t="shared" si="0"/>
        <v>28</v>
      </c>
      <c r="C37" s="99">
        <v>2050</v>
      </c>
      <c r="E37" s="100">
        <f t="shared" si="1"/>
        <v>0</v>
      </c>
      <c r="F37" s="101">
        <f t="shared" si="2"/>
        <v>0</v>
      </c>
      <c r="G37" s="101">
        <f t="shared" si="3"/>
        <v>0</v>
      </c>
      <c r="H37" s="101">
        <f t="shared" si="4"/>
        <v>0</v>
      </c>
      <c r="I37" s="102">
        <f t="shared" si="5"/>
        <v>0</v>
      </c>
      <c r="J37" s="103"/>
      <c r="K37" s="100" t="e">
        <f t="shared" si="22"/>
        <v>#DIV/0!</v>
      </c>
      <c r="L37" s="101" t="e">
        <f t="shared" si="6"/>
        <v>#DIV/0!</v>
      </c>
      <c r="M37" s="101" t="e">
        <f t="shared" si="7"/>
        <v>#DIV/0!</v>
      </c>
      <c r="N37" s="101" t="e">
        <f t="shared" si="8"/>
        <v>#DIV/0!</v>
      </c>
      <c r="O37" s="102" t="e">
        <f t="shared" si="9"/>
        <v>#DIV/0!</v>
      </c>
      <c r="P37" s="103"/>
      <c r="Q37" s="100">
        <f t="shared" si="10"/>
        <v>0</v>
      </c>
      <c r="R37" s="101">
        <f t="shared" si="11"/>
        <v>0</v>
      </c>
      <c r="S37" s="101">
        <f t="shared" si="12"/>
        <v>0</v>
      </c>
      <c r="T37" s="101">
        <f t="shared" si="13"/>
        <v>0</v>
      </c>
      <c r="U37" s="102">
        <f t="shared" si="14"/>
        <v>0</v>
      </c>
      <c r="V37" s="103"/>
      <c r="W37" s="100" t="e">
        <f t="shared" si="23"/>
        <v>#DIV/0!</v>
      </c>
      <c r="X37" s="101" t="e">
        <f t="shared" si="24"/>
        <v>#DIV/0!</v>
      </c>
      <c r="Y37" s="101" t="e">
        <f t="shared" si="25"/>
        <v>#DIV/0!</v>
      </c>
      <c r="Z37" s="101" t="e">
        <f t="shared" si="26"/>
        <v>#DIV/0!</v>
      </c>
      <c r="AA37" s="102" t="e">
        <f t="shared" si="27"/>
        <v>#DIV/0!</v>
      </c>
      <c r="AB37" s="103"/>
      <c r="AC37" s="100" t="e">
        <f t="shared" si="16"/>
        <v>#DIV/0!</v>
      </c>
      <c r="AD37" s="101" t="e">
        <f t="shared" si="17"/>
        <v>#DIV/0!</v>
      </c>
      <c r="AE37" s="101" t="e">
        <f t="shared" si="18"/>
        <v>#DIV/0!</v>
      </c>
      <c r="AF37" s="101" t="e">
        <f t="shared" si="19"/>
        <v>#DIV/0!</v>
      </c>
      <c r="AG37" s="102" t="e">
        <f t="shared" si="20"/>
        <v>#DIV/0!</v>
      </c>
      <c r="AH37" s="103"/>
      <c r="AI37" s="100" t="e">
        <f t="shared" si="28"/>
        <v>#DIV/0!</v>
      </c>
      <c r="AJ37" s="101" t="e">
        <f t="shared" si="29"/>
        <v>#DIV/0!</v>
      </c>
      <c r="AK37" s="101" t="e">
        <f t="shared" si="30"/>
        <v>#DIV/0!</v>
      </c>
      <c r="AL37" s="101" t="e">
        <f t="shared" si="31"/>
        <v>#DIV/0!</v>
      </c>
      <c r="AM37" s="102" t="e">
        <f t="shared" si="32"/>
        <v>#DIV/0!</v>
      </c>
    </row>
    <row r="38" spans="2:39" x14ac:dyDescent="0.25">
      <c r="B38" s="98">
        <f t="shared" si="0"/>
        <v>29</v>
      </c>
      <c r="C38" s="99">
        <v>2051</v>
      </c>
      <c r="E38" s="100">
        <f t="shared" si="1"/>
        <v>0</v>
      </c>
      <c r="F38" s="101">
        <f t="shared" si="2"/>
        <v>0</v>
      </c>
      <c r="G38" s="101">
        <f t="shared" si="3"/>
        <v>0</v>
      </c>
      <c r="H38" s="101">
        <f t="shared" si="4"/>
        <v>0</v>
      </c>
      <c r="I38" s="102">
        <f t="shared" si="5"/>
        <v>0</v>
      </c>
      <c r="J38" s="103"/>
      <c r="K38" s="100" t="e">
        <f t="shared" si="22"/>
        <v>#DIV/0!</v>
      </c>
      <c r="L38" s="101" t="e">
        <f t="shared" si="6"/>
        <v>#DIV/0!</v>
      </c>
      <c r="M38" s="101" t="e">
        <f t="shared" si="7"/>
        <v>#DIV/0!</v>
      </c>
      <c r="N38" s="101" t="e">
        <f t="shared" si="8"/>
        <v>#DIV/0!</v>
      </c>
      <c r="O38" s="102" t="e">
        <f t="shared" si="9"/>
        <v>#DIV/0!</v>
      </c>
      <c r="P38" s="103"/>
      <c r="Q38" s="100">
        <f t="shared" si="10"/>
        <v>0</v>
      </c>
      <c r="R38" s="101">
        <f t="shared" si="11"/>
        <v>0</v>
      </c>
      <c r="S38" s="101">
        <f t="shared" si="12"/>
        <v>0</v>
      </c>
      <c r="T38" s="101">
        <f t="shared" si="13"/>
        <v>0</v>
      </c>
      <c r="U38" s="102">
        <f t="shared" si="14"/>
        <v>0</v>
      </c>
      <c r="V38" s="103"/>
      <c r="W38" s="100" t="e">
        <f t="shared" si="23"/>
        <v>#DIV/0!</v>
      </c>
      <c r="X38" s="101" t="e">
        <f t="shared" si="24"/>
        <v>#DIV/0!</v>
      </c>
      <c r="Y38" s="101" t="e">
        <f t="shared" si="25"/>
        <v>#DIV/0!</v>
      </c>
      <c r="Z38" s="101" t="e">
        <f t="shared" si="26"/>
        <v>#DIV/0!</v>
      </c>
      <c r="AA38" s="102" t="e">
        <f t="shared" si="27"/>
        <v>#DIV/0!</v>
      </c>
      <c r="AB38" s="103"/>
      <c r="AC38" s="100" t="e">
        <f t="shared" si="16"/>
        <v>#DIV/0!</v>
      </c>
      <c r="AD38" s="101" t="e">
        <f t="shared" si="17"/>
        <v>#DIV/0!</v>
      </c>
      <c r="AE38" s="101" t="e">
        <f t="shared" si="18"/>
        <v>#DIV/0!</v>
      </c>
      <c r="AF38" s="101" t="e">
        <f t="shared" si="19"/>
        <v>#DIV/0!</v>
      </c>
      <c r="AG38" s="102" t="e">
        <f t="shared" si="20"/>
        <v>#DIV/0!</v>
      </c>
      <c r="AH38" s="103"/>
      <c r="AI38" s="100" t="e">
        <f t="shared" si="28"/>
        <v>#DIV/0!</v>
      </c>
      <c r="AJ38" s="101" t="e">
        <f t="shared" si="29"/>
        <v>#DIV/0!</v>
      </c>
      <c r="AK38" s="101" t="e">
        <f t="shared" si="30"/>
        <v>#DIV/0!</v>
      </c>
      <c r="AL38" s="101" t="e">
        <f t="shared" si="31"/>
        <v>#DIV/0!</v>
      </c>
      <c r="AM38" s="102" t="e">
        <f t="shared" si="32"/>
        <v>#DIV/0!</v>
      </c>
    </row>
    <row r="39" spans="2:39" x14ac:dyDescent="0.25">
      <c r="B39" s="98">
        <f t="shared" si="0"/>
        <v>30</v>
      </c>
      <c r="C39" s="99">
        <v>2052</v>
      </c>
      <c r="E39" s="100">
        <f t="shared" si="1"/>
        <v>0</v>
      </c>
      <c r="F39" s="101">
        <f t="shared" si="2"/>
        <v>0</v>
      </c>
      <c r="G39" s="101">
        <f t="shared" si="3"/>
        <v>0</v>
      </c>
      <c r="H39" s="101">
        <f t="shared" si="4"/>
        <v>0</v>
      </c>
      <c r="I39" s="102">
        <f t="shared" si="5"/>
        <v>0</v>
      </c>
      <c r="J39" s="103"/>
      <c r="K39" s="100" t="e">
        <f t="shared" si="22"/>
        <v>#DIV/0!</v>
      </c>
      <c r="L39" s="101" t="e">
        <f t="shared" si="6"/>
        <v>#DIV/0!</v>
      </c>
      <c r="M39" s="101" t="e">
        <f t="shared" si="7"/>
        <v>#DIV/0!</v>
      </c>
      <c r="N39" s="101" t="e">
        <f t="shared" si="8"/>
        <v>#DIV/0!</v>
      </c>
      <c r="O39" s="102" t="e">
        <f t="shared" si="9"/>
        <v>#DIV/0!</v>
      </c>
      <c r="P39" s="103"/>
      <c r="Q39" s="100">
        <f t="shared" si="10"/>
        <v>0</v>
      </c>
      <c r="R39" s="101">
        <f t="shared" si="11"/>
        <v>0</v>
      </c>
      <c r="S39" s="101">
        <f t="shared" si="12"/>
        <v>0</v>
      </c>
      <c r="T39" s="101">
        <f t="shared" si="13"/>
        <v>0</v>
      </c>
      <c r="U39" s="102">
        <f t="shared" si="14"/>
        <v>0</v>
      </c>
      <c r="V39" s="103"/>
      <c r="W39" s="100" t="e">
        <f t="shared" si="23"/>
        <v>#DIV/0!</v>
      </c>
      <c r="X39" s="101" t="e">
        <f t="shared" si="24"/>
        <v>#DIV/0!</v>
      </c>
      <c r="Y39" s="101" t="e">
        <f t="shared" si="25"/>
        <v>#DIV/0!</v>
      </c>
      <c r="Z39" s="101" t="e">
        <f t="shared" si="26"/>
        <v>#DIV/0!</v>
      </c>
      <c r="AA39" s="102" t="e">
        <f t="shared" si="27"/>
        <v>#DIV/0!</v>
      </c>
      <c r="AB39" s="103"/>
      <c r="AC39" s="100" t="e">
        <f t="shared" si="16"/>
        <v>#DIV/0!</v>
      </c>
      <c r="AD39" s="101" t="e">
        <f t="shared" si="17"/>
        <v>#DIV/0!</v>
      </c>
      <c r="AE39" s="101" t="e">
        <f t="shared" si="18"/>
        <v>#DIV/0!</v>
      </c>
      <c r="AF39" s="101" t="e">
        <f t="shared" si="19"/>
        <v>#DIV/0!</v>
      </c>
      <c r="AG39" s="102" t="e">
        <f t="shared" si="20"/>
        <v>#DIV/0!</v>
      </c>
      <c r="AH39" s="103"/>
      <c r="AI39" s="100" t="e">
        <f t="shared" si="28"/>
        <v>#DIV/0!</v>
      </c>
      <c r="AJ39" s="101" t="e">
        <f t="shared" si="29"/>
        <v>#DIV/0!</v>
      </c>
      <c r="AK39" s="101" t="e">
        <f t="shared" si="30"/>
        <v>#DIV/0!</v>
      </c>
      <c r="AL39" s="101" t="e">
        <f t="shared" si="31"/>
        <v>#DIV/0!</v>
      </c>
      <c r="AM39" s="102" t="e">
        <f t="shared" si="32"/>
        <v>#DIV/0!</v>
      </c>
    </row>
    <row r="40" spans="2:39" x14ac:dyDescent="0.25">
      <c r="B40" s="98">
        <f t="shared" ref="B40:B57" si="33">C40-Deployment_Year</f>
        <v>31</v>
      </c>
      <c r="C40" s="99">
        <v>2053</v>
      </c>
      <c r="E40" s="100">
        <f t="shared" ref="E40:E57" si="34">IF(AND($B40&gt;0,$B40&lt;=Project_lifespan),Fuel1_baseline,0)</f>
        <v>0</v>
      </c>
      <c r="F40" s="101">
        <f t="shared" ref="F40:F57" si="35">IF(AND($B40&gt;0,$B40&lt;=Project_lifespan),Fuel2_baseline,0)</f>
        <v>0</v>
      </c>
      <c r="G40" s="101">
        <f t="shared" ref="G40:G57" si="36">IF(AND($B40&gt;0,$B40&lt;=Project_lifespan),Fuel3_baseline,0)</f>
        <v>0</v>
      </c>
      <c r="H40" s="101">
        <f t="shared" ref="H40:H57" si="37">IF(AND($B40&gt;0,$B40&lt;=Project_lifespan),Fuel4_baseline,0)</f>
        <v>0</v>
      </c>
      <c r="I40" s="102">
        <f t="shared" ref="I40:I57" si="38">IF(AND($B40&gt;0,$B40&lt;=Project_lifespan),Fuel5_baseline,0)</f>
        <v>0</v>
      </c>
      <c r="J40" s="103"/>
      <c r="K40" s="100" t="e">
        <f t="shared" ref="K40:K57" si="39">E40*(Post_intervention_output/Baseline_output)</f>
        <v>#DIV/0!</v>
      </c>
      <c r="L40" s="101" t="e">
        <f t="shared" ref="L40:L57" si="40">F40*(Post_intervention_output/Baseline_output)</f>
        <v>#DIV/0!</v>
      </c>
      <c r="M40" s="101" t="e">
        <f t="shared" ref="M40:M57" si="41">G40*(Post_intervention_output/Baseline_output)</f>
        <v>#DIV/0!</v>
      </c>
      <c r="N40" s="101" t="e">
        <f t="shared" ref="N40:N57" si="42">H40*(Post_intervention_output/Baseline_output)</f>
        <v>#DIV/0!</v>
      </c>
      <c r="O40" s="102" t="e">
        <f t="shared" ref="O40:O57" si="43">I40*(Post_intervention_output/Baseline_output)</f>
        <v>#DIV/0!</v>
      </c>
      <c r="P40" s="103"/>
      <c r="Q40" s="100">
        <f t="shared" ref="Q40:Q57" si="44">IF(AND($B40&gt;0,$B40&lt;=Project_lifespan),Fuel1_PI,0)</f>
        <v>0</v>
      </c>
      <c r="R40" s="101">
        <f t="shared" ref="R40:R57" si="45">IF(AND($B40&gt;0,$B40&lt;=Project_lifespan),Fuel2_PI,0)</f>
        <v>0</v>
      </c>
      <c r="S40" s="101">
        <f t="shared" ref="S40:S57" si="46">IF(AND($B40&gt;0,$B40&lt;=Project_lifespan),Fuel3_PI,0)</f>
        <v>0</v>
      </c>
      <c r="T40" s="101">
        <f t="shared" ref="T40:T57" si="47">IF(AND($B40&gt;0,$B40&lt;=Project_lifespan),Fuel4_PI,0)</f>
        <v>0</v>
      </c>
      <c r="U40" s="102">
        <f t="shared" ref="U40:U57" si="48">IF(AND($B40&gt;0,$B40&lt;=Project_lifespan),Fuel5_PI,0)</f>
        <v>0</v>
      </c>
      <c r="V40" s="103"/>
      <c r="W40" s="100" t="e">
        <f t="shared" si="23"/>
        <v>#DIV/0!</v>
      </c>
      <c r="X40" s="101" t="e">
        <f t="shared" si="24"/>
        <v>#DIV/0!</v>
      </c>
      <c r="Y40" s="101" t="e">
        <f t="shared" si="25"/>
        <v>#DIV/0!</v>
      </c>
      <c r="Z40" s="101" t="e">
        <f t="shared" si="26"/>
        <v>#DIV/0!</v>
      </c>
      <c r="AA40" s="102" t="e">
        <f t="shared" si="27"/>
        <v>#DIV/0!</v>
      </c>
      <c r="AB40" s="103"/>
      <c r="AC40" s="100" t="e">
        <f t="shared" ref="AC40:AC57" si="49">W40*Rebound_Rate</f>
        <v>#DIV/0!</v>
      </c>
      <c r="AD40" s="101" t="e">
        <f t="shared" ref="AD40:AD57" si="50">X40*Rebound_Rate</f>
        <v>#DIV/0!</v>
      </c>
      <c r="AE40" s="101" t="e">
        <f t="shared" ref="AE40:AE57" si="51">Y40*Rebound_Rate</f>
        <v>#DIV/0!</v>
      </c>
      <c r="AF40" s="101" t="e">
        <f t="shared" ref="AF40:AF57" si="52">Z40*Rebound_Rate</f>
        <v>#DIV/0!</v>
      </c>
      <c r="AG40" s="102" t="e">
        <f t="shared" ref="AG40:AG57" si="53">AA40*Rebound_Rate</f>
        <v>#DIV/0!</v>
      </c>
      <c r="AH40" s="103"/>
      <c r="AI40" s="100" t="e">
        <f t="shared" si="28"/>
        <v>#DIV/0!</v>
      </c>
      <c r="AJ40" s="101" t="e">
        <f t="shared" si="29"/>
        <v>#DIV/0!</v>
      </c>
      <c r="AK40" s="101" t="e">
        <f t="shared" si="30"/>
        <v>#DIV/0!</v>
      </c>
      <c r="AL40" s="101" t="e">
        <f t="shared" si="31"/>
        <v>#DIV/0!</v>
      </c>
      <c r="AM40" s="102" t="e">
        <f t="shared" si="32"/>
        <v>#DIV/0!</v>
      </c>
    </row>
    <row r="41" spans="2:39" x14ac:dyDescent="0.25">
      <c r="B41" s="98">
        <f t="shared" si="33"/>
        <v>32</v>
      </c>
      <c r="C41" s="99">
        <v>2054</v>
      </c>
      <c r="E41" s="100">
        <f t="shared" si="34"/>
        <v>0</v>
      </c>
      <c r="F41" s="101">
        <f t="shared" si="35"/>
        <v>0</v>
      </c>
      <c r="G41" s="101">
        <f t="shared" si="36"/>
        <v>0</v>
      </c>
      <c r="H41" s="101">
        <f t="shared" si="37"/>
        <v>0</v>
      </c>
      <c r="I41" s="102">
        <f t="shared" si="38"/>
        <v>0</v>
      </c>
      <c r="J41" s="103"/>
      <c r="K41" s="100" t="e">
        <f t="shared" si="39"/>
        <v>#DIV/0!</v>
      </c>
      <c r="L41" s="101" t="e">
        <f t="shared" si="40"/>
        <v>#DIV/0!</v>
      </c>
      <c r="M41" s="101" t="e">
        <f t="shared" si="41"/>
        <v>#DIV/0!</v>
      </c>
      <c r="N41" s="101" t="e">
        <f t="shared" si="42"/>
        <v>#DIV/0!</v>
      </c>
      <c r="O41" s="102" t="e">
        <f t="shared" si="43"/>
        <v>#DIV/0!</v>
      </c>
      <c r="P41" s="103"/>
      <c r="Q41" s="100">
        <f t="shared" si="44"/>
        <v>0</v>
      </c>
      <c r="R41" s="101">
        <f t="shared" si="45"/>
        <v>0</v>
      </c>
      <c r="S41" s="101">
        <f t="shared" si="46"/>
        <v>0</v>
      </c>
      <c r="T41" s="101">
        <f t="shared" si="47"/>
        <v>0</v>
      </c>
      <c r="U41" s="102">
        <f t="shared" si="48"/>
        <v>0</v>
      </c>
      <c r="V41" s="103"/>
      <c r="W41" s="100" t="e">
        <f t="shared" si="23"/>
        <v>#DIV/0!</v>
      </c>
      <c r="X41" s="101" t="e">
        <f t="shared" si="24"/>
        <v>#DIV/0!</v>
      </c>
      <c r="Y41" s="101" t="e">
        <f t="shared" si="25"/>
        <v>#DIV/0!</v>
      </c>
      <c r="Z41" s="101" t="e">
        <f t="shared" si="26"/>
        <v>#DIV/0!</v>
      </c>
      <c r="AA41" s="102" t="e">
        <f t="shared" si="27"/>
        <v>#DIV/0!</v>
      </c>
      <c r="AB41" s="103"/>
      <c r="AC41" s="100" t="e">
        <f t="shared" si="49"/>
        <v>#DIV/0!</v>
      </c>
      <c r="AD41" s="101" t="e">
        <f t="shared" si="50"/>
        <v>#DIV/0!</v>
      </c>
      <c r="AE41" s="101" t="e">
        <f t="shared" si="51"/>
        <v>#DIV/0!</v>
      </c>
      <c r="AF41" s="101" t="e">
        <f t="shared" si="52"/>
        <v>#DIV/0!</v>
      </c>
      <c r="AG41" s="102" t="e">
        <f t="shared" si="53"/>
        <v>#DIV/0!</v>
      </c>
      <c r="AH41" s="103"/>
      <c r="AI41" s="100" t="e">
        <f t="shared" si="28"/>
        <v>#DIV/0!</v>
      </c>
      <c r="AJ41" s="101" t="e">
        <f t="shared" si="29"/>
        <v>#DIV/0!</v>
      </c>
      <c r="AK41" s="101" t="e">
        <f t="shared" si="30"/>
        <v>#DIV/0!</v>
      </c>
      <c r="AL41" s="101" t="e">
        <f t="shared" si="31"/>
        <v>#DIV/0!</v>
      </c>
      <c r="AM41" s="102" t="e">
        <f t="shared" si="32"/>
        <v>#DIV/0!</v>
      </c>
    </row>
    <row r="42" spans="2:39" x14ac:dyDescent="0.25">
      <c r="B42" s="98">
        <f t="shared" si="33"/>
        <v>33</v>
      </c>
      <c r="C42" s="99">
        <v>2055</v>
      </c>
      <c r="E42" s="100">
        <f t="shared" si="34"/>
        <v>0</v>
      </c>
      <c r="F42" s="101">
        <f t="shared" si="35"/>
        <v>0</v>
      </c>
      <c r="G42" s="101">
        <f t="shared" si="36"/>
        <v>0</v>
      </c>
      <c r="H42" s="101">
        <f t="shared" si="37"/>
        <v>0</v>
      </c>
      <c r="I42" s="102">
        <f t="shared" si="38"/>
        <v>0</v>
      </c>
      <c r="J42" s="103"/>
      <c r="K42" s="100" t="e">
        <f t="shared" si="39"/>
        <v>#DIV/0!</v>
      </c>
      <c r="L42" s="101" t="e">
        <f t="shared" si="40"/>
        <v>#DIV/0!</v>
      </c>
      <c r="M42" s="101" t="e">
        <f t="shared" si="41"/>
        <v>#DIV/0!</v>
      </c>
      <c r="N42" s="101" t="e">
        <f t="shared" si="42"/>
        <v>#DIV/0!</v>
      </c>
      <c r="O42" s="102" t="e">
        <f t="shared" si="43"/>
        <v>#DIV/0!</v>
      </c>
      <c r="P42" s="103"/>
      <c r="Q42" s="100">
        <f t="shared" si="44"/>
        <v>0</v>
      </c>
      <c r="R42" s="101">
        <f t="shared" si="45"/>
        <v>0</v>
      </c>
      <c r="S42" s="101">
        <f t="shared" si="46"/>
        <v>0</v>
      </c>
      <c r="T42" s="101">
        <f t="shared" si="47"/>
        <v>0</v>
      </c>
      <c r="U42" s="102">
        <f t="shared" si="48"/>
        <v>0</v>
      </c>
      <c r="V42" s="103"/>
      <c r="W42" s="100" t="e">
        <f t="shared" si="23"/>
        <v>#DIV/0!</v>
      </c>
      <c r="X42" s="101" t="e">
        <f t="shared" si="24"/>
        <v>#DIV/0!</v>
      </c>
      <c r="Y42" s="101" t="e">
        <f t="shared" si="25"/>
        <v>#DIV/0!</v>
      </c>
      <c r="Z42" s="101" t="e">
        <f t="shared" si="26"/>
        <v>#DIV/0!</v>
      </c>
      <c r="AA42" s="102" t="e">
        <f t="shared" si="27"/>
        <v>#DIV/0!</v>
      </c>
      <c r="AB42" s="103"/>
      <c r="AC42" s="100" t="e">
        <f t="shared" si="49"/>
        <v>#DIV/0!</v>
      </c>
      <c r="AD42" s="101" t="e">
        <f t="shared" si="50"/>
        <v>#DIV/0!</v>
      </c>
      <c r="AE42" s="101" t="e">
        <f t="shared" si="51"/>
        <v>#DIV/0!</v>
      </c>
      <c r="AF42" s="101" t="e">
        <f t="shared" si="52"/>
        <v>#DIV/0!</v>
      </c>
      <c r="AG42" s="102" t="e">
        <f t="shared" si="53"/>
        <v>#DIV/0!</v>
      </c>
      <c r="AH42" s="103"/>
      <c r="AI42" s="100" t="e">
        <f t="shared" si="28"/>
        <v>#DIV/0!</v>
      </c>
      <c r="AJ42" s="101" t="e">
        <f t="shared" si="29"/>
        <v>#DIV/0!</v>
      </c>
      <c r="AK42" s="101" t="e">
        <f t="shared" si="30"/>
        <v>#DIV/0!</v>
      </c>
      <c r="AL42" s="101" t="e">
        <f t="shared" si="31"/>
        <v>#DIV/0!</v>
      </c>
      <c r="AM42" s="102" t="e">
        <f t="shared" si="32"/>
        <v>#DIV/0!</v>
      </c>
    </row>
    <row r="43" spans="2:39" x14ac:dyDescent="0.25">
      <c r="B43" s="98">
        <f t="shared" si="33"/>
        <v>34</v>
      </c>
      <c r="C43" s="99">
        <v>2056</v>
      </c>
      <c r="E43" s="100">
        <f t="shared" si="34"/>
        <v>0</v>
      </c>
      <c r="F43" s="101">
        <f t="shared" si="35"/>
        <v>0</v>
      </c>
      <c r="G43" s="101">
        <f t="shared" si="36"/>
        <v>0</v>
      </c>
      <c r="H43" s="101">
        <f t="shared" si="37"/>
        <v>0</v>
      </c>
      <c r="I43" s="102">
        <f t="shared" si="38"/>
        <v>0</v>
      </c>
      <c r="J43" s="103"/>
      <c r="K43" s="100" t="e">
        <f t="shared" si="39"/>
        <v>#DIV/0!</v>
      </c>
      <c r="L43" s="101" t="e">
        <f t="shared" si="40"/>
        <v>#DIV/0!</v>
      </c>
      <c r="M43" s="101" t="e">
        <f t="shared" si="41"/>
        <v>#DIV/0!</v>
      </c>
      <c r="N43" s="101" t="e">
        <f t="shared" si="42"/>
        <v>#DIV/0!</v>
      </c>
      <c r="O43" s="102" t="e">
        <f t="shared" si="43"/>
        <v>#DIV/0!</v>
      </c>
      <c r="P43" s="103"/>
      <c r="Q43" s="100">
        <f t="shared" si="44"/>
        <v>0</v>
      </c>
      <c r="R43" s="101">
        <f t="shared" si="45"/>
        <v>0</v>
      </c>
      <c r="S43" s="101">
        <f t="shared" si="46"/>
        <v>0</v>
      </c>
      <c r="T43" s="101">
        <f t="shared" si="47"/>
        <v>0</v>
      </c>
      <c r="U43" s="102">
        <f t="shared" si="48"/>
        <v>0</v>
      </c>
      <c r="V43" s="103"/>
      <c r="W43" s="100" t="e">
        <f t="shared" si="23"/>
        <v>#DIV/0!</v>
      </c>
      <c r="X43" s="101" t="e">
        <f t="shared" si="24"/>
        <v>#DIV/0!</v>
      </c>
      <c r="Y43" s="101" t="e">
        <f t="shared" si="25"/>
        <v>#DIV/0!</v>
      </c>
      <c r="Z43" s="101" t="e">
        <f t="shared" si="26"/>
        <v>#DIV/0!</v>
      </c>
      <c r="AA43" s="102" t="e">
        <f t="shared" si="27"/>
        <v>#DIV/0!</v>
      </c>
      <c r="AB43" s="103"/>
      <c r="AC43" s="100" t="e">
        <f t="shared" si="49"/>
        <v>#DIV/0!</v>
      </c>
      <c r="AD43" s="101" t="e">
        <f t="shared" si="50"/>
        <v>#DIV/0!</v>
      </c>
      <c r="AE43" s="101" t="e">
        <f t="shared" si="51"/>
        <v>#DIV/0!</v>
      </c>
      <c r="AF43" s="101" t="e">
        <f t="shared" si="52"/>
        <v>#DIV/0!</v>
      </c>
      <c r="AG43" s="102" t="e">
        <f t="shared" si="53"/>
        <v>#DIV/0!</v>
      </c>
      <c r="AH43" s="103"/>
      <c r="AI43" s="100" t="e">
        <f t="shared" si="28"/>
        <v>#DIV/0!</v>
      </c>
      <c r="AJ43" s="101" t="e">
        <f t="shared" si="29"/>
        <v>#DIV/0!</v>
      </c>
      <c r="AK43" s="101" t="e">
        <f t="shared" si="30"/>
        <v>#DIV/0!</v>
      </c>
      <c r="AL43" s="101" t="e">
        <f t="shared" si="31"/>
        <v>#DIV/0!</v>
      </c>
      <c r="AM43" s="102" t="e">
        <f t="shared" si="32"/>
        <v>#DIV/0!</v>
      </c>
    </row>
    <row r="44" spans="2:39" x14ac:dyDescent="0.25">
      <c r="B44" s="98">
        <f t="shared" si="33"/>
        <v>35</v>
      </c>
      <c r="C44" s="99">
        <v>2057</v>
      </c>
      <c r="E44" s="100">
        <f t="shared" si="34"/>
        <v>0</v>
      </c>
      <c r="F44" s="101">
        <f t="shared" si="35"/>
        <v>0</v>
      </c>
      <c r="G44" s="101">
        <f t="shared" si="36"/>
        <v>0</v>
      </c>
      <c r="H44" s="101">
        <f t="shared" si="37"/>
        <v>0</v>
      </c>
      <c r="I44" s="102">
        <f t="shared" si="38"/>
        <v>0</v>
      </c>
      <c r="J44" s="103"/>
      <c r="K44" s="100" t="e">
        <f t="shared" si="39"/>
        <v>#DIV/0!</v>
      </c>
      <c r="L44" s="101" t="e">
        <f t="shared" si="40"/>
        <v>#DIV/0!</v>
      </c>
      <c r="M44" s="101" t="e">
        <f t="shared" si="41"/>
        <v>#DIV/0!</v>
      </c>
      <c r="N44" s="101" t="e">
        <f t="shared" si="42"/>
        <v>#DIV/0!</v>
      </c>
      <c r="O44" s="102" t="e">
        <f t="shared" si="43"/>
        <v>#DIV/0!</v>
      </c>
      <c r="P44" s="103"/>
      <c r="Q44" s="100">
        <f t="shared" si="44"/>
        <v>0</v>
      </c>
      <c r="R44" s="101">
        <f t="shared" si="45"/>
        <v>0</v>
      </c>
      <c r="S44" s="101">
        <f t="shared" si="46"/>
        <v>0</v>
      </c>
      <c r="T44" s="101">
        <f t="shared" si="47"/>
        <v>0</v>
      </c>
      <c r="U44" s="102">
        <f t="shared" si="48"/>
        <v>0</v>
      </c>
      <c r="V44" s="103"/>
      <c r="W44" s="100" t="e">
        <f t="shared" si="23"/>
        <v>#DIV/0!</v>
      </c>
      <c r="X44" s="101" t="e">
        <f t="shared" si="24"/>
        <v>#DIV/0!</v>
      </c>
      <c r="Y44" s="101" t="e">
        <f t="shared" si="25"/>
        <v>#DIV/0!</v>
      </c>
      <c r="Z44" s="101" t="e">
        <f t="shared" si="26"/>
        <v>#DIV/0!</v>
      </c>
      <c r="AA44" s="102" t="e">
        <f t="shared" si="27"/>
        <v>#DIV/0!</v>
      </c>
      <c r="AB44" s="103"/>
      <c r="AC44" s="100" t="e">
        <f t="shared" si="49"/>
        <v>#DIV/0!</v>
      </c>
      <c r="AD44" s="101" t="e">
        <f t="shared" si="50"/>
        <v>#DIV/0!</v>
      </c>
      <c r="AE44" s="101" t="e">
        <f t="shared" si="51"/>
        <v>#DIV/0!</v>
      </c>
      <c r="AF44" s="101" t="e">
        <f t="shared" si="52"/>
        <v>#DIV/0!</v>
      </c>
      <c r="AG44" s="102" t="e">
        <f t="shared" si="53"/>
        <v>#DIV/0!</v>
      </c>
      <c r="AH44" s="103"/>
      <c r="AI44" s="100" t="e">
        <f t="shared" si="28"/>
        <v>#DIV/0!</v>
      </c>
      <c r="AJ44" s="101" t="e">
        <f t="shared" si="29"/>
        <v>#DIV/0!</v>
      </c>
      <c r="AK44" s="101" t="e">
        <f t="shared" si="30"/>
        <v>#DIV/0!</v>
      </c>
      <c r="AL44" s="101" t="e">
        <f t="shared" si="31"/>
        <v>#DIV/0!</v>
      </c>
      <c r="AM44" s="102" t="e">
        <f t="shared" si="32"/>
        <v>#DIV/0!</v>
      </c>
    </row>
    <row r="45" spans="2:39" x14ac:dyDescent="0.25">
      <c r="B45" s="98">
        <f t="shared" si="33"/>
        <v>36</v>
      </c>
      <c r="C45" s="99">
        <v>2058</v>
      </c>
      <c r="E45" s="100">
        <f t="shared" si="34"/>
        <v>0</v>
      </c>
      <c r="F45" s="101">
        <f t="shared" si="35"/>
        <v>0</v>
      </c>
      <c r="G45" s="101">
        <f t="shared" si="36"/>
        <v>0</v>
      </c>
      <c r="H45" s="101">
        <f t="shared" si="37"/>
        <v>0</v>
      </c>
      <c r="I45" s="102">
        <f t="shared" si="38"/>
        <v>0</v>
      </c>
      <c r="J45" s="103"/>
      <c r="K45" s="100" t="e">
        <f t="shared" si="39"/>
        <v>#DIV/0!</v>
      </c>
      <c r="L45" s="101" t="e">
        <f t="shared" si="40"/>
        <v>#DIV/0!</v>
      </c>
      <c r="M45" s="101" t="e">
        <f t="shared" si="41"/>
        <v>#DIV/0!</v>
      </c>
      <c r="N45" s="101" t="e">
        <f t="shared" si="42"/>
        <v>#DIV/0!</v>
      </c>
      <c r="O45" s="102" t="e">
        <f t="shared" si="43"/>
        <v>#DIV/0!</v>
      </c>
      <c r="P45" s="103"/>
      <c r="Q45" s="100">
        <f t="shared" si="44"/>
        <v>0</v>
      </c>
      <c r="R45" s="101">
        <f t="shared" si="45"/>
        <v>0</v>
      </c>
      <c r="S45" s="101">
        <f t="shared" si="46"/>
        <v>0</v>
      </c>
      <c r="T45" s="101">
        <f t="shared" si="47"/>
        <v>0</v>
      </c>
      <c r="U45" s="102">
        <f t="shared" si="48"/>
        <v>0</v>
      </c>
      <c r="V45" s="103"/>
      <c r="W45" s="100" t="e">
        <f t="shared" si="23"/>
        <v>#DIV/0!</v>
      </c>
      <c r="X45" s="101" t="e">
        <f t="shared" si="24"/>
        <v>#DIV/0!</v>
      </c>
      <c r="Y45" s="101" t="e">
        <f t="shared" si="25"/>
        <v>#DIV/0!</v>
      </c>
      <c r="Z45" s="101" t="e">
        <f t="shared" si="26"/>
        <v>#DIV/0!</v>
      </c>
      <c r="AA45" s="102" t="e">
        <f t="shared" si="27"/>
        <v>#DIV/0!</v>
      </c>
      <c r="AB45" s="103"/>
      <c r="AC45" s="100" t="e">
        <f t="shared" si="49"/>
        <v>#DIV/0!</v>
      </c>
      <c r="AD45" s="101" t="e">
        <f t="shared" si="50"/>
        <v>#DIV/0!</v>
      </c>
      <c r="AE45" s="101" t="e">
        <f t="shared" si="51"/>
        <v>#DIV/0!</v>
      </c>
      <c r="AF45" s="101" t="e">
        <f t="shared" si="52"/>
        <v>#DIV/0!</v>
      </c>
      <c r="AG45" s="102" t="e">
        <f t="shared" si="53"/>
        <v>#DIV/0!</v>
      </c>
      <c r="AH45" s="103"/>
      <c r="AI45" s="100" t="e">
        <f t="shared" si="28"/>
        <v>#DIV/0!</v>
      </c>
      <c r="AJ45" s="101" t="e">
        <f t="shared" si="29"/>
        <v>#DIV/0!</v>
      </c>
      <c r="AK45" s="101" t="e">
        <f t="shared" si="30"/>
        <v>#DIV/0!</v>
      </c>
      <c r="AL45" s="101" t="e">
        <f t="shared" si="31"/>
        <v>#DIV/0!</v>
      </c>
      <c r="AM45" s="102" t="e">
        <f t="shared" si="32"/>
        <v>#DIV/0!</v>
      </c>
    </row>
    <row r="46" spans="2:39" x14ac:dyDescent="0.25">
      <c r="B46" s="98">
        <f t="shared" si="33"/>
        <v>37</v>
      </c>
      <c r="C46" s="99">
        <v>2059</v>
      </c>
      <c r="E46" s="100">
        <f t="shared" si="34"/>
        <v>0</v>
      </c>
      <c r="F46" s="101">
        <f t="shared" si="35"/>
        <v>0</v>
      </c>
      <c r="G46" s="101">
        <f t="shared" si="36"/>
        <v>0</v>
      </c>
      <c r="H46" s="101">
        <f t="shared" si="37"/>
        <v>0</v>
      </c>
      <c r="I46" s="102">
        <f t="shared" si="38"/>
        <v>0</v>
      </c>
      <c r="J46" s="103"/>
      <c r="K46" s="100" t="e">
        <f t="shared" si="39"/>
        <v>#DIV/0!</v>
      </c>
      <c r="L46" s="101" t="e">
        <f t="shared" si="40"/>
        <v>#DIV/0!</v>
      </c>
      <c r="M46" s="101" t="e">
        <f t="shared" si="41"/>
        <v>#DIV/0!</v>
      </c>
      <c r="N46" s="101" t="e">
        <f t="shared" si="42"/>
        <v>#DIV/0!</v>
      </c>
      <c r="O46" s="102" t="e">
        <f t="shared" si="43"/>
        <v>#DIV/0!</v>
      </c>
      <c r="P46" s="103"/>
      <c r="Q46" s="100">
        <f t="shared" si="44"/>
        <v>0</v>
      </c>
      <c r="R46" s="101">
        <f t="shared" si="45"/>
        <v>0</v>
      </c>
      <c r="S46" s="101">
        <f t="shared" si="46"/>
        <v>0</v>
      </c>
      <c r="T46" s="101">
        <f t="shared" si="47"/>
        <v>0</v>
      </c>
      <c r="U46" s="102">
        <f t="shared" si="48"/>
        <v>0</v>
      </c>
      <c r="V46" s="103"/>
      <c r="W46" s="100" t="e">
        <f t="shared" si="23"/>
        <v>#DIV/0!</v>
      </c>
      <c r="X46" s="101" t="e">
        <f t="shared" si="24"/>
        <v>#DIV/0!</v>
      </c>
      <c r="Y46" s="101" t="e">
        <f t="shared" si="25"/>
        <v>#DIV/0!</v>
      </c>
      <c r="Z46" s="101" t="e">
        <f t="shared" si="26"/>
        <v>#DIV/0!</v>
      </c>
      <c r="AA46" s="102" t="e">
        <f t="shared" si="27"/>
        <v>#DIV/0!</v>
      </c>
      <c r="AB46" s="103"/>
      <c r="AC46" s="100" t="e">
        <f t="shared" si="49"/>
        <v>#DIV/0!</v>
      </c>
      <c r="AD46" s="101" t="e">
        <f t="shared" si="50"/>
        <v>#DIV/0!</v>
      </c>
      <c r="AE46" s="101" t="e">
        <f t="shared" si="51"/>
        <v>#DIV/0!</v>
      </c>
      <c r="AF46" s="101" t="e">
        <f t="shared" si="52"/>
        <v>#DIV/0!</v>
      </c>
      <c r="AG46" s="102" t="e">
        <f t="shared" si="53"/>
        <v>#DIV/0!</v>
      </c>
      <c r="AH46" s="103"/>
      <c r="AI46" s="100" t="e">
        <f t="shared" si="28"/>
        <v>#DIV/0!</v>
      </c>
      <c r="AJ46" s="101" t="e">
        <f t="shared" si="29"/>
        <v>#DIV/0!</v>
      </c>
      <c r="AK46" s="101" t="e">
        <f t="shared" si="30"/>
        <v>#DIV/0!</v>
      </c>
      <c r="AL46" s="101" t="e">
        <f t="shared" si="31"/>
        <v>#DIV/0!</v>
      </c>
      <c r="AM46" s="102" t="e">
        <f t="shared" si="32"/>
        <v>#DIV/0!</v>
      </c>
    </row>
    <row r="47" spans="2:39" x14ac:dyDescent="0.25">
      <c r="B47" s="98">
        <f t="shared" si="33"/>
        <v>38</v>
      </c>
      <c r="C47" s="99">
        <v>2060</v>
      </c>
      <c r="E47" s="100">
        <f t="shared" si="34"/>
        <v>0</v>
      </c>
      <c r="F47" s="101">
        <f t="shared" si="35"/>
        <v>0</v>
      </c>
      <c r="G47" s="101">
        <f t="shared" si="36"/>
        <v>0</v>
      </c>
      <c r="H47" s="101">
        <f t="shared" si="37"/>
        <v>0</v>
      </c>
      <c r="I47" s="102">
        <f t="shared" si="38"/>
        <v>0</v>
      </c>
      <c r="J47" s="103"/>
      <c r="K47" s="100" t="e">
        <f t="shared" si="39"/>
        <v>#DIV/0!</v>
      </c>
      <c r="L47" s="101" t="e">
        <f t="shared" si="40"/>
        <v>#DIV/0!</v>
      </c>
      <c r="M47" s="101" t="e">
        <f t="shared" si="41"/>
        <v>#DIV/0!</v>
      </c>
      <c r="N47" s="101" t="e">
        <f t="shared" si="42"/>
        <v>#DIV/0!</v>
      </c>
      <c r="O47" s="102" t="e">
        <f t="shared" si="43"/>
        <v>#DIV/0!</v>
      </c>
      <c r="P47" s="103"/>
      <c r="Q47" s="100">
        <f t="shared" si="44"/>
        <v>0</v>
      </c>
      <c r="R47" s="101">
        <f t="shared" si="45"/>
        <v>0</v>
      </c>
      <c r="S47" s="101">
        <f t="shared" si="46"/>
        <v>0</v>
      </c>
      <c r="T47" s="101">
        <f t="shared" si="47"/>
        <v>0</v>
      </c>
      <c r="U47" s="102">
        <f t="shared" si="48"/>
        <v>0</v>
      </c>
      <c r="V47" s="103"/>
      <c r="W47" s="100" t="e">
        <f t="shared" si="23"/>
        <v>#DIV/0!</v>
      </c>
      <c r="X47" s="101" t="e">
        <f t="shared" si="24"/>
        <v>#DIV/0!</v>
      </c>
      <c r="Y47" s="101" t="e">
        <f t="shared" si="25"/>
        <v>#DIV/0!</v>
      </c>
      <c r="Z47" s="101" t="e">
        <f t="shared" si="26"/>
        <v>#DIV/0!</v>
      </c>
      <c r="AA47" s="102" t="e">
        <f t="shared" si="27"/>
        <v>#DIV/0!</v>
      </c>
      <c r="AB47" s="103"/>
      <c r="AC47" s="100" t="e">
        <f t="shared" si="49"/>
        <v>#DIV/0!</v>
      </c>
      <c r="AD47" s="101" t="e">
        <f t="shared" si="50"/>
        <v>#DIV/0!</v>
      </c>
      <c r="AE47" s="101" t="e">
        <f t="shared" si="51"/>
        <v>#DIV/0!</v>
      </c>
      <c r="AF47" s="101" t="e">
        <f t="shared" si="52"/>
        <v>#DIV/0!</v>
      </c>
      <c r="AG47" s="102" t="e">
        <f t="shared" si="53"/>
        <v>#DIV/0!</v>
      </c>
      <c r="AH47" s="103"/>
      <c r="AI47" s="100" t="e">
        <f t="shared" si="28"/>
        <v>#DIV/0!</v>
      </c>
      <c r="AJ47" s="101" t="e">
        <f t="shared" si="29"/>
        <v>#DIV/0!</v>
      </c>
      <c r="AK47" s="101" t="e">
        <f t="shared" si="30"/>
        <v>#DIV/0!</v>
      </c>
      <c r="AL47" s="101" t="e">
        <f t="shared" si="31"/>
        <v>#DIV/0!</v>
      </c>
      <c r="AM47" s="102" t="e">
        <f t="shared" si="32"/>
        <v>#DIV/0!</v>
      </c>
    </row>
    <row r="48" spans="2:39" x14ac:dyDescent="0.25">
      <c r="B48" s="98">
        <f t="shared" si="33"/>
        <v>39</v>
      </c>
      <c r="C48" s="99">
        <v>2061</v>
      </c>
      <c r="E48" s="100">
        <f t="shared" si="34"/>
        <v>0</v>
      </c>
      <c r="F48" s="101">
        <f t="shared" si="35"/>
        <v>0</v>
      </c>
      <c r="G48" s="101">
        <f t="shared" si="36"/>
        <v>0</v>
      </c>
      <c r="H48" s="101">
        <f t="shared" si="37"/>
        <v>0</v>
      </c>
      <c r="I48" s="102">
        <f t="shared" si="38"/>
        <v>0</v>
      </c>
      <c r="J48" s="103"/>
      <c r="K48" s="100" t="e">
        <f t="shared" si="39"/>
        <v>#DIV/0!</v>
      </c>
      <c r="L48" s="101" t="e">
        <f t="shared" si="40"/>
        <v>#DIV/0!</v>
      </c>
      <c r="M48" s="101" t="e">
        <f t="shared" si="41"/>
        <v>#DIV/0!</v>
      </c>
      <c r="N48" s="101" t="e">
        <f t="shared" si="42"/>
        <v>#DIV/0!</v>
      </c>
      <c r="O48" s="102" t="e">
        <f t="shared" si="43"/>
        <v>#DIV/0!</v>
      </c>
      <c r="P48" s="103"/>
      <c r="Q48" s="100">
        <f t="shared" si="44"/>
        <v>0</v>
      </c>
      <c r="R48" s="101">
        <f t="shared" si="45"/>
        <v>0</v>
      </c>
      <c r="S48" s="101">
        <f t="shared" si="46"/>
        <v>0</v>
      </c>
      <c r="T48" s="101">
        <f t="shared" si="47"/>
        <v>0</v>
      </c>
      <c r="U48" s="102">
        <f t="shared" si="48"/>
        <v>0</v>
      </c>
      <c r="V48" s="103"/>
      <c r="W48" s="100" t="e">
        <f t="shared" si="23"/>
        <v>#DIV/0!</v>
      </c>
      <c r="X48" s="101" t="e">
        <f t="shared" si="24"/>
        <v>#DIV/0!</v>
      </c>
      <c r="Y48" s="101" t="e">
        <f t="shared" si="25"/>
        <v>#DIV/0!</v>
      </c>
      <c r="Z48" s="101" t="e">
        <f t="shared" si="26"/>
        <v>#DIV/0!</v>
      </c>
      <c r="AA48" s="102" t="e">
        <f t="shared" si="27"/>
        <v>#DIV/0!</v>
      </c>
      <c r="AB48" s="103"/>
      <c r="AC48" s="100" t="e">
        <f t="shared" si="49"/>
        <v>#DIV/0!</v>
      </c>
      <c r="AD48" s="101" t="e">
        <f t="shared" si="50"/>
        <v>#DIV/0!</v>
      </c>
      <c r="AE48" s="101" t="e">
        <f t="shared" si="51"/>
        <v>#DIV/0!</v>
      </c>
      <c r="AF48" s="101" t="e">
        <f t="shared" si="52"/>
        <v>#DIV/0!</v>
      </c>
      <c r="AG48" s="102" t="e">
        <f t="shared" si="53"/>
        <v>#DIV/0!</v>
      </c>
      <c r="AH48" s="103"/>
      <c r="AI48" s="100" t="e">
        <f t="shared" si="28"/>
        <v>#DIV/0!</v>
      </c>
      <c r="AJ48" s="101" t="e">
        <f t="shared" si="29"/>
        <v>#DIV/0!</v>
      </c>
      <c r="AK48" s="101" t="e">
        <f t="shared" si="30"/>
        <v>#DIV/0!</v>
      </c>
      <c r="AL48" s="101" t="e">
        <f t="shared" si="31"/>
        <v>#DIV/0!</v>
      </c>
      <c r="AM48" s="102" t="e">
        <f t="shared" si="32"/>
        <v>#DIV/0!</v>
      </c>
    </row>
    <row r="49" spans="2:39" x14ac:dyDescent="0.25">
      <c r="B49" s="98">
        <f t="shared" si="33"/>
        <v>40</v>
      </c>
      <c r="C49" s="99">
        <v>2062</v>
      </c>
      <c r="E49" s="100">
        <f t="shared" si="34"/>
        <v>0</v>
      </c>
      <c r="F49" s="101">
        <f t="shared" si="35"/>
        <v>0</v>
      </c>
      <c r="G49" s="101">
        <f t="shared" si="36"/>
        <v>0</v>
      </c>
      <c r="H49" s="101">
        <f t="shared" si="37"/>
        <v>0</v>
      </c>
      <c r="I49" s="102">
        <f t="shared" si="38"/>
        <v>0</v>
      </c>
      <c r="J49" s="103"/>
      <c r="K49" s="100" t="e">
        <f t="shared" si="39"/>
        <v>#DIV/0!</v>
      </c>
      <c r="L49" s="101" t="e">
        <f t="shared" si="40"/>
        <v>#DIV/0!</v>
      </c>
      <c r="M49" s="101" t="e">
        <f t="shared" si="41"/>
        <v>#DIV/0!</v>
      </c>
      <c r="N49" s="101" t="e">
        <f t="shared" si="42"/>
        <v>#DIV/0!</v>
      </c>
      <c r="O49" s="102" t="e">
        <f t="shared" si="43"/>
        <v>#DIV/0!</v>
      </c>
      <c r="P49" s="103"/>
      <c r="Q49" s="100">
        <f t="shared" si="44"/>
        <v>0</v>
      </c>
      <c r="R49" s="101">
        <f t="shared" si="45"/>
        <v>0</v>
      </c>
      <c r="S49" s="101">
        <f t="shared" si="46"/>
        <v>0</v>
      </c>
      <c r="T49" s="101">
        <f t="shared" si="47"/>
        <v>0</v>
      </c>
      <c r="U49" s="102">
        <f t="shared" si="48"/>
        <v>0</v>
      </c>
      <c r="V49" s="103"/>
      <c r="W49" s="100" t="e">
        <f t="shared" si="23"/>
        <v>#DIV/0!</v>
      </c>
      <c r="X49" s="101" t="e">
        <f t="shared" si="24"/>
        <v>#DIV/0!</v>
      </c>
      <c r="Y49" s="101" t="e">
        <f t="shared" si="25"/>
        <v>#DIV/0!</v>
      </c>
      <c r="Z49" s="101" t="e">
        <f t="shared" si="26"/>
        <v>#DIV/0!</v>
      </c>
      <c r="AA49" s="102" t="e">
        <f t="shared" si="27"/>
        <v>#DIV/0!</v>
      </c>
      <c r="AB49" s="103"/>
      <c r="AC49" s="100" t="e">
        <f t="shared" si="49"/>
        <v>#DIV/0!</v>
      </c>
      <c r="AD49" s="101" t="e">
        <f t="shared" si="50"/>
        <v>#DIV/0!</v>
      </c>
      <c r="AE49" s="101" t="e">
        <f t="shared" si="51"/>
        <v>#DIV/0!</v>
      </c>
      <c r="AF49" s="101" t="e">
        <f t="shared" si="52"/>
        <v>#DIV/0!</v>
      </c>
      <c r="AG49" s="102" t="e">
        <f t="shared" si="53"/>
        <v>#DIV/0!</v>
      </c>
      <c r="AH49" s="103"/>
      <c r="AI49" s="100" t="e">
        <f t="shared" si="28"/>
        <v>#DIV/0!</v>
      </c>
      <c r="AJ49" s="101" t="e">
        <f t="shared" si="29"/>
        <v>#DIV/0!</v>
      </c>
      <c r="AK49" s="101" t="e">
        <f t="shared" si="30"/>
        <v>#DIV/0!</v>
      </c>
      <c r="AL49" s="101" t="e">
        <f t="shared" si="31"/>
        <v>#DIV/0!</v>
      </c>
      <c r="AM49" s="102" t="e">
        <f t="shared" si="32"/>
        <v>#DIV/0!</v>
      </c>
    </row>
    <row r="50" spans="2:39" x14ac:dyDescent="0.25">
      <c r="B50" s="98">
        <f t="shared" si="33"/>
        <v>41</v>
      </c>
      <c r="C50" s="99">
        <v>2063</v>
      </c>
      <c r="E50" s="100">
        <f t="shared" si="34"/>
        <v>0</v>
      </c>
      <c r="F50" s="101">
        <f t="shared" si="35"/>
        <v>0</v>
      </c>
      <c r="G50" s="101">
        <f t="shared" si="36"/>
        <v>0</v>
      </c>
      <c r="H50" s="101">
        <f t="shared" si="37"/>
        <v>0</v>
      </c>
      <c r="I50" s="102">
        <f t="shared" si="38"/>
        <v>0</v>
      </c>
      <c r="J50" s="103"/>
      <c r="K50" s="100" t="e">
        <f t="shared" si="39"/>
        <v>#DIV/0!</v>
      </c>
      <c r="L50" s="101" t="e">
        <f t="shared" si="40"/>
        <v>#DIV/0!</v>
      </c>
      <c r="M50" s="101" t="e">
        <f t="shared" si="41"/>
        <v>#DIV/0!</v>
      </c>
      <c r="N50" s="101" t="e">
        <f t="shared" si="42"/>
        <v>#DIV/0!</v>
      </c>
      <c r="O50" s="102" t="e">
        <f t="shared" si="43"/>
        <v>#DIV/0!</v>
      </c>
      <c r="P50" s="103"/>
      <c r="Q50" s="100">
        <f t="shared" si="44"/>
        <v>0</v>
      </c>
      <c r="R50" s="101">
        <f t="shared" si="45"/>
        <v>0</v>
      </c>
      <c r="S50" s="101">
        <f t="shared" si="46"/>
        <v>0</v>
      </c>
      <c r="T50" s="101">
        <f t="shared" si="47"/>
        <v>0</v>
      </c>
      <c r="U50" s="102">
        <f t="shared" si="48"/>
        <v>0</v>
      </c>
      <c r="V50" s="103"/>
      <c r="W50" s="100" t="e">
        <f t="shared" si="23"/>
        <v>#DIV/0!</v>
      </c>
      <c r="X50" s="101" t="e">
        <f t="shared" si="24"/>
        <v>#DIV/0!</v>
      </c>
      <c r="Y50" s="101" t="e">
        <f t="shared" si="25"/>
        <v>#DIV/0!</v>
      </c>
      <c r="Z50" s="101" t="e">
        <f t="shared" si="26"/>
        <v>#DIV/0!</v>
      </c>
      <c r="AA50" s="102" t="e">
        <f t="shared" si="27"/>
        <v>#DIV/0!</v>
      </c>
      <c r="AB50" s="103"/>
      <c r="AC50" s="100" t="e">
        <f t="shared" si="49"/>
        <v>#DIV/0!</v>
      </c>
      <c r="AD50" s="101" t="e">
        <f t="shared" si="50"/>
        <v>#DIV/0!</v>
      </c>
      <c r="AE50" s="101" t="e">
        <f t="shared" si="51"/>
        <v>#DIV/0!</v>
      </c>
      <c r="AF50" s="101" t="e">
        <f t="shared" si="52"/>
        <v>#DIV/0!</v>
      </c>
      <c r="AG50" s="102" t="e">
        <f t="shared" si="53"/>
        <v>#DIV/0!</v>
      </c>
      <c r="AH50" s="103"/>
      <c r="AI50" s="100" t="e">
        <f t="shared" si="28"/>
        <v>#DIV/0!</v>
      </c>
      <c r="AJ50" s="101" t="e">
        <f t="shared" si="29"/>
        <v>#DIV/0!</v>
      </c>
      <c r="AK50" s="101" t="e">
        <f t="shared" si="30"/>
        <v>#DIV/0!</v>
      </c>
      <c r="AL50" s="101" t="e">
        <f t="shared" si="31"/>
        <v>#DIV/0!</v>
      </c>
      <c r="AM50" s="102" t="e">
        <f t="shared" si="32"/>
        <v>#DIV/0!</v>
      </c>
    </row>
    <row r="51" spans="2:39" x14ac:dyDescent="0.25">
      <c r="B51" s="98">
        <f t="shared" si="33"/>
        <v>42</v>
      </c>
      <c r="C51" s="99">
        <v>2064</v>
      </c>
      <c r="E51" s="100">
        <f t="shared" si="34"/>
        <v>0</v>
      </c>
      <c r="F51" s="101">
        <f t="shared" si="35"/>
        <v>0</v>
      </c>
      <c r="G51" s="101">
        <f t="shared" si="36"/>
        <v>0</v>
      </c>
      <c r="H51" s="101">
        <f t="shared" si="37"/>
        <v>0</v>
      </c>
      <c r="I51" s="102">
        <f t="shared" si="38"/>
        <v>0</v>
      </c>
      <c r="J51" s="103"/>
      <c r="K51" s="100" t="e">
        <f t="shared" si="39"/>
        <v>#DIV/0!</v>
      </c>
      <c r="L51" s="101" t="e">
        <f t="shared" si="40"/>
        <v>#DIV/0!</v>
      </c>
      <c r="M51" s="101" t="e">
        <f t="shared" si="41"/>
        <v>#DIV/0!</v>
      </c>
      <c r="N51" s="101" t="e">
        <f t="shared" si="42"/>
        <v>#DIV/0!</v>
      </c>
      <c r="O51" s="102" t="e">
        <f t="shared" si="43"/>
        <v>#DIV/0!</v>
      </c>
      <c r="P51" s="103"/>
      <c r="Q51" s="100">
        <f t="shared" si="44"/>
        <v>0</v>
      </c>
      <c r="R51" s="101">
        <f t="shared" si="45"/>
        <v>0</v>
      </c>
      <c r="S51" s="101">
        <f t="shared" si="46"/>
        <v>0</v>
      </c>
      <c r="T51" s="101">
        <f t="shared" si="47"/>
        <v>0</v>
      </c>
      <c r="U51" s="102">
        <f t="shared" si="48"/>
        <v>0</v>
      </c>
      <c r="V51" s="103"/>
      <c r="W51" s="100" t="e">
        <f t="shared" si="23"/>
        <v>#DIV/0!</v>
      </c>
      <c r="X51" s="101" t="e">
        <f t="shared" si="24"/>
        <v>#DIV/0!</v>
      </c>
      <c r="Y51" s="101" t="e">
        <f t="shared" si="25"/>
        <v>#DIV/0!</v>
      </c>
      <c r="Z51" s="101" t="e">
        <f t="shared" si="26"/>
        <v>#DIV/0!</v>
      </c>
      <c r="AA51" s="102" t="e">
        <f t="shared" si="27"/>
        <v>#DIV/0!</v>
      </c>
      <c r="AB51" s="103"/>
      <c r="AC51" s="100" t="e">
        <f t="shared" si="49"/>
        <v>#DIV/0!</v>
      </c>
      <c r="AD51" s="101" t="e">
        <f t="shared" si="50"/>
        <v>#DIV/0!</v>
      </c>
      <c r="AE51" s="101" t="e">
        <f t="shared" si="51"/>
        <v>#DIV/0!</v>
      </c>
      <c r="AF51" s="101" t="e">
        <f t="shared" si="52"/>
        <v>#DIV/0!</v>
      </c>
      <c r="AG51" s="102" t="e">
        <f t="shared" si="53"/>
        <v>#DIV/0!</v>
      </c>
      <c r="AH51" s="103"/>
      <c r="AI51" s="100" t="e">
        <f t="shared" si="28"/>
        <v>#DIV/0!</v>
      </c>
      <c r="AJ51" s="101" t="e">
        <f t="shared" si="29"/>
        <v>#DIV/0!</v>
      </c>
      <c r="AK51" s="101" t="e">
        <f t="shared" si="30"/>
        <v>#DIV/0!</v>
      </c>
      <c r="AL51" s="101" t="e">
        <f t="shared" si="31"/>
        <v>#DIV/0!</v>
      </c>
      <c r="AM51" s="102" t="e">
        <f t="shared" si="32"/>
        <v>#DIV/0!</v>
      </c>
    </row>
    <row r="52" spans="2:39" x14ac:dyDescent="0.25">
      <c r="B52" s="98">
        <f t="shared" si="33"/>
        <v>43</v>
      </c>
      <c r="C52" s="99">
        <v>2065</v>
      </c>
      <c r="E52" s="100">
        <f t="shared" si="34"/>
        <v>0</v>
      </c>
      <c r="F52" s="101">
        <f t="shared" si="35"/>
        <v>0</v>
      </c>
      <c r="G52" s="101">
        <f t="shared" si="36"/>
        <v>0</v>
      </c>
      <c r="H52" s="101">
        <f t="shared" si="37"/>
        <v>0</v>
      </c>
      <c r="I52" s="102">
        <f t="shared" si="38"/>
        <v>0</v>
      </c>
      <c r="J52" s="103"/>
      <c r="K52" s="100" t="e">
        <f t="shared" si="39"/>
        <v>#DIV/0!</v>
      </c>
      <c r="L52" s="101" t="e">
        <f t="shared" si="40"/>
        <v>#DIV/0!</v>
      </c>
      <c r="M52" s="101" t="e">
        <f t="shared" si="41"/>
        <v>#DIV/0!</v>
      </c>
      <c r="N52" s="101" t="e">
        <f t="shared" si="42"/>
        <v>#DIV/0!</v>
      </c>
      <c r="O52" s="102" t="e">
        <f t="shared" si="43"/>
        <v>#DIV/0!</v>
      </c>
      <c r="P52" s="103"/>
      <c r="Q52" s="100">
        <f t="shared" si="44"/>
        <v>0</v>
      </c>
      <c r="R52" s="101">
        <f t="shared" si="45"/>
        <v>0</v>
      </c>
      <c r="S52" s="101">
        <f t="shared" si="46"/>
        <v>0</v>
      </c>
      <c r="T52" s="101">
        <f t="shared" si="47"/>
        <v>0</v>
      </c>
      <c r="U52" s="102">
        <f t="shared" si="48"/>
        <v>0</v>
      </c>
      <c r="V52" s="103"/>
      <c r="W52" s="100" t="e">
        <f t="shared" si="23"/>
        <v>#DIV/0!</v>
      </c>
      <c r="X52" s="101" t="e">
        <f t="shared" si="24"/>
        <v>#DIV/0!</v>
      </c>
      <c r="Y52" s="101" t="e">
        <f t="shared" si="25"/>
        <v>#DIV/0!</v>
      </c>
      <c r="Z52" s="101" t="e">
        <f t="shared" si="26"/>
        <v>#DIV/0!</v>
      </c>
      <c r="AA52" s="102" t="e">
        <f t="shared" si="27"/>
        <v>#DIV/0!</v>
      </c>
      <c r="AB52" s="103"/>
      <c r="AC52" s="100" t="e">
        <f t="shared" si="49"/>
        <v>#DIV/0!</v>
      </c>
      <c r="AD52" s="101" t="e">
        <f t="shared" si="50"/>
        <v>#DIV/0!</v>
      </c>
      <c r="AE52" s="101" t="e">
        <f t="shared" si="51"/>
        <v>#DIV/0!</v>
      </c>
      <c r="AF52" s="101" t="e">
        <f t="shared" si="52"/>
        <v>#DIV/0!</v>
      </c>
      <c r="AG52" s="102" t="e">
        <f t="shared" si="53"/>
        <v>#DIV/0!</v>
      </c>
      <c r="AH52" s="103"/>
      <c r="AI52" s="100" t="e">
        <f t="shared" si="28"/>
        <v>#DIV/0!</v>
      </c>
      <c r="AJ52" s="101" t="e">
        <f t="shared" si="29"/>
        <v>#DIV/0!</v>
      </c>
      <c r="AK52" s="101" t="e">
        <f t="shared" si="30"/>
        <v>#DIV/0!</v>
      </c>
      <c r="AL52" s="101" t="e">
        <f t="shared" si="31"/>
        <v>#DIV/0!</v>
      </c>
      <c r="AM52" s="102" t="e">
        <f t="shared" si="32"/>
        <v>#DIV/0!</v>
      </c>
    </row>
    <row r="53" spans="2:39" x14ac:dyDescent="0.25">
      <c r="B53" s="98">
        <f t="shared" si="33"/>
        <v>44</v>
      </c>
      <c r="C53" s="99">
        <v>2066</v>
      </c>
      <c r="E53" s="100">
        <f t="shared" si="34"/>
        <v>0</v>
      </c>
      <c r="F53" s="101">
        <f t="shared" si="35"/>
        <v>0</v>
      </c>
      <c r="G53" s="101">
        <f t="shared" si="36"/>
        <v>0</v>
      </c>
      <c r="H53" s="101">
        <f t="shared" si="37"/>
        <v>0</v>
      </c>
      <c r="I53" s="102">
        <f t="shared" si="38"/>
        <v>0</v>
      </c>
      <c r="J53" s="103"/>
      <c r="K53" s="100" t="e">
        <f t="shared" si="39"/>
        <v>#DIV/0!</v>
      </c>
      <c r="L53" s="101" t="e">
        <f t="shared" si="40"/>
        <v>#DIV/0!</v>
      </c>
      <c r="M53" s="101" t="e">
        <f t="shared" si="41"/>
        <v>#DIV/0!</v>
      </c>
      <c r="N53" s="101" t="e">
        <f t="shared" si="42"/>
        <v>#DIV/0!</v>
      </c>
      <c r="O53" s="102" t="e">
        <f t="shared" si="43"/>
        <v>#DIV/0!</v>
      </c>
      <c r="P53" s="103"/>
      <c r="Q53" s="100">
        <f t="shared" si="44"/>
        <v>0</v>
      </c>
      <c r="R53" s="101">
        <f t="shared" si="45"/>
        <v>0</v>
      </c>
      <c r="S53" s="101">
        <f t="shared" si="46"/>
        <v>0</v>
      </c>
      <c r="T53" s="101">
        <f t="shared" si="47"/>
        <v>0</v>
      </c>
      <c r="U53" s="102">
        <f t="shared" si="48"/>
        <v>0</v>
      </c>
      <c r="V53" s="103"/>
      <c r="W53" s="100" t="e">
        <f t="shared" si="23"/>
        <v>#DIV/0!</v>
      </c>
      <c r="X53" s="101" t="e">
        <f t="shared" si="24"/>
        <v>#DIV/0!</v>
      </c>
      <c r="Y53" s="101" t="e">
        <f t="shared" si="25"/>
        <v>#DIV/0!</v>
      </c>
      <c r="Z53" s="101" t="e">
        <f t="shared" si="26"/>
        <v>#DIV/0!</v>
      </c>
      <c r="AA53" s="102" t="e">
        <f t="shared" si="27"/>
        <v>#DIV/0!</v>
      </c>
      <c r="AB53" s="103"/>
      <c r="AC53" s="100" t="e">
        <f t="shared" si="49"/>
        <v>#DIV/0!</v>
      </c>
      <c r="AD53" s="101" t="e">
        <f t="shared" si="50"/>
        <v>#DIV/0!</v>
      </c>
      <c r="AE53" s="101" t="e">
        <f t="shared" si="51"/>
        <v>#DIV/0!</v>
      </c>
      <c r="AF53" s="101" t="e">
        <f t="shared" si="52"/>
        <v>#DIV/0!</v>
      </c>
      <c r="AG53" s="102" t="e">
        <f t="shared" si="53"/>
        <v>#DIV/0!</v>
      </c>
      <c r="AH53" s="103"/>
      <c r="AI53" s="100" t="e">
        <f t="shared" si="28"/>
        <v>#DIV/0!</v>
      </c>
      <c r="AJ53" s="101" t="e">
        <f t="shared" si="29"/>
        <v>#DIV/0!</v>
      </c>
      <c r="AK53" s="101" t="e">
        <f t="shared" si="30"/>
        <v>#DIV/0!</v>
      </c>
      <c r="AL53" s="101" t="e">
        <f t="shared" si="31"/>
        <v>#DIV/0!</v>
      </c>
      <c r="AM53" s="102" t="e">
        <f t="shared" si="32"/>
        <v>#DIV/0!</v>
      </c>
    </row>
    <row r="54" spans="2:39" x14ac:dyDescent="0.25">
      <c r="B54" s="98">
        <f t="shared" si="33"/>
        <v>45</v>
      </c>
      <c r="C54" s="99">
        <v>2067</v>
      </c>
      <c r="E54" s="100">
        <f t="shared" si="34"/>
        <v>0</v>
      </c>
      <c r="F54" s="101">
        <f t="shared" si="35"/>
        <v>0</v>
      </c>
      <c r="G54" s="101">
        <f t="shared" si="36"/>
        <v>0</v>
      </c>
      <c r="H54" s="101">
        <f t="shared" si="37"/>
        <v>0</v>
      </c>
      <c r="I54" s="102">
        <f t="shared" si="38"/>
        <v>0</v>
      </c>
      <c r="J54" s="103"/>
      <c r="K54" s="100" t="e">
        <f t="shared" si="39"/>
        <v>#DIV/0!</v>
      </c>
      <c r="L54" s="101" t="e">
        <f t="shared" si="40"/>
        <v>#DIV/0!</v>
      </c>
      <c r="M54" s="101" t="e">
        <f t="shared" si="41"/>
        <v>#DIV/0!</v>
      </c>
      <c r="N54" s="101" t="e">
        <f t="shared" si="42"/>
        <v>#DIV/0!</v>
      </c>
      <c r="O54" s="102" t="e">
        <f t="shared" si="43"/>
        <v>#DIV/0!</v>
      </c>
      <c r="P54" s="103"/>
      <c r="Q54" s="100">
        <f t="shared" si="44"/>
        <v>0</v>
      </c>
      <c r="R54" s="101">
        <f t="shared" si="45"/>
        <v>0</v>
      </c>
      <c r="S54" s="101">
        <f t="shared" si="46"/>
        <v>0</v>
      </c>
      <c r="T54" s="101">
        <f t="shared" si="47"/>
        <v>0</v>
      </c>
      <c r="U54" s="102">
        <f t="shared" si="48"/>
        <v>0</v>
      </c>
      <c r="V54" s="103"/>
      <c r="W54" s="100" t="e">
        <f t="shared" si="23"/>
        <v>#DIV/0!</v>
      </c>
      <c r="X54" s="101" t="e">
        <f t="shared" si="24"/>
        <v>#DIV/0!</v>
      </c>
      <c r="Y54" s="101" t="e">
        <f t="shared" si="25"/>
        <v>#DIV/0!</v>
      </c>
      <c r="Z54" s="101" t="e">
        <f t="shared" si="26"/>
        <v>#DIV/0!</v>
      </c>
      <c r="AA54" s="102" t="e">
        <f t="shared" si="27"/>
        <v>#DIV/0!</v>
      </c>
      <c r="AB54" s="103"/>
      <c r="AC54" s="100" t="e">
        <f t="shared" si="49"/>
        <v>#DIV/0!</v>
      </c>
      <c r="AD54" s="101" t="e">
        <f t="shared" si="50"/>
        <v>#DIV/0!</v>
      </c>
      <c r="AE54" s="101" t="e">
        <f t="shared" si="51"/>
        <v>#DIV/0!</v>
      </c>
      <c r="AF54" s="101" t="e">
        <f t="shared" si="52"/>
        <v>#DIV/0!</v>
      </c>
      <c r="AG54" s="102" t="e">
        <f t="shared" si="53"/>
        <v>#DIV/0!</v>
      </c>
      <c r="AH54" s="103"/>
      <c r="AI54" s="100" t="e">
        <f t="shared" si="28"/>
        <v>#DIV/0!</v>
      </c>
      <c r="AJ54" s="101" t="e">
        <f t="shared" si="29"/>
        <v>#DIV/0!</v>
      </c>
      <c r="AK54" s="101" t="e">
        <f t="shared" si="30"/>
        <v>#DIV/0!</v>
      </c>
      <c r="AL54" s="101" t="e">
        <f t="shared" si="31"/>
        <v>#DIV/0!</v>
      </c>
      <c r="AM54" s="102" t="e">
        <f t="shared" si="32"/>
        <v>#DIV/0!</v>
      </c>
    </row>
    <row r="55" spans="2:39" x14ac:dyDescent="0.25">
      <c r="B55" s="98">
        <f t="shared" si="33"/>
        <v>46</v>
      </c>
      <c r="C55" s="99">
        <v>2068</v>
      </c>
      <c r="E55" s="100">
        <f t="shared" si="34"/>
        <v>0</v>
      </c>
      <c r="F55" s="101">
        <f t="shared" si="35"/>
        <v>0</v>
      </c>
      <c r="G55" s="101">
        <f t="shared" si="36"/>
        <v>0</v>
      </c>
      <c r="H55" s="101">
        <f t="shared" si="37"/>
        <v>0</v>
      </c>
      <c r="I55" s="102">
        <f t="shared" si="38"/>
        <v>0</v>
      </c>
      <c r="J55" s="103"/>
      <c r="K55" s="100" t="e">
        <f t="shared" si="39"/>
        <v>#DIV/0!</v>
      </c>
      <c r="L55" s="101" t="e">
        <f t="shared" si="40"/>
        <v>#DIV/0!</v>
      </c>
      <c r="M55" s="101" t="e">
        <f t="shared" si="41"/>
        <v>#DIV/0!</v>
      </c>
      <c r="N55" s="101" t="e">
        <f t="shared" si="42"/>
        <v>#DIV/0!</v>
      </c>
      <c r="O55" s="102" t="e">
        <f t="shared" si="43"/>
        <v>#DIV/0!</v>
      </c>
      <c r="P55" s="103"/>
      <c r="Q55" s="100">
        <f t="shared" si="44"/>
        <v>0</v>
      </c>
      <c r="R55" s="101">
        <f t="shared" si="45"/>
        <v>0</v>
      </c>
      <c r="S55" s="101">
        <f t="shared" si="46"/>
        <v>0</v>
      </c>
      <c r="T55" s="101">
        <f t="shared" si="47"/>
        <v>0</v>
      </c>
      <c r="U55" s="102">
        <f t="shared" si="48"/>
        <v>0</v>
      </c>
      <c r="V55" s="103"/>
      <c r="W55" s="100" t="e">
        <f t="shared" si="23"/>
        <v>#DIV/0!</v>
      </c>
      <c r="X55" s="101" t="e">
        <f t="shared" si="24"/>
        <v>#DIV/0!</v>
      </c>
      <c r="Y55" s="101" t="e">
        <f t="shared" si="25"/>
        <v>#DIV/0!</v>
      </c>
      <c r="Z55" s="101" t="e">
        <f t="shared" si="26"/>
        <v>#DIV/0!</v>
      </c>
      <c r="AA55" s="102" t="e">
        <f t="shared" si="27"/>
        <v>#DIV/0!</v>
      </c>
      <c r="AB55" s="103"/>
      <c r="AC55" s="100" t="e">
        <f t="shared" si="49"/>
        <v>#DIV/0!</v>
      </c>
      <c r="AD55" s="101" t="e">
        <f t="shared" si="50"/>
        <v>#DIV/0!</v>
      </c>
      <c r="AE55" s="101" t="e">
        <f t="shared" si="51"/>
        <v>#DIV/0!</v>
      </c>
      <c r="AF55" s="101" t="e">
        <f t="shared" si="52"/>
        <v>#DIV/0!</v>
      </c>
      <c r="AG55" s="102" t="e">
        <f t="shared" si="53"/>
        <v>#DIV/0!</v>
      </c>
      <c r="AH55" s="103"/>
      <c r="AI55" s="100" t="e">
        <f t="shared" si="28"/>
        <v>#DIV/0!</v>
      </c>
      <c r="AJ55" s="101" t="e">
        <f t="shared" si="29"/>
        <v>#DIV/0!</v>
      </c>
      <c r="AK55" s="101" t="e">
        <f t="shared" si="30"/>
        <v>#DIV/0!</v>
      </c>
      <c r="AL55" s="101" t="e">
        <f t="shared" si="31"/>
        <v>#DIV/0!</v>
      </c>
      <c r="AM55" s="102" t="e">
        <f t="shared" si="32"/>
        <v>#DIV/0!</v>
      </c>
    </row>
    <row r="56" spans="2:39" x14ac:dyDescent="0.25">
      <c r="B56" s="98">
        <f t="shared" si="33"/>
        <v>47</v>
      </c>
      <c r="C56" s="99">
        <v>2069</v>
      </c>
      <c r="E56" s="100">
        <f t="shared" si="34"/>
        <v>0</v>
      </c>
      <c r="F56" s="101">
        <f t="shared" si="35"/>
        <v>0</v>
      </c>
      <c r="G56" s="101">
        <f t="shared" si="36"/>
        <v>0</v>
      </c>
      <c r="H56" s="101">
        <f t="shared" si="37"/>
        <v>0</v>
      </c>
      <c r="I56" s="102">
        <f t="shared" si="38"/>
        <v>0</v>
      </c>
      <c r="J56" s="103"/>
      <c r="K56" s="100" t="e">
        <f t="shared" si="39"/>
        <v>#DIV/0!</v>
      </c>
      <c r="L56" s="101" t="e">
        <f t="shared" si="40"/>
        <v>#DIV/0!</v>
      </c>
      <c r="M56" s="101" t="e">
        <f t="shared" si="41"/>
        <v>#DIV/0!</v>
      </c>
      <c r="N56" s="101" t="e">
        <f t="shared" si="42"/>
        <v>#DIV/0!</v>
      </c>
      <c r="O56" s="102" t="e">
        <f t="shared" si="43"/>
        <v>#DIV/0!</v>
      </c>
      <c r="P56" s="103"/>
      <c r="Q56" s="100">
        <f t="shared" si="44"/>
        <v>0</v>
      </c>
      <c r="R56" s="101">
        <f t="shared" si="45"/>
        <v>0</v>
      </c>
      <c r="S56" s="101">
        <f t="shared" si="46"/>
        <v>0</v>
      </c>
      <c r="T56" s="101">
        <f t="shared" si="47"/>
        <v>0</v>
      </c>
      <c r="U56" s="102">
        <f t="shared" si="48"/>
        <v>0</v>
      </c>
      <c r="V56" s="103"/>
      <c r="W56" s="100" t="e">
        <f t="shared" si="23"/>
        <v>#DIV/0!</v>
      </c>
      <c r="X56" s="101" t="e">
        <f t="shared" si="24"/>
        <v>#DIV/0!</v>
      </c>
      <c r="Y56" s="101" t="e">
        <f t="shared" si="25"/>
        <v>#DIV/0!</v>
      </c>
      <c r="Z56" s="101" t="e">
        <f t="shared" si="26"/>
        <v>#DIV/0!</v>
      </c>
      <c r="AA56" s="102" t="e">
        <f t="shared" si="27"/>
        <v>#DIV/0!</v>
      </c>
      <c r="AB56" s="103"/>
      <c r="AC56" s="100" t="e">
        <f t="shared" si="49"/>
        <v>#DIV/0!</v>
      </c>
      <c r="AD56" s="101" t="e">
        <f t="shared" si="50"/>
        <v>#DIV/0!</v>
      </c>
      <c r="AE56" s="101" t="e">
        <f t="shared" si="51"/>
        <v>#DIV/0!</v>
      </c>
      <c r="AF56" s="101" t="e">
        <f t="shared" si="52"/>
        <v>#DIV/0!</v>
      </c>
      <c r="AG56" s="102" t="e">
        <f t="shared" si="53"/>
        <v>#DIV/0!</v>
      </c>
      <c r="AH56" s="103"/>
      <c r="AI56" s="100" t="e">
        <f t="shared" si="28"/>
        <v>#DIV/0!</v>
      </c>
      <c r="AJ56" s="101" t="e">
        <f t="shared" si="29"/>
        <v>#DIV/0!</v>
      </c>
      <c r="AK56" s="101" t="e">
        <f t="shared" si="30"/>
        <v>#DIV/0!</v>
      </c>
      <c r="AL56" s="101" t="e">
        <f t="shared" si="31"/>
        <v>#DIV/0!</v>
      </c>
      <c r="AM56" s="102" t="e">
        <f t="shared" si="32"/>
        <v>#DIV/0!</v>
      </c>
    </row>
    <row r="57" spans="2:39" ht="15.75" thickBot="1" x14ac:dyDescent="0.3">
      <c r="B57" s="104">
        <f t="shared" si="33"/>
        <v>48</v>
      </c>
      <c r="C57" s="105">
        <v>2070</v>
      </c>
      <c r="E57" s="106">
        <f t="shared" si="34"/>
        <v>0</v>
      </c>
      <c r="F57" s="107">
        <f t="shared" si="35"/>
        <v>0</v>
      </c>
      <c r="G57" s="107">
        <f t="shared" si="36"/>
        <v>0</v>
      </c>
      <c r="H57" s="107">
        <f t="shared" si="37"/>
        <v>0</v>
      </c>
      <c r="I57" s="108">
        <f t="shared" si="38"/>
        <v>0</v>
      </c>
      <c r="J57" s="103"/>
      <c r="K57" s="106" t="e">
        <f t="shared" si="39"/>
        <v>#DIV/0!</v>
      </c>
      <c r="L57" s="107" t="e">
        <f t="shared" si="40"/>
        <v>#DIV/0!</v>
      </c>
      <c r="M57" s="107" t="e">
        <f t="shared" si="41"/>
        <v>#DIV/0!</v>
      </c>
      <c r="N57" s="107" t="e">
        <f t="shared" si="42"/>
        <v>#DIV/0!</v>
      </c>
      <c r="O57" s="108" t="e">
        <f t="shared" si="43"/>
        <v>#DIV/0!</v>
      </c>
      <c r="P57" s="103"/>
      <c r="Q57" s="106">
        <f t="shared" si="44"/>
        <v>0</v>
      </c>
      <c r="R57" s="107">
        <f t="shared" si="45"/>
        <v>0</v>
      </c>
      <c r="S57" s="107">
        <f t="shared" si="46"/>
        <v>0</v>
      </c>
      <c r="T57" s="107">
        <f t="shared" si="47"/>
        <v>0</v>
      </c>
      <c r="U57" s="108">
        <f t="shared" si="48"/>
        <v>0</v>
      </c>
      <c r="V57" s="103"/>
      <c r="W57" s="106" t="e">
        <f t="shared" si="23"/>
        <v>#DIV/0!</v>
      </c>
      <c r="X57" s="107" t="e">
        <f t="shared" si="24"/>
        <v>#DIV/0!</v>
      </c>
      <c r="Y57" s="107" t="e">
        <f t="shared" si="25"/>
        <v>#DIV/0!</v>
      </c>
      <c r="Z57" s="107" t="e">
        <f t="shared" si="26"/>
        <v>#DIV/0!</v>
      </c>
      <c r="AA57" s="108" t="e">
        <f t="shared" si="27"/>
        <v>#DIV/0!</v>
      </c>
      <c r="AB57" s="103"/>
      <c r="AC57" s="106" t="e">
        <f t="shared" si="49"/>
        <v>#DIV/0!</v>
      </c>
      <c r="AD57" s="107" t="e">
        <f t="shared" si="50"/>
        <v>#DIV/0!</v>
      </c>
      <c r="AE57" s="107" t="e">
        <f t="shared" si="51"/>
        <v>#DIV/0!</v>
      </c>
      <c r="AF57" s="107" t="e">
        <f t="shared" si="52"/>
        <v>#DIV/0!</v>
      </c>
      <c r="AG57" s="108" t="e">
        <f t="shared" si="53"/>
        <v>#DIV/0!</v>
      </c>
      <c r="AH57" s="103"/>
      <c r="AI57" s="106" t="e">
        <f t="shared" si="28"/>
        <v>#DIV/0!</v>
      </c>
      <c r="AJ57" s="107" t="e">
        <f t="shared" si="29"/>
        <v>#DIV/0!</v>
      </c>
      <c r="AK57" s="107" t="e">
        <f t="shared" si="30"/>
        <v>#DIV/0!</v>
      </c>
      <c r="AL57" s="107" t="e">
        <f t="shared" si="31"/>
        <v>#DIV/0!</v>
      </c>
      <c r="AM57" s="108" t="e">
        <f t="shared" si="32"/>
        <v>#DIV/0!</v>
      </c>
    </row>
    <row r="58" spans="2:39" x14ac:dyDescent="0.25"/>
    <row r="59" spans="2:39"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row>
  </sheetData>
  <sheetProtection algorithmName="SHA-512" hashValue="BbBAs+8K/7oz36uSSRyCRV636i+DPsWCY8+VCpM0w7s8ddA2r+tgyyqknGVhQHuHQhwNBQhz9nnkjwwufzxDfw==" saltValue="aq4PCuye53Vv1cnOYDKEEQ==" spinCount="100000" sheet="1" objects="1" scenarios="1" selectLockedCells="1"/>
  <mergeCells count="8">
    <mergeCell ref="AC5:AG5"/>
    <mergeCell ref="AI5:AM5"/>
    <mergeCell ref="W5:AA5"/>
    <mergeCell ref="B5:B7"/>
    <mergeCell ref="C5:C7"/>
    <mergeCell ref="E5:I5"/>
    <mergeCell ref="K5:O5"/>
    <mergeCell ref="Q5:U5"/>
  </mergeCells>
  <phoneticPr fontId="46"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8BB6A-BD2D-4C61-AEBC-68E3924A8BF7}">
  <sheetPr codeName="Sheet7">
    <tabColor theme="7" tint="0.59999389629810485"/>
  </sheetPr>
  <dimension ref="A1:BF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3" width="8.85546875" style="30" customWidth="1"/>
    <col min="4" max="4" width="5.140625" style="30" customWidth="1"/>
    <col min="5" max="9" width="15.85546875" style="30" customWidth="1"/>
    <col min="10" max="10" width="5.28515625" style="30" customWidth="1"/>
    <col min="11" max="15" width="15.85546875" style="30" customWidth="1"/>
    <col min="16" max="16" width="5.28515625" style="30" customWidth="1"/>
    <col min="17" max="21" width="15.85546875" style="30" customWidth="1"/>
    <col min="22" max="22" width="5.28515625" style="30" customWidth="1"/>
    <col min="23" max="27" width="15.85546875" style="30" customWidth="1"/>
    <col min="28" max="28" width="3.5703125" style="30" customWidth="1"/>
    <col min="29" max="58" width="0" style="30" hidden="1" customWidth="1"/>
    <col min="59" max="16384" width="8.85546875" style="30" hidden="1"/>
  </cols>
  <sheetData>
    <row r="1" spans="2:27" x14ac:dyDescent="0.25">
      <c r="B1" s="69"/>
      <c r="C1" s="69"/>
      <c r="D1" s="69"/>
      <c r="E1" s="69"/>
      <c r="F1" s="69"/>
      <c r="G1" s="69"/>
      <c r="H1" s="69"/>
      <c r="I1" s="69"/>
      <c r="J1" s="69"/>
      <c r="K1" s="69"/>
      <c r="L1" s="69"/>
      <c r="M1" s="69"/>
      <c r="N1" s="69"/>
      <c r="O1" s="69"/>
      <c r="P1" s="69"/>
      <c r="Q1" s="69"/>
      <c r="R1" s="69"/>
      <c r="S1" s="69"/>
      <c r="T1" s="69"/>
      <c r="U1" s="69"/>
      <c r="V1" s="69"/>
      <c r="W1" s="69"/>
      <c r="X1" s="69"/>
      <c r="Y1" s="69"/>
      <c r="Z1" s="69"/>
      <c r="AA1" s="69"/>
    </row>
    <row r="2" spans="2:27" x14ac:dyDescent="0.25"/>
    <row r="3" spans="2:27" ht="21" x14ac:dyDescent="0.35">
      <c r="B3" s="70" t="s">
        <v>85</v>
      </c>
    </row>
    <row r="4" spans="2:27" ht="15.75" thickBot="1" x14ac:dyDescent="0.3"/>
    <row r="5" spans="2:27" x14ac:dyDescent="0.25">
      <c r="B5" s="456" t="s">
        <v>77</v>
      </c>
      <c r="C5" s="458" t="s">
        <v>78</v>
      </c>
      <c r="D5" s="90"/>
      <c r="E5" s="456" t="s">
        <v>82</v>
      </c>
      <c r="F5" s="457"/>
      <c r="G5" s="457"/>
      <c r="H5" s="457"/>
      <c r="I5" s="458"/>
      <c r="J5" s="91"/>
      <c r="K5" s="456" t="s">
        <v>86</v>
      </c>
      <c r="L5" s="457"/>
      <c r="M5" s="457"/>
      <c r="N5" s="457"/>
      <c r="O5" s="458"/>
      <c r="P5" s="91"/>
      <c r="Q5" s="456" t="s">
        <v>87</v>
      </c>
      <c r="R5" s="457"/>
      <c r="S5" s="457"/>
      <c r="T5" s="457"/>
      <c r="U5" s="458"/>
      <c r="V5" s="91"/>
      <c r="W5" s="456" t="s">
        <v>88</v>
      </c>
      <c r="X5" s="457"/>
      <c r="Y5" s="457"/>
      <c r="Z5" s="457"/>
      <c r="AA5" s="458"/>
    </row>
    <row r="6" spans="2:27" x14ac:dyDescent="0.25">
      <c r="B6" s="459"/>
      <c r="C6" s="460"/>
      <c r="D6" s="90"/>
      <c r="E6" s="92" t="s">
        <v>35</v>
      </c>
      <c r="F6" s="11" t="s">
        <v>36</v>
      </c>
      <c r="G6" s="11" t="s">
        <v>37</v>
      </c>
      <c r="H6" s="11" t="s">
        <v>38</v>
      </c>
      <c r="I6" s="93" t="s">
        <v>39</v>
      </c>
      <c r="J6" s="91"/>
      <c r="K6" s="92" t="s">
        <v>35</v>
      </c>
      <c r="L6" s="11" t="s">
        <v>36</v>
      </c>
      <c r="M6" s="11" t="s">
        <v>37</v>
      </c>
      <c r="N6" s="11" t="s">
        <v>38</v>
      </c>
      <c r="O6" s="93" t="s">
        <v>39</v>
      </c>
      <c r="P6" s="91"/>
      <c r="Q6" s="92" t="s">
        <v>35</v>
      </c>
      <c r="R6" s="11" t="s">
        <v>36</v>
      </c>
      <c r="S6" s="11" t="s">
        <v>37</v>
      </c>
      <c r="T6" s="11" t="s">
        <v>38</v>
      </c>
      <c r="U6" s="93" t="s">
        <v>39</v>
      </c>
      <c r="V6" s="91"/>
      <c r="W6" s="92" t="s">
        <v>35</v>
      </c>
      <c r="X6" s="11" t="s">
        <v>36</v>
      </c>
      <c r="Y6" s="11" t="s">
        <v>37</v>
      </c>
      <c r="Z6" s="11" t="s">
        <v>38</v>
      </c>
      <c r="AA6" s="93" t="s">
        <v>39</v>
      </c>
    </row>
    <row r="7" spans="2:27" s="55" customFormat="1" x14ac:dyDescent="0.25">
      <c r="B7" s="459"/>
      <c r="C7" s="460"/>
      <c r="D7" s="94"/>
      <c r="E7" s="95" t="str">
        <f>IF(Fuel_type1=0,"N/A",Fuel_type1)</f>
        <v>N/A</v>
      </c>
      <c r="F7" s="24" t="str">
        <f>IF(Fuel_type2=0,"N/A",Fuel_type2)</f>
        <v>N/A</v>
      </c>
      <c r="G7" s="24" t="str">
        <f>IF(Fuel_type3=0,"N/A",Fuel_type3)</f>
        <v>N/A</v>
      </c>
      <c r="H7" s="24" t="str">
        <f>IF(Fuel_type4=0,"N/A",Fuel_type4)</f>
        <v>N/A</v>
      </c>
      <c r="I7" s="96" t="str">
        <f>IF(Fuel_type5=0,"N/A",Fuel_type5)</f>
        <v>N/A</v>
      </c>
      <c r="J7" s="97"/>
      <c r="K7" s="95" t="str">
        <f>IF(Fuel_group1=0,"N/A",Fuel_group1)</f>
        <v>N/A</v>
      </c>
      <c r="L7" s="24" t="str">
        <f>IF(Fuel_group2=0,"N/A",Fuel_group2)</f>
        <v>N/A</v>
      </c>
      <c r="M7" s="24" t="str">
        <f>IF(Fuel_group3=0,"N/A",Fuel_group3)</f>
        <v>N/A</v>
      </c>
      <c r="N7" s="24" t="str">
        <f>IF(Fuel_group4=0,"N/A",Fuel_group4)</f>
        <v>N/A</v>
      </c>
      <c r="O7" s="96" t="str">
        <f>IF(Fuel_group5=0,"N/A",Fuel_group5)</f>
        <v>N/A</v>
      </c>
      <c r="P7" s="97"/>
      <c r="Q7" s="95" t="str">
        <f>IF(Fuel_type1=0,"N/A",Fuel_type1)</f>
        <v>N/A</v>
      </c>
      <c r="R7" s="24" t="str">
        <f>IF(Fuel_type2=0,"N/A",Fuel_type2)</f>
        <v>N/A</v>
      </c>
      <c r="S7" s="24" t="str">
        <f>IF(Fuel_type3=0,"N/A",Fuel_type3)</f>
        <v>N/A</v>
      </c>
      <c r="T7" s="24" t="str">
        <f>IF(Fuel_type4=0,"N/A",Fuel_type4)</f>
        <v>N/A</v>
      </c>
      <c r="U7" s="96" t="str">
        <f>IF(Fuel_type5=0,"N/A",Fuel_type5)</f>
        <v>N/A</v>
      </c>
      <c r="V7" s="97"/>
      <c r="W7" s="95" t="str">
        <f>IF(Fuel_type1=0,"N/A",Fuel_type1)</f>
        <v>N/A</v>
      </c>
      <c r="X7" s="24" t="str">
        <f>IF(Fuel_type2=0,"N/A",Fuel_type2)</f>
        <v>N/A</v>
      </c>
      <c r="Y7" s="24" t="str">
        <f>IF(Fuel_type3=0,"N/A",Fuel_type3)</f>
        <v>N/A</v>
      </c>
      <c r="Z7" s="24" t="str">
        <f>IF(Fuel_type4=0,"N/A",Fuel_type4)</f>
        <v>N/A</v>
      </c>
      <c r="AA7" s="96" t="str">
        <f>IF(Fuel_type5=0,"N/A",Fuel_type5)</f>
        <v>N/A</v>
      </c>
    </row>
    <row r="8" spans="2:27" x14ac:dyDescent="0.25">
      <c r="B8" s="98">
        <f t="shared" ref="B8:B57" si="0">C8-Deployment_Year</f>
        <v>-1</v>
      </c>
      <c r="C8" s="99">
        <v>2021</v>
      </c>
      <c r="E8" s="100" t="e">
        <f>'Energy Calculations'!W8</f>
        <v>#DIV/0!</v>
      </c>
      <c r="F8" s="101" t="e">
        <f>'Energy Calculations'!X8</f>
        <v>#DIV/0!</v>
      </c>
      <c r="G8" s="101" t="e">
        <f>'Energy Calculations'!Y8</f>
        <v>#DIV/0!</v>
      </c>
      <c r="H8" s="101" t="e">
        <f>'Energy Calculations'!Z8</f>
        <v>#DIV/0!</v>
      </c>
      <c r="I8" s="102" t="e">
        <f>'Energy Calculations'!AA8</f>
        <v>#DIV/0!</v>
      </c>
      <c r="J8" s="103"/>
      <c r="K8" s="109" cm="1">
        <f t="array" ref="K8">_xlfn.IFNA(_xlfn.IFS(Fuel_group1="Electricity",INDEX(Electricity_Retail_Prices,MATCH($C8,'Retail Fuel Prices'!$B$6:$B$56)),
Fuel_group1="Gaseous fuels",INDEX(Gas_Retail_Prices,MATCH($C8,'Retail Fuel Prices'!$B$6:$B$56)),
Fuel_group1="Liquid fuels",INDEX(Oil_Retail_Prices,MATCH($C8,'Retail Fuel Prices'!$B$6:$B$56)),
Fuel_group1="Solid fuels",INDEX(Coal_Retail_Prices,MATCH($C8,'Retail Fuel Prices'!$B$6:$B$56)),
OR(Fuel_group1="Biomass fuels",Fuel_group1="Biogas fuels",Fuel_group1="Other"),Inputs!D$25),0)</f>
        <v>0</v>
      </c>
      <c r="L8" s="110" cm="1">
        <f t="array" ref="L8">_xlfn.IFNA(_xlfn.IFS(Fuel_group2="Electricity",INDEX(Electricity_Retail_Prices,MATCH($C8,'Retail Fuel Prices'!$B$6:$B$56)),
Fuel_group2="Gaseous fuels",INDEX(Gas_Retail_Prices,MATCH($C8,'Retail Fuel Prices'!$B$6:$B$56)),
Fuel_group2="Liquid fuels",INDEX(Oil_Retail_Prices,MATCH($C8,'Retail Fuel Prices'!$B$6:$B$56)),
Fuel_group2="Solid fuels",INDEX(Coal_Retail_Prices,MATCH($C8,'Retail Fuel Prices'!$B$6:$B$56)),
OR(Fuel_group2="Biomass fuels",Fuel_group2="Biogas fuels",Fuel_group2="Other"),Inputs!E$25),0)</f>
        <v>0</v>
      </c>
      <c r="M8" s="110" cm="1">
        <f t="array" ref="M8">_xlfn.IFNA(_xlfn.IFS(Fuel_group3="Electricity",INDEX(Electricity_Retail_Prices,MATCH($C8,'Retail Fuel Prices'!$B$6:$B$56)),
Fuel_group3="Gaseous fuels",INDEX(Gas_Retail_Prices,MATCH($C8,'Retail Fuel Prices'!$B$6:$B$56)),
Fuel_group3="Liquid fuels",INDEX(Oil_Retail_Prices,MATCH($C8,'Retail Fuel Prices'!$B$6:$B$56)),
Fuel_group3="Solid fuels",INDEX(Coal_Retail_Prices,MATCH($C8,'Retail Fuel Prices'!$B$6:$B$56)),
OR(Fuel_group3="Biomass fuels",Fuel_group3="Biogas fuels",Fuel_group3="Other"),Inputs!F$25),0)</f>
        <v>0</v>
      </c>
      <c r="N8" s="110" cm="1">
        <f t="array" ref="N8">_xlfn.IFNA(_xlfn.IFS(Fuel_group4="Electricity",INDEX(Electricity_Retail_Prices,MATCH($C8,'Retail Fuel Prices'!$B$6:$B$56)),
Fuel_group4="Gaseous fuels",INDEX(Gas_Retail_Prices,MATCH($C8,'Retail Fuel Prices'!$B$6:$B$56)),
Fuel_group4="Liquid fuels",INDEX(Oil_Retail_Prices,MATCH($C8,'Retail Fuel Prices'!$B$6:$B$56)),
Fuel_group4="Solid fuels",INDEX(Coal_Retail_Prices,MATCH($C8,'Retail Fuel Prices'!$B$6:$B$56)),
OR(Fuel_group4="Biomass fuels",Fuel_group4="Biogas fuels",Fuel_group4="Other"),Inputs!G$25),0)</f>
        <v>0</v>
      </c>
      <c r="O8" s="111" cm="1">
        <f t="array" ref="O8">_xlfn.IFNA(_xlfn.IFS(Fuel_group5="Electricity",INDEX(Electricity_Retail_Prices,MATCH($C8,'Retail Fuel Prices'!$B$6:$B$56)),
Fuel_group5="Gaseous fuels",INDEX(Gas_Retail_Prices,MATCH($C8,'Retail Fuel Prices'!$B$6:$B$56)),
Fuel_group5="Liquid fuels",INDEX(Oil_Retail_Prices,MATCH($C8,'Retail Fuel Prices'!$B$6:$B$56)),
Fuel_group5="Solid fuels",INDEX(Coal_Retail_Prices,MATCH($C8,'Retail Fuel Prices'!$B$6:$B$56)),
OR(Fuel_group5="Biomass fuels",Fuel_group5="Biogas fuels",Fuel_group5="Other"),Inputs!H$25),0)</f>
        <v>0</v>
      </c>
      <c r="P8" s="112"/>
      <c r="Q8" s="100" t="e">
        <f>E8*K8</f>
        <v>#DIV/0!</v>
      </c>
      <c r="R8" s="101" t="e">
        <f t="shared" ref="R8:U23" si="1">F8*L8</f>
        <v>#DIV/0!</v>
      </c>
      <c r="S8" s="101" t="e">
        <f t="shared" si="1"/>
        <v>#DIV/0!</v>
      </c>
      <c r="T8" s="101" t="e">
        <f t="shared" si="1"/>
        <v>#DIV/0!</v>
      </c>
      <c r="U8" s="102" t="e">
        <f t="shared" si="1"/>
        <v>#DIV/0!</v>
      </c>
      <c r="V8" s="103"/>
      <c r="W8" s="100" t="e">
        <f>Q8*INDEX(Private_Discount_Index,MATCH($C8,'Inflation &amp; Discounting'!$E$8:$E$60))</f>
        <v>#DIV/0!</v>
      </c>
      <c r="X8" s="101" t="e">
        <f>R8*INDEX(Private_Discount_Index,MATCH($C8,'Inflation &amp; Discounting'!$E$8:$E$60))</f>
        <v>#DIV/0!</v>
      </c>
      <c r="Y8" s="101" t="e">
        <f>S8*INDEX(Private_Discount_Index,MATCH($C8,'Inflation &amp; Discounting'!$E$8:$E$60))</f>
        <v>#DIV/0!</v>
      </c>
      <c r="Z8" s="101" t="e">
        <f>T8*INDEX(Private_Discount_Index,MATCH($C8,'Inflation &amp; Discounting'!$E$8:$E$60))</f>
        <v>#DIV/0!</v>
      </c>
      <c r="AA8" s="102" t="e">
        <f>U8*INDEX(Private_Discount_Index,MATCH($C8,'Inflation &amp; Discounting'!$E$8:$E$60))</f>
        <v>#DIV/0!</v>
      </c>
    </row>
    <row r="9" spans="2:27" x14ac:dyDescent="0.25">
      <c r="B9" s="98">
        <f t="shared" si="0"/>
        <v>0</v>
      </c>
      <c r="C9" s="99">
        <v>2022</v>
      </c>
      <c r="E9" s="100" t="e">
        <f>'Energy Calculations'!W9</f>
        <v>#DIV/0!</v>
      </c>
      <c r="F9" s="101" t="e">
        <f>'Energy Calculations'!X9</f>
        <v>#DIV/0!</v>
      </c>
      <c r="G9" s="101" t="e">
        <f>'Energy Calculations'!Y9</f>
        <v>#DIV/0!</v>
      </c>
      <c r="H9" s="101" t="e">
        <f>'Energy Calculations'!Z9</f>
        <v>#DIV/0!</v>
      </c>
      <c r="I9" s="102" t="e">
        <f>'Energy Calculations'!AA9</f>
        <v>#DIV/0!</v>
      </c>
      <c r="J9" s="103"/>
      <c r="K9" s="109" cm="1">
        <f t="array" ref="K9">_xlfn.IFNA(_xlfn.IFS(Fuel_group1="Electricity",INDEX(Electricity_Retail_Prices,MATCH($C9,'Retail Fuel Prices'!$B$6:$B$56)),
Fuel_group1="Gaseous fuels",INDEX(Gas_Retail_Prices,MATCH($C9,'Retail Fuel Prices'!$B$6:$B$56)),
Fuel_group1="Liquid fuels",INDEX(Oil_Retail_Prices,MATCH($C9,'Retail Fuel Prices'!$B$6:$B$56)),
Fuel_group1="Solid fuels",INDEX(Coal_Retail_Prices,MATCH($C9,'Retail Fuel Prices'!$B$6:$B$56)),
OR(Fuel_group1="Biomass fuels",Fuel_group1="Biogas fuels",Fuel_group1="Other"),Inputs!D$25),0)</f>
        <v>0</v>
      </c>
      <c r="L9" s="110" cm="1">
        <f t="array" ref="L9">_xlfn.IFNA(_xlfn.IFS(Fuel_group2="Electricity",INDEX(Electricity_Retail_Prices,MATCH($C9,'Retail Fuel Prices'!$B$6:$B$56)),
Fuel_group2="Gaseous fuels",INDEX(Gas_Retail_Prices,MATCH($C9,'Retail Fuel Prices'!$B$6:$B$56)),
Fuel_group2="Liquid fuels",INDEX(Oil_Retail_Prices,MATCH($C9,'Retail Fuel Prices'!$B$6:$B$56)),
Fuel_group2="Solid fuels",INDEX(Coal_Retail_Prices,MATCH($C9,'Retail Fuel Prices'!$B$6:$B$56)),
OR(Fuel_group2="Biomass fuels",Fuel_group2="Biogas fuels",Fuel_group2="Other"),Inputs!E$25),0)</f>
        <v>0</v>
      </c>
      <c r="M9" s="110" cm="1">
        <f t="array" ref="M9">_xlfn.IFNA(_xlfn.IFS(Fuel_group3="Electricity",INDEX(Electricity_Retail_Prices,MATCH($C9,'Retail Fuel Prices'!$B$6:$B$56)),
Fuel_group3="Gaseous fuels",INDEX(Gas_Retail_Prices,MATCH($C9,'Retail Fuel Prices'!$B$6:$B$56)),
Fuel_group3="Liquid fuels",INDEX(Oil_Retail_Prices,MATCH($C9,'Retail Fuel Prices'!$B$6:$B$56)),
Fuel_group3="Solid fuels",INDEX(Coal_Retail_Prices,MATCH($C9,'Retail Fuel Prices'!$B$6:$B$56)),
OR(Fuel_group3="Biomass fuels",Fuel_group3="Biogas fuels",Fuel_group3="Other"),Inputs!F$25),0)</f>
        <v>0</v>
      </c>
      <c r="N9" s="110" cm="1">
        <f t="array" ref="N9">_xlfn.IFNA(_xlfn.IFS(Fuel_group4="Electricity",INDEX(Electricity_Retail_Prices,MATCH($C9,'Retail Fuel Prices'!$B$6:$B$56)),
Fuel_group4="Gaseous fuels",INDEX(Gas_Retail_Prices,MATCH($C9,'Retail Fuel Prices'!$B$6:$B$56)),
Fuel_group4="Liquid fuels",INDEX(Oil_Retail_Prices,MATCH($C9,'Retail Fuel Prices'!$B$6:$B$56)),
Fuel_group4="Solid fuels",INDEX(Coal_Retail_Prices,MATCH($C9,'Retail Fuel Prices'!$B$6:$B$56)),
OR(Fuel_group4="Biomass fuels",Fuel_group4="Biogas fuels",Fuel_group4="Other"),Inputs!G$25),0)</f>
        <v>0</v>
      </c>
      <c r="O9" s="111" cm="1">
        <f t="array" ref="O9">_xlfn.IFNA(_xlfn.IFS(Fuel_group5="Electricity",INDEX(Electricity_Retail_Prices,MATCH($C9,'Retail Fuel Prices'!$B$6:$B$56)),
Fuel_group5="Gaseous fuels",INDEX(Gas_Retail_Prices,MATCH($C9,'Retail Fuel Prices'!$B$6:$B$56)),
Fuel_group5="Liquid fuels",INDEX(Oil_Retail_Prices,MATCH($C9,'Retail Fuel Prices'!$B$6:$B$56)),
Fuel_group5="Solid fuels",INDEX(Coal_Retail_Prices,MATCH($C9,'Retail Fuel Prices'!$B$6:$B$56)),
OR(Fuel_group5="Biomass fuels",Fuel_group5="Biogas fuels",Fuel_group5="Other"),Inputs!H$25),0)</f>
        <v>0</v>
      </c>
      <c r="P9" s="112"/>
      <c r="Q9" s="100" t="e">
        <f t="shared" ref="Q9:U57" si="2">E9*K9</f>
        <v>#DIV/0!</v>
      </c>
      <c r="R9" s="101" t="e">
        <f t="shared" si="1"/>
        <v>#DIV/0!</v>
      </c>
      <c r="S9" s="101" t="e">
        <f t="shared" si="1"/>
        <v>#DIV/0!</v>
      </c>
      <c r="T9" s="101" t="e">
        <f t="shared" si="1"/>
        <v>#DIV/0!</v>
      </c>
      <c r="U9" s="102" t="e">
        <f t="shared" si="1"/>
        <v>#DIV/0!</v>
      </c>
      <c r="V9" s="103"/>
      <c r="W9" s="100" t="e">
        <f>Q9*INDEX(Private_Discount_Index,MATCH($C9,'Inflation &amp; Discounting'!$E$8:$E$60))</f>
        <v>#DIV/0!</v>
      </c>
      <c r="X9" s="101" t="e">
        <f>R9*INDEX(Private_Discount_Index,MATCH($C9,'Inflation &amp; Discounting'!$E$8:$E$60))</f>
        <v>#DIV/0!</v>
      </c>
      <c r="Y9" s="101" t="e">
        <f>S9*INDEX(Private_Discount_Index,MATCH($C9,'Inflation &amp; Discounting'!$E$8:$E$60))</f>
        <v>#DIV/0!</v>
      </c>
      <c r="Z9" s="101" t="e">
        <f>T9*INDEX(Private_Discount_Index,MATCH($C9,'Inflation &amp; Discounting'!$E$8:$E$60))</f>
        <v>#DIV/0!</v>
      </c>
      <c r="AA9" s="102" t="e">
        <f>U9*INDEX(Private_Discount_Index,MATCH($C9,'Inflation &amp; Discounting'!$E$8:$E$60))</f>
        <v>#DIV/0!</v>
      </c>
    </row>
    <row r="10" spans="2:27" x14ac:dyDescent="0.25">
      <c r="B10" s="98">
        <f t="shared" si="0"/>
        <v>1</v>
      </c>
      <c r="C10" s="99">
        <v>2023</v>
      </c>
      <c r="E10" s="100" t="e">
        <f>'Energy Calculations'!W10</f>
        <v>#DIV/0!</v>
      </c>
      <c r="F10" s="101" t="e">
        <f>'Energy Calculations'!X10</f>
        <v>#DIV/0!</v>
      </c>
      <c r="G10" s="101" t="e">
        <f>'Energy Calculations'!Y10</f>
        <v>#DIV/0!</v>
      </c>
      <c r="H10" s="101" t="e">
        <f>'Energy Calculations'!Z10</f>
        <v>#DIV/0!</v>
      </c>
      <c r="I10" s="102" t="e">
        <f>'Energy Calculations'!AA10</f>
        <v>#DIV/0!</v>
      </c>
      <c r="J10" s="103"/>
      <c r="K10" s="109" cm="1">
        <f t="array" ref="K10">_xlfn.IFNA(_xlfn.IFS(Fuel_group1="Electricity",INDEX(Electricity_Retail_Prices,MATCH($C10,'Retail Fuel Prices'!$B$6:$B$56)),
Fuel_group1="Gaseous fuels",INDEX(Gas_Retail_Prices,MATCH($C10,'Retail Fuel Prices'!$B$6:$B$56)),
Fuel_group1="Liquid fuels",INDEX(Oil_Retail_Prices,MATCH($C10,'Retail Fuel Prices'!$B$6:$B$56)),
Fuel_group1="Solid fuels",INDEX(Coal_Retail_Prices,MATCH($C10,'Retail Fuel Prices'!$B$6:$B$56)),
OR(Fuel_group1="Biomass fuels",Fuel_group1="Biogas fuels",Fuel_group1="Other"),Inputs!D$25),0)</f>
        <v>0</v>
      </c>
      <c r="L10" s="110" cm="1">
        <f t="array" ref="L10">_xlfn.IFNA(_xlfn.IFS(Fuel_group2="Electricity",INDEX(Electricity_Retail_Prices,MATCH($C10,'Retail Fuel Prices'!$B$6:$B$56)),
Fuel_group2="Gaseous fuels",INDEX(Gas_Retail_Prices,MATCH($C10,'Retail Fuel Prices'!$B$6:$B$56)),
Fuel_group2="Liquid fuels",INDEX(Oil_Retail_Prices,MATCH($C10,'Retail Fuel Prices'!$B$6:$B$56)),
Fuel_group2="Solid fuels",INDEX(Coal_Retail_Prices,MATCH($C10,'Retail Fuel Prices'!$B$6:$B$56)),
OR(Fuel_group2="Biomass fuels",Fuel_group2="Biogas fuels",Fuel_group2="Other"),Inputs!E$25),0)</f>
        <v>0</v>
      </c>
      <c r="M10" s="110" cm="1">
        <f t="array" ref="M10">_xlfn.IFNA(_xlfn.IFS(Fuel_group3="Electricity",INDEX(Electricity_Retail_Prices,MATCH($C10,'Retail Fuel Prices'!$B$6:$B$56)),
Fuel_group3="Gaseous fuels",INDEX(Gas_Retail_Prices,MATCH($C10,'Retail Fuel Prices'!$B$6:$B$56)),
Fuel_group3="Liquid fuels",INDEX(Oil_Retail_Prices,MATCH($C10,'Retail Fuel Prices'!$B$6:$B$56)),
Fuel_group3="Solid fuels",INDEX(Coal_Retail_Prices,MATCH($C10,'Retail Fuel Prices'!$B$6:$B$56)),
OR(Fuel_group3="Biomass fuels",Fuel_group3="Biogas fuels",Fuel_group3="Other"),Inputs!F$25),0)</f>
        <v>0</v>
      </c>
      <c r="N10" s="110" cm="1">
        <f t="array" ref="N10">_xlfn.IFNA(_xlfn.IFS(Fuel_group4="Electricity",INDEX(Electricity_Retail_Prices,MATCH($C10,'Retail Fuel Prices'!$B$6:$B$56)),
Fuel_group4="Gaseous fuels",INDEX(Gas_Retail_Prices,MATCH($C10,'Retail Fuel Prices'!$B$6:$B$56)),
Fuel_group4="Liquid fuels",INDEX(Oil_Retail_Prices,MATCH($C10,'Retail Fuel Prices'!$B$6:$B$56)),
Fuel_group4="Solid fuels",INDEX(Coal_Retail_Prices,MATCH($C10,'Retail Fuel Prices'!$B$6:$B$56)),
OR(Fuel_group4="Biomass fuels",Fuel_group4="Biogas fuels",Fuel_group4="Other"),Inputs!G$25),0)</f>
        <v>0</v>
      </c>
      <c r="O10" s="111" cm="1">
        <f t="array" ref="O10">_xlfn.IFNA(_xlfn.IFS(Fuel_group5="Electricity",INDEX(Electricity_Retail_Prices,MATCH($C10,'Retail Fuel Prices'!$B$6:$B$56)),
Fuel_group5="Gaseous fuels",INDEX(Gas_Retail_Prices,MATCH($C10,'Retail Fuel Prices'!$B$6:$B$56)),
Fuel_group5="Liquid fuels",INDEX(Oil_Retail_Prices,MATCH($C10,'Retail Fuel Prices'!$B$6:$B$56)),
Fuel_group5="Solid fuels",INDEX(Coal_Retail_Prices,MATCH($C10,'Retail Fuel Prices'!$B$6:$B$56)),
OR(Fuel_group5="Biomass fuels",Fuel_group5="Biogas fuels",Fuel_group5="Other"),Inputs!H$25),0)</f>
        <v>0</v>
      </c>
      <c r="P10" s="112"/>
      <c r="Q10" s="100" t="e">
        <f>E10*K10</f>
        <v>#DIV/0!</v>
      </c>
      <c r="R10" s="101" t="e">
        <f t="shared" si="1"/>
        <v>#DIV/0!</v>
      </c>
      <c r="S10" s="101" t="e">
        <f t="shared" si="1"/>
        <v>#DIV/0!</v>
      </c>
      <c r="T10" s="101" t="e">
        <f t="shared" si="1"/>
        <v>#DIV/0!</v>
      </c>
      <c r="U10" s="102" t="e">
        <f t="shared" si="1"/>
        <v>#DIV/0!</v>
      </c>
      <c r="V10" s="103"/>
      <c r="W10" s="100" t="e">
        <f>Q10*INDEX(Private_Discount_Index,MATCH($C10,'Inflation &amp; Discounting'!$E$8:$E$60))</f>
        <v>#DIV/0!</v>
      </c>
      <c r="X10" s="101" t="e">
        <f>R10*INDEX(Private_Discount_Index,MATCH($C10,'Inflation &amp; Discounting'!$E$8:$E$60))</f>
        <v>#DIV/0!</v>
      </c>
      <c r="Y10" s="101" t="e">
        <f>S10*INDEX(Private_Discount_Index,MATCH($C10,'Inflation &amp; Discounting'!$E$8:$E$60))</f>
        <v>#DIV/0!</v>
      </c>
      <c r="Z10" s="101" t="e">
        <f>T10*INDEX(Private_Discount_Index,MATCH($C10,'Inflation &amp; Discounting'!$E$8:$E$60))</f>
        <v>#DIV/0!</v>
      </c>
      <c r="AA10" s="102" t="e">
        <f>U10*INDEX(Private_Discount_Index,MATCH($C10,'Inflation &amp; Discounting'!$E$8:$E$60))</f>
        <v>#DIV/0!</v>
      </c>
    </row>
    <row r="11" spans="2:27" x14ac:dyDescent="0.25">
      <c r="B11" s="98">
        <f t="shared" si="0"/>
        <v>2</v>
      </c>
      <c r="C11" s="99">
        <v>2024</v>
      </c>
      <c r="E11" s="100" t="e">
        <f>'Energy Calculations'!W11</f>
        <v>#DIV/0!</v>
      </c>
      <c r="F11" s="101" t="e">
        <f>'Energy Calculations'!X11</f>
        <v>#DIV/0!</v>
      </c>
      <c r="G11" s="101" t="e">
        <f>'Energy Calculations'!Y11</f>
        <v>#DIV/0!</v>
      </c>
      <c r="H11" s="101" t="e">
        <f>'Energy Calculations'!Z11</f>
        <v>#DIV/0!</v>
      </c>
      <c r="I11" s="102" t="e">
        <f>'Energy Calculations'!AA11</f>
        <v>#DIV/0!</v>
      </c>
      <c r="J11" s="103"/>
      <c r="K11" s="109" cm="1">
        <f t="array" ref="K11">_xlfn.IFNA(_xlfn.IFS(Fuel_group1="Electricity",INDEX(Electricity_Retail_Prices,MATCH($C11,'Retail Fuel Prices'!$B$6:$B$56)),
Fuel_group1="Gaseous fuels",INDEX(Gas_Retail_Prices,MATCH($C11,'Retail Fuel Prices'!$B$6:$B$56)),
Fuel_group1="Liquid fuels",INDEX(Oil_Retail_Prices,MATCH($C11,'Retail Fuel Prices'!$B$6:$B$56)),
Fuel_group1="Solid fuels",INDEX(Coal_Retail_Prices,MATCH($C11,'Retail Fuel Prices'!$B$6:$B$56)),
OR(Fuel_group1="Biomass fuels",Fuel_group1="Biogas fuels",Fuel_group1="Other"),Inputs!D$25),0)</f>
        <v>0</v>
      </c>
      <c r="L11" s="110" cm="1">
        <f t="array" ref="L11">_xlfn.IFNA(_xlfn.IFS(Fuel_group2="Electricity",INDEX(Electricity_Retail_Prices,MATCH($C11,'Retail Fuel Prices'!$B$6:$B$56)),
Fuel_group2="Gaseous fuels",INDEX(Gas_Retail_Prices,MATCH($C11,'Retail Fuel Prices'!$B$6:$B$56)),
Fuel_group2="Liquid fuels",INDEX(Oil_Retail_Prices,MATCH($C11,'Retail Fuel Prices'!$B$6:$B$56)),
Fuel_group2="Solid fuels",INDEX(Coal_Retail_Prices,MATCH($C11,'Retail Fuel Prices'!$B$6:$B$56)),
OR(Fuel_group2="Biomass fuels",Fuel_group2="Biogas fuels",Fuel_group2="Other"),Inputs!E$25),0)</f>
        <v>0</v>
      </c>
      <c r="M11" s="110" cm="1">
        <f t="array" ref="M11">_xlfn.IFNA(_xlfn.IFS(Fuel_group3="Electricity",INDEX(Electricity_Retail_Prices,MATCH($C11,'Retail Fuel Prices'!$B$6:$B$56)),
Fuel_group3="Gaseous fuels",INDEX(Gas_Retail_Prices,MATCH($C11,'Retail Fuel Prices'!$B$6:$B$56)),
Fuel_group3="Liquid fuels",INDEX(Oil_Retail_Prices,MATCH($C11,'Retail Fuel Prices'!$B$6:$B$56)),
Fuel_group3="Solid fuels",INDEX(Coal_Retail_Prices,MATCH($C11,'Retail Fuel Prices'!$B$6:$B$56)),
OR(Fuel_group3="Biomass fuels",Fuel_group3="Biogas fuels",Fuel_group3="Other"),Inputs!F$25),0)</f>
        <v>0</v>
      </c>
      <c r="N11" s="110" cm="1">
        <f t="array" ref="N11">_xlfn.IFNA(_xlfn.IFS(Fuel_group4="Electricity",INDEX(Electricity_Retail_Prices,MATCH($C11,'Retail Fuel Prices'!$B$6:$B$56)),
Fuel_group4="Gaseous fuels",INDEX(Gas_Retail_Prices,MATCH($C11,'Retail Fuel Prices'!$B$6:$B$56)),
Fuel_group4="Liquid fuels",INDEX(Oil_Retail_Prices,MATCH($C11,'Retail Fuel Prices'!$B$6:$B$56)),
Fuel_group4="Solid fuels",INDEX(Coal_Retail_Prices,MATCH($C11,'Retail Fuel Prices'!$B$6:$B$56)),
OR(Fuel_group4="Biomass fuels",Fuel_group4="Biogas fuels",Fuel_group4="Other"),Inputs!G$25),0)</f>
        <v>0</v>
      </c>
      <c r="O11" s="111" cm="1">
        <f t="array" ref="O11">_xlfn.IFNA(_xlfn.IFS(Fuel_group5="Electricity",INDEX(Electricity_Retail_Prices,MATCH($C11,'Retail Fuel Prices'!$B$6:$B$56)),
Fuel_group5="Gaseous fuels",INDEX(Gas_Retail_Prices,MATCH($C11,'Retail Fuel Prices'!$B$6:$B$56)),
Fuel_group5="Liquid fuels",INDEX(Oil_Retail_Prices,MATCH($C11,'Retail Fuel Prices'!$B$6:$B$56)),
Fuel_group5="Solid fuels",INDEX(Coal_Retail_Prices,MATCH($C11,'Retail Fuel Prices'!$B$6:$B$56)),
OR(Fuel_group5="Biomass fuels",Fuel_group5="Biogas fuels",Fuel_group5="Other"),Inputs!H$25),0)</f>
        <v>0</v>
      </c>
      <c r="P11" s="112"/>
      <c r="Q11" s="100" t="e">
        <f t="shared" si="2"/>
        <v>#DIV/0!</v>
      </c>
      <c r="R11" s="101" t="e">
        <f t="shared" si="1"/>
        <v>#DIV/0!</v>
      </c>
      <c r="S11" s="101" t="e">
        <f t="shared" si="1"/>
        <v>#DIV/0!</v>
      </c>
      <c r="T11" s="101" t="e">
        <f t="shared" si="1"/>
        <v>#DIV/0!</v>
      </c>
      <c r="U11" s="102" t="e">
        <f t="shared" si="1"/>
        <v>#DIV/0!</v>
      </c>
      <c r="V11" s="103"/>
      <c r="W11" s="100" t="e">
        <f>Q11*INDEX(Private_Discount_Index,MATCH($C11,'Inflation &amp; Discounting'!$E$8:$E$60))</f>
        <v>#DIV/0!</v>
      </c>
      <c r="X11" s="101" t="e">
        <f>R11*INDEX(Private_Discount_Index,MATCH($C11,'Inflation &amp; Discounting'!$E$8:$E$60))</f>
        <v>#DIV/0!</v>
      </c>
      <c r="Y11" s="101" t="e">
        <f>S11*INDEX(Private_Discount_Index,MATCH($C11,'Inflation &amp; Discounting'!$E$8:$E$60))</f>
        <v>#DIV/0!</v>
      </c>
      <c r="Z11" s="101" t="e">
        <f>T11*INDEX(Private_Discount_Index,MATCH($C11,'Inflation &amp; Discounting'!$E$8:$E$60))</f>
        <v>#DIV/0!</v>
      </c>
      <c r="AA11" s="102" t="e">
        <f>U11*INDEX(Private_Discount_Index,MATCH($C11,'Inflation &amp; Discounting'!$E$8:$E$60))</f>
        <v>#DIV/0!</v>
      </c>
    </row>
    <row r="12" spans="2:27" x14ac:dyDescent="0.25">
      <c r="B12" s="98">
        <f t="shared" si="0"/>
        <v>3</v>
      </c>
      <c r="C12" s="99">
        <v>2025</v>
      </c>
      <c r="E12" s="100" t="e">
        <f>'Energy Calculations'!W12</f>
        <v>#DIV/0!</v>
      </c>
      <c r="F12" s="101" t="e">
        <f>'Energy Calculations'!X12</f>
        <v>#DIV/0!</v>
      </c>
      <c r="G12" s="101" t="e">
        <f>'Energy Calculations'!Y12</f>
        <v>#DIV/0!</v>
      </c>
      <c r="H12" s="101" t="e">
        <f>'Energy Calculations'!Z12</f>
        <v>#DIV/0!</v>
      </c>
      <c r="I12" s="102" t="e">
        <f>'Energy Calculations'!AA12</f>
        <v>#DIV/0!</v>
      </c>
      <c r="J12" s="103"/>
      <c r="K12" s="109" cm="1">
        <f t="array" ref="K12">_xlfn.IFNA(_xlfn.IFS(Fuel_group1="Electricity",INDEX(Electricity_Retail_Prices,MATCH($C12,'Retail Fuel Prices'!$B$6:$B$56)),
Fuel_group1="Gaseous fuels",INDEX(Gas_Retail_Prices,MATCH($C12,'Retail Fuel Prices'!$B$6:$B$56)),
Fuel_group1="Liquid fuels",INDEX(Oil_Retail_Prices,MATCH($C12,'Retail Fuel Prices'!$B$6:$B$56)),
Fuel_group1="Solid fuels",INDEX(Coal_Retail_Prices,MATCH($C12,'Retail Fuel Prices'!$B$6:$B$56)),
OR(Fuel_group1="Biomass fuels",Fuel_group1="Biogas fuels",Fuel_group1="Other"),Inputs!D$25),0)</f>
        <v>0</v>
      </c>
      <c r="L12" s="110" cm="1">
        <f t="array" ref="L12">_xlfn.IFNA(_xlfn.IFS(Fuel_group2="Electricity",INDEX(Electricity_Retail_Prices,MATCH($C12,'Retail Fuel Prices'!$B$6:$B$56)),
Fuel_group2="Gaseous fuels",INDEX(Gas_Retail_Prices,MATCH($C12,'Retail Fuel Prices'!$B$6:$B$56)),
Fuel_group2="Liquid fuels",INDEX(Oil_Retail_Prices,MATCH($C12,'Retail Fuel Prices'!$B$6:$B$56)),
Fuel_group2="Solid fuels",INDEX(Coal_Retail_Prices,MATCH($C12,'Retail Fuel Prices'!$B$6:$B$56)),
OR(Fuel_group2="Biomass fuels",Fuel_group2="Biogas fuels",Fuel_group2="Other"),Inputs!E$25),0)</f>
        <v>0</v>
      </c>
      <c r="M12" s="110" cm="1">
        <f t="array" ref="M12">_xlfn.IFNA(_xlfn.IFS(Fuel_group3="Electricity",INDEX(Electricity_Retail_Prices,MATCH($C12,'Retail Fuel Prices'!$B$6:$B$56)),
Fuel_group3="Gaseous fuels",INDEX(Gas_Retail_Prices,MATCH($C12,'Retail Fuel Prices'!$B$6:$B$56)),
Fuel_group3="Liquid fuels",INDEX(Oil_Retail_Prices,MATCH($C12,'Retail Fuel Prices'!$B$6:$B$56)),
Fuel_group3="Solid fuels",INDEX(Coal_Retail_Prices,MATCH($C12,'Retail Fuel Prices'!$B$6:$B$56)),
OR(Fuel_group3="Biomass fuels",Fuel_group3="Biogas fuels",Fuel_group3="Other"),Inputs!F$25),0)</f>
        <v>0</v>
      </c>
      <c r="N12" s="110" cm="1">
        <f t="array" ref="N12">_xlfn.IFNA(_xlfn.IFS(Fuel_group4="Electricity",INDEX(Electricity_Retail_Prices,MATCH($C12,'Retail Fuel Prices'!$B$6:$B$56)),
Fuel_group4="Gaseous fuels",INDEX(Gas_Retail_Prices,MATCH($C12,'Retail Fuel Prices'!$B$6:$B$56)),
Fuel_group4="Liquid fuels",INDEX(Oil_Retail_Prices,MATCH($C12,'Retail Fuel Prices'!$B$6:$B$56)),
Fuel_group4="Solid fuels",INDEX(Coal_Retail_Prices,MATCH($C12,'Retail Fuel Prices'!$B$6:$B$56)),
OR(Fuel_group4="Biomass fuels",Fuel_group4="Biogas fuels",Fuel_group4="Other"),Inputs!G$25),0)</f>
        <v>0</v>
      </c>
      <c r="O12" s="111" cm="1">
        <f t="array" ref="O12">_xlfn.IFNA(_xlfn.IFS(Fuel_group5="Electricity",INDEX(Electricity_Retail_Prices,MATCH($C12,'Retail Fuel Prices'!$B$6:$B$56)),
Fuel_group5="Gaseous fuels",INDEX(Gas_Retail_Prices,MATCH($C12,'Retail Fuel Prices'!$B$6:$B$56)),
Fuel_group5="Liquid fuels",INDEX(Oil_Retail_Prices,MATCH($C12,'Retail Fuel Prices'!$B$6:$B$56)),
Fuel_group5="Solid fuels",INDEX(Coal_Retail_Prices,MATCH($C12,'Retail Fuel Prices'!$B$6:$B$56)),
OR(Fuel_group5="Biomass fuels",Fuel_group5="Biogas fuels",Fuel_group5="Other"),Inputs!H$25),0)</f>
        <v>0</v>
      </c>
      <c r="P12" s="112"/>
      <c r="Q12" s="100" t="e">
        <f t="shared" si="2"/>
        <v>#DIV/0!</v>
      </c>
      <c r="R12" s="101" t="e">
        <f t="shared" si="1"/>
        <v>#DIV/0!</v>
      </c>
      <c r="S12" s="101" t="e">
        <f t="shared" si="1"/>
        <v>#DIV/0!</v>
      </c>
      <c r="T12" s="101" t="e">
        <f t="shared" si="1"/>
        <v>#DIV/0!</v>
      </c>
      <c r="U12" s="102" t="e">
        <f t="shared" si="1"/>
        <v>#DIV/0!</v>
      </c>
      <c r="V12" s="103"/>
      <c r="W12" s="100" t="e">
        <f>Q12*INDEX(Private_Discount_Index,MATCH($C12,'Inflation &amp; Discounting'!$E$8:$E$60))</f>
        <v>#DIV/0!</v>
      </c>
      <c r="X12" s="101" t="e">
        <f>R12*INDEX(Private_Discount_Index,MATCH($C12,'Inflation &amp; Discounting'!$E$8:$E$60))</f>
        <v>#DIV/0!</v>
      </c>
      <c r="Y12" s="101" t="e">
        <f>S12*INDEX(Private_Discount_Index,MATCH($C12,'Inflation &amp; Discounting'!$E$8:$E$60))</f>
        <v>#DIV/0!</v>
      </c>
      <c r="Z12" s="101" t="e">
        <f>T12*INDEX(Private_Discount_Index,MATCH($C12,'Inflation &amp; Discounting'!$E$8:$E$60))</f>
        <v>#DIV/0!</v>
      </c>
      <c r="AA12" s="102" t="e">
        <f>U12*INDEX(Private_Discount_Index,MATCH($C12,'Inflation &amp; Discounting'!$E$8:$E$60))</f>
        <v>#DIV/0!</v>
      </c>
    </row>
    <row r="13" spans="2:27" x14ac:dyDescent="0.25">
      <c r="B13" s="98">
        <f t="shared" si="0"/>
        <v>4</v>
      </c>
      <c r="C13" s="99">
        <v>2026</v>
      </c>
      <c r="E13" s="100" t="e">
        <f>'Energy Calculations'!W13</f>
        <v>#DIV/0!</v>
      </c>
      <c r="F13" s="101" t="e">
        <f>'Energy Calculations'!X13</f>
        <v>#DIV/0!</v>
      </c>
      <c r="G13" s="101" t="e">
        <f>'Energy Calculations'!Y13</f>
        <v>#DIV/0!</v>
      </c>
      <c r="H13" s="101" t="e">
        <f>'Energy Calculations'!Z13</f>
        <v>#DIV/0!</v>
      </c>
      <c r="I13" s="102" t="e">
        <f>'Energy Calculations'!AA13</f>
        <v>#DIV/0!</v>
      </c>
      <c r="J13" s="103"/>
      <c r="K13" s="109" cm="1">
        <f t="array" ref="K13">_xlfn.IFNA(_xlfn.IFS(Fuel_group1="Electricity",INDEX(Electricity_Retail_Prices,MATCH($C13,'Retail Fuel Prices'!$B$6:$B$56)),
Fuel_group1="Gaseous fuels",INDEX(Gas_Retail_Prices,MATCH($C13,'Retail Fuel Prices'!$B$6:$B$56)),
Fuel_group1="Liquid fuels",INDEX(Oil_Retail_Prices,MATCH($C13,'Retail Fuel Prices'!$B$6:$B$56)),
Fuel_group1="Solid fuels",INDEX(Coal_Retail_Prices,MATCH($C13,'Retail Fuel Prices'!$B$6:$B$56)),
OR(Fuel_group1="Biomass fuels",Fuel_group1="Biogas fuels",Fuel_group1="Other"),Inputs!D$25),0)</f>
        <v>0</v>
      </c>
      <c r="L13" s="110" cm="1">
        <f t="array" ref="L13">_xlfn.IFNA(_xlfn.IFS(Fuel_group2="Electricity",INDEX(Electricity_Retail_Prices,MATCH($C13,'Retail Fuel Prices'!$B$6:$B$56)),
Fuel_group2="Gaseous fuels",INDEX(Gas_Retail_Prices,MATCH($C13,'Retail Fuel Prices'!$B$6:$B$56)),
Fuel_group2="Liquid fuels",INDEX(Oil_Retail_Prices,MATCH($C13,'Retail Fuel Prices'!$B$6:$B$56)),
Fuel_group2="Solid fuels",INDEX(Coal_Retail_Prices,MATCH($C13,'Retail Fuel Prices'!$B$6:$B$56)),
OR(Fuel_group2="Biomass fuels",Fuel_group2="Biogas fuels",Fuel_group2="Other"),Inputs!E$25),0)</f>
        <v>0</v>
      </c>
      <c r="M13" s="110" cm="1">
        <f t="array" ref="M13">_xlfn.IFNA(_xlfn.IFS(Fuel_group3="Electricity",INDEX(Electricity_Retail_Prices,MATCH($C13,'Retail Fuel Prices'!$B$6:$B$56)),
Fuel_group3="Gaseous fuels",INDEX(Gas_Retail_Prices,MATCH($C13,'Retail Fuel Prices'!$B$6:$B$56)),
Fuel_group3="Liquid fuels",INDEX(Oil_Retail_Prices,MATCH($C13,'Retail Fuel Prices'!$B$6:$B$56)),
Fuel_group3="Solid fuels",INDEX(Coal_Retail_Prices,MATCH($C13,'Retail Fuel Prices'!$B$6:$B$56)),
OR(Fuel_group3="Biomass fuels",Fuel_group3="Biogas fuels",Fuel_group3="Other"),Inputs!F$25),0)</f>
        <v>0</v>
      </c>
      <c r="N13" s="110" cm="1">
        <f t="array" ref="N13">_xlfn.IFNA(_xlfn.IFS(Fuel_group4="Electricity",INDEX(Electricity_Retail_Prices,MATCH($C13,'Retail Fuel Prices'!$B$6:$B$56)),
Fuel_group4="Gaseous fuels",INDEX(Gas_Retail_Prices,MATCH($C13,'Retail Fuel Prices'!$B$6:$B$56)),
Fuel_group4="Liquid fuels",INDEX(Oil_Retail_Prices,MATCH($C13,'Retail Fuel Prices'!$B$6:$B$56)),
Fuel_group4="Solid fuels",INDEX(Coal_Retail_Prices,MATCH($C13,'Retail Fuel Prices'!$B$6:$B$56)),
OR(Fuel_group4="Biomass fuels",Fuel_group4="Biogas fuels",Fuel_group4="Other"),Inputs!G$25),0)</f>
        <v>0</v>
      </c>
      <c r="O13" s="111" cm="1">
        <f t="array" ref="O13">_xlfn.IFNA(_xlfn.IFS(Fuel_group5="Electricity",INDEX(Electricity_Retail_Prices,MATCH($C13,'Retail Fuel Prices'!$B$6:$B$56)),
Fuel_group5="Gaseous fuels",INDEX(Gas_Retail_Prices,MATCH($C13,'Retail Fuel Prices'!$B$6:$B$56)),
Fuel_group5="Liquid fuels",INDEX(Oil_Retail_Prices,MATCH($C13,'Retail Fuel Prices'!$B$6:$B$56)),
Fuel_group5="Solid fuels",INDEX(Coal_Retail_Prices,MATCH($C13,'Retail Fuel Prices'!$B$6:$B$56)),
OR(Fuel_group5="Biomass fuels",Fuel_group5="Biogas fuels",Fuel_group5="Other"),Inputs!H$25),0)</f>
        <v>0</v>
      </c>
      <c r="P13" s="112"/>
      <c r="Q13" s="100" t="e">
        <f t="shared" si="2"/>
        <v>#DIV/0!</v>
      </c>
      <c r="R13" s="101" t="e">
        <f t="shared" si="1"/>
        <v>#DIV/0!</v>
      </c>
      <c r="S13" s="101" t="e">
        <f t="shared" si="1"/>
        <v>#DIV/0!</v>
      </c>
      <c r="T13" s="101" t="e">
        <f t="shared" si="1"/>
        <v>#DIV/0!</v>
      </c>
      <c r="U13" s="102" t="e">
        <f t="shared" si="1"/>
        <v>#DIV/0!</v>
      </c>
      <c r="V13" s="103"/>
      <c r="W13" s="100" t="e">
        <f>Q13*INDEX(Private_Discount_Index,MATCH($C13,'Inflation &amp; Discounting'!$E$8:$E$60))</f>
        <v>#DIV/0!</v>
      </c>
      <c r="X13" s="101" t="e">
        <f>R13*INDEX(Private_Discount_Index,MATCH($C13,'Inflation &amp; Discounting'!$E$8:$E$60))</f>
        <v>#DIV/0!</v>
      </c>
      <c r="Y13" s="101" t="e">
        <f>S13*INDEX(Private_Discount_Index,MATCH($C13,'Inflation &amp; Discounting'!$E$8:$E$60))</f>
        <v>#DIV/0!</v>
      </c>
      <c r="Z13" s="101" t="e">
        <f>T13*INDEX(Private_Discount_Index,MATCH($C13,'Inflation &amp; Discounting'!$E$8:$E$60))</f>
        <v>#DIV/0!</v>
      </c>
      <c r="AA13" s="102" t="e">
        <f>U13*INDEX(Private_Discount_Index,MATCH($C13,'Inflation &amp; Discounting'!$E$8:$E$60))</f>
        <v>#DIV/0!</v>
      </c>
    </row>
    <row r="14" spans="2:27" x14ac:dyDescent="0.25">
      <c r="B14" s="98">
        <f t="shared" si="0"/>
        <v>5</v>
      </c>
      <c r="C14" s="99">
        <v>2027</v>
      </c>
      <c r="E14" s="100" t="e">
        <f>'Energy Calculations'!W14</f>
        <v>#DIV/0!</v>
      </c>
      <c r="F14" s="101" t="e">
        <f>'Energy Calculations'!X14</f>
        <v>#DIV/0!</v>
      </c>
      <c r="G14" s="101" t="e">
        <f>'Energy Calculations'!Y14</f>
        <v>#DIV/0!</v>
      </c>
      <c r="H14" s="101" t="e">
        <f>'Energy Calculations'!Z14</f>
        <v>#DIV/0!</v>
      </c>
      <c r="I14" s="102" t="e">
        <f>'Energy Calculations'!AA14</f>
        <v>#DIV/0!</v>
      </c>
      <c r="J14" s="103"/>
      <c r="K14" s="109" cm="1">
        <f t="array" ref="K14">_xlfn.IFNA(_xlfn.IFS(Fuel_group1="Electricity",INDEX(Electricity_Retail_Prices,MATCH($C14,'Retail Fuel Prices'!$B$6:$B$56)),
Fuel_group1="Gaseous fuels",INDEX(Gas_Retail_Prices,MATCH($C14,'Retail Fuel Prices'!$B$6:$B$56)),
Fuel_group1="Liquid fuels",INDEX(Oil_Retail_Prices,MATCH($C14,'Retail Fuel Prices'!$B$6:$B$56)),
Fuel_group1="Solid fuels",INDEX(Coal_Retail_Prices,MATCH($C14,'Retail Fuel Prices'!$B$6:$B$56)),
OR(Fuel_group1="Biomass fuels",Fuel_group1="Biogas fuels",Fuel_group1="Other"),Inputs!D$25),0)</f>
        <v>0</v>
      </c>
      <c r="L14" s="110" cm="1">
        <f t="array" ref="L14">_xlfn.IFNA(_xlfn.IFS(Fuel_group2="Electricity",INDEX(Electricity_Retail_Prices,MATCH($C14,'Retail Fuel Prices'!$B$6:$B$56)),
Fuel_group2="Gaseous fuels",INDEX(Gas_Retail_Prices,MATCH($C14,'Retail Fuel Prices'!$B$6:$B$56)),
Fuel_group2="Liquid fuels",INDEX(Oil_Retail_Prices,MATCH($C14,'Retail Fuel Prices'!$B$6:$B$56)),
Fuel_group2="Solid fuels",INDEX(Coal_Retail_Prices,MATCH($C14,'Retail Fuel Prices'!$B$6:$B$56)),
OR(Fuel_group2="Biomass fuels",Fuel_group2="Biogas fuels",Fuel_group2="Other"),Inputs!E$25),0)</f>
        <v>0</v>
      </c>
      <c r="M14" s="110" cm="1">
        <f t="array" ref="M14">_xlfn.IFNA(_xlfn.IFS(Fuel_group3="Electricity",INDEX(Electricity_Retail_Prices,MATCH($C14,'Retail Fuel Prices'!$B$6:$B$56)),
Fuel_group3="Gaseous fuels",INDEX(Gas_Retail_Prices,MATCH($C14,'Retail Fuel Prices'!$B$6:$B$56)),
Fuel_group3="Liquid fuels",INDEX(Oil_Retail_Prices,MATCH($C14,'Retail Fuel Prices'!$B$6:$B$56)),
Fuel_group3="Solid fuels",INDEX(Coal_Retail_Prices,MATCH($C14,'Retail Fuel Prices'!$B$6:$B$56)),
OR(Fuel_group3="Biomass fuels",Fuel_group3="Biogas fuels",Fuel_group3="Other"),Inputs!F$25),0)</f>
        <v>0</v>
      </c>
      <c r="N14" s="110" cm="1">
        <f t="array" ref="N14">_xlfn.IFNA(_xlfn.IFS(Fuel_group4="Electricity",INDEX(Electricity_Retail_Prices,MATCH($C14,'Retail Fuel Prices'!$B$6:$B$56)),
Fuel_group4="Gaseous fuels",INDEX(Gas_Retail_Prices,MATCH($C14,'Retail Fuel Prices'!$B$6:$B$56)),
Fuel_group4="Liquid fuels",INDEX(Oil_Retail_Prices,MATCH($C14,'Retail Fuel Prices'!$B$6:$B$56)),
Fuel_group4="Solid fuels",INDEX(Coal_Retail_Prices,MATCH($C14,'Retail Fuel Prices'!$B$6:$B$56)),
OR(Fuel_group4="Biomass fuels",Fuel_group4="Biogas fuels",Fuel_group4="Other"),Inputs!G$25),0)</f>
        <v>0</v>
      </c>
      <c r="O14" s="111" cm="1">
        <f t="array" ref="O14">_xlfn.IFNA(_xlfn.IFS(Fuel_group5="Electricity",INDEX(Electricity_Retail_Prices,MATCH($C14,'Retail Fuel Prices'!$B$6:$B$56)),
Fuel_group5="Gaseous fuels",INDEX(Gas_Retail_Prices,MATCH($C14,'Retail Fuel Prices'!$B$6:$B$56)),
Fuel_group5="Liquid fuels",INDEX(Oil_Retail_Prices,MATCH($C14,'Retail Fuel Prices'!$B$6:$B$56)),
Fuel_group5="Solid fuels",INDEX(Coal_Retail_Prices,MATCH($C14,'Retail Fuel Prices'!$B$6:$B$56)),
OR(Fuel_group5="Biomass fuels",Fuel_group5="Biogas fuels",Fuel_group5="Other"),Inputs!H$25),0)</f>
        <v>0</v>
      </c>
      <c r="P14" s="112"/>
      <c r="Q14" s="100" t="e">
        <f t="shared" si="2"/>
        <v>#DIV/0!</v>
      </c>
      <c r="R14" s="101" t="e">
        <f t="shared" si="1"/>
        <v>#DIV/0!</v>
      </c>
      <c r="S14" s="101" t="e">
        <f t="shared" si="1"/>
        <v>#DIV/0!</v>
      </c>
      <c r="T14" s="101" t="e">
        <f t="shared" si="1"/>
        <v>#DIV/0!</v>
      </c>
      <c r="U14" s="102" t="e">
        <f t="shared" si="1"/>
        <v>#DIV/0!</v>
      </c>
      <c r="V14" s="103"/>
      <c r="W14" s="100" t="e">
        <f>Q14*INDEX(Private_Discount_Index,MATCH($C14,'Inflation &amp; Discounting'!$E$8:$E$60))</f>
        <v>#DIV/0!</v>
      </c>
      <c r="X14" s="101" t="e">
        <f>R14*INDEX(Private_Discount_Index,MATCH($C14,'Inflation &amp; Discounting'!$E$8:$E$60))</f>
        <v>#DIV/0!</v>
      </c>
      <c r="Y14" s="101" t="e">
        <f>S14*INDEX(Private_Discount_Index,MATCH($C14,'Inflation &amp; Discounting'!$E$8:$E$60))</f>
        <v>#DIV/0!</v>
      </c>
      <c r="Z14" s="101" t="e">
        <f>T14*INDEX(Private_Discount_Index,MATCH($C14,'Inflation &amp; Discounting'!$E$8:$E$60))</f>
        <v>#DIV/0!</v>
      </c>
      <c r="AA14" s="102" t="e">
        <f>U14*INDEX(Private_Discount_Index,MATCH($C14,'Inflation &amp; Discounting'!$E$8:$E$60))</f>
        <v>#DIV/0!</v>
      </c>
    </row>
    <row r="15" spans="2:27" x14ac:dyDescent="0.25">
      <c r="B15" s="98">
        <f t="shared" si="0"/>
        <v>6</v>
      </c>
      <c r="C15" s="99">
        <v>2028</v>
      </c>
      <c r="E15" s="100" t="e">
        <f>'Energy Calculations'!W15</f>
        <v>#DIV/0!</v>
      </c>
      <c r="F15" s="101" t="e">
        <f>'Energy Calculations'!X15</f>
        <v>#DIV/0!</v>
      </c>
      <c r="G15" s="101" t="e">
        <f>'Energy Calculations'!Y15</f>
        <v>#DIV/0!</v>
      </c>
      <c r="H15" s="101" t="e">
        <f>'Energy Calculations'!Z15</f>
        <v>#DIV/0!</v>
      </c>
      <c r="I15" s="102" t="e">
        <f>'Energy Calculations'!AA15</f>
        <v>#DIV/0!</v>
      </c>
      <c r="J15" s="103"/>
      <c r="K15" s="109" cm="1">
        <f t="array" ref="K15">_xlfn.IFNA(_xlfn.IFS(Fuel_group1="Electricity",INDEX(Electricity_Retail_Prices,MATCH($C15,'Retail Fuel Prices'!$B$6:$B$56)),
Fuel_group1="Gaseous fuels",INDEX(Gas_Retail_Prices,MATCH($C15,'Retail Fuel Prices'!$B$6:$B$56)),
Fuel_group1="Liquid fuels",INDEX(Oil_Retail_Prices,MATCH($C15,'Retail Fuel Prices'!$B$6:$B$56)),
Fuel_group1="Solid fuels",INDEX(Coal_Retail_Prices,MATCH($C15,'Retail Fuel Prices'!$B$6:$B$56)),
OR(Fuel_group1="Biomass fuels",Fuel_group1="Biogas fuels",Fuel_group1="Other"),Inputs!D$25),0)</f>
        <v>0</v>
      </c>
      <c r="L15" s="110" cm="1">
        <f t="array" ref="L15">_xlfn.IFNA(_xlfn.IFS(Fuel_group2="Electricity",INDEX(Electricity_Retail_Prices,MATCH($C15,'Retail Fuel Prices'!$B$6:$B$56)),
Fuel_group2="Gaseous fuels",INDEX(Gas_Retail_Prices,MATCH($C15,'Retail Fuel Prices'!$B$6:$B$56)),
Fuel_group2="Liquid fuels",INDEX(Oil_Retail_Prices,MATCH($C15,'Retail Fuel Prices'!$B$6:$B$56)),
Fuel_group2="Solid fuels",INDEX(Coal_Retail_Prices,MATCH($C15,'Retail Fuel Prices'!$B$6:$B$56)),
OR(Fuel_group2="Biomass fuels",Fuel_group2="Biogas fuels",Fuel_group2="Other"),Inputs!E$25),0)</f>
        <v>0</v>
      </c>
      <c r="M15" s="110" cm="1">
        <f t="array" ref="M15">_xlfn.IFNA(_xlfn.IFS(Fuel_group3="Electricity",INDEX(Electricity_Retail_Prices,MATCH($C15,'Retail Fuel Prices'!$B$6:$B$56)),
Fuel_group3="Gaseous fuels",INDEX(Gas_Retail_Prices,MATCH($C15,'Retail Fuel Prices'!$B$6:$B$56)),
Fuel_group3="Liquid fuels",INDEX(Oil_Retail_Prices,MATCH($C15,'Retail Fuel Prices'!$B$6:$B$56)),
Fuel_group3="Solid fuels",INDEX(Coal_Retail_Prices,MATCH($C15,'Retail Fuel Prices'!$B$6:$B$56)),
OR(Fuel_group3="Biomass fuels",Fuel_group3="Biogas fuels",Fuel_group3="Other"),Inputs!F$25),0)</f>
        <v>0</v>
      </c>
      <c r="N15" s="110" cm="1">
        <f t="array" ref="N15">_xlfn.IFNA(_xlfn.IFS(Fuel_group4="Electricity",INDEX(Electricity_Retail_Prices,MATCH($C15,'Retail Fuel Prices'!$B$6:$B$56)),
Fuel_group4="Gaseous fuels",INDEX(Gas_Retail_Prices,MATCH($C15,'Retail Fuel Prices'!$B$6:$B$56)),
Fuel_group4="Liquid fuels",INDEX(Oil_Retail_Prices,MATCH($C15,'Retail Fuel Prices'!$B$6:$B$56)),
Fuel_group4="Solid fuels",INDEX(Coal_Retail_Prices,MATCH($C15,'Retail Fuel Prices'!$B$6:$B$56)),
OR(Fuel_group4="Biomass fuels",Fuel_group4="Biogas fuels",Fuel_group4="Other"),Inputs!G$25),0)</f>
        <v>0</v>
      </c>
      <c r="O15" s="111" cm="1">
        <f t="array" ref="O15">_xlfn.IFNA(_xlfn.IFS(Fuel_group5="Electricity",INDEX(Electricity_Retail_Prices,MATCH($C15,'Retail Fuel Prices'!$B$6:$B$56)),
Fuel_group5="Gaseous fuels",INDEX(Gas_Retail_Prices,MATCH($C15,'Retail Fuel Prices'!$B$6:$B$56)),
Fuel_group5="Liquid fuels",INDEX(Oil_Retail_Prices,MATCH($C15,'Retail Fuel Prices'!$B$6:$B$56)),
Fuel_group5="Solid fuels",INDEX(Coal_Retail_Prices,MATCH($C15,'Retail Fuel Prices'!$B$6:$B$56)),
OR(Fuel_group5="Biomass fuels",Fuel_group5="Biogas fuels",Fuel_group5="Other"),Inputs!H$25),0)</f>
        <v>0</v>
      </c>
      <c r="P15" s="112"/>
      <c r="Q15" s="100" t="e">
        <f t="shared" si="2"/>
        <v>#DIV/0!</v>
      </c>
      <c r="R15" s="101" t="e">
        <f t="shared" si="1"/>
        <v>#DIV/0!</v>
      </c>
      <c r="S15" s="101" t="e">
        <f t="shared" si="1"/>
        <v>#DIV/0!</v>
      </c>
      <c r="T15" s="101" t="e">
        <f t="shared" si="1"/>
        <v>#DIV/0!</v>
      </c>
      <c r="U15" s="102" t="e">
        <f t="shared" si="1"/>
        <v>#DIV/0!</v>
      </c>
      <c r="V15" s="103"/>
      <c r="W15" s="100" t="e">
        <f>Q15*INDEX(Private_Discount_Index,MATCH($C15,'Inflation &amp; Discounting'!$E$8:$E$60))</f>
        <v>#DIV/0!</v>
      </c>
      <c r="X15" s="101" t="e">
        <f>R15*INDEX(Private_Discount_Index,MATCH($C15,'Inflation &amp; Discounting'!$E$8:$E$60))</f>
        <v>#DIV/0!</v>
      </c>
      <c r="Y15" s="101" t="e">
        <f>S15*INDEX(Private_Discount_Index,MATCH($C15,'Inflation &amp; Discounting'!$E$8:$E$60))</f>
        <v>#DIV/0!</v>
      </c>
      <c r="Z15" s="101" t="e">
        <f>T15*INDEX(Private_Discount_Index,MATCH($C15,'Inflation &amp; Discounting'!$E$8:$E$60))</f>
        <v>#DIV/0!</v>
      </c>
      <c r="AA15" s="102" t="e">
        <f>U15*INDEX(Private_Discount_Index,MATCH($C15,'Inflation &amp; Discounting'!$E$8:$E$60))</f>
        <v>#DIV/0!</v>
      </c>
    </row>
    <row r="16" spans="2:27" x14ac:dyDescent="0.25">
      <c r="B16" s="98">
        <f t="shared" si="0"/>
        <v>7</v>
      </c>
      <c r="C16" s="99">
        <v>2029</v>
      </c>
      <c r="E16" s="100" t="e">
        <f>'Energy Calculations'!W16</f>
        <v>#DIV/0!</v>
      </c>
      <c r="F16" s="101" t="e">
        <f>'Energy Calculations'!X16</f>
        <v>#DIV/0!</v>
      </c>
      <c r="G16" s="101" t="e">
        <f>'Energy Calculations'!Y16</f>
        <v>#DIV/0!</v>
      </c>
      <c r="H16" s="101" t="e">
        <f>'Energy Calculations'!Z16</f>
        <v>#DIV/0!</v>
      </c>
      <c r="I16" s="102" t="e">
        <f>'Energy Calculations'!AA16</f>
        <v>#DIV/0!</v>
      </c>
      <c r="J16" s="103"/>
      <c r="K16" s="109" cm="1">
        <f t="array" ref="K16">_xlfn.IFNA(_xlfn.IFS(Fuel_group1="Electricity",INDEX(Electricity_Retail_Prices,MATCH($C16,'Retail Fuel Prices'!$B$6:$B$56)),
Fuel_group1="Gaseous fuels",INDEX(Gas_Retail_Prices,MATCH($C16,'Retail Fuel Prices'!$B$6:$B$56)),
Fuel_group1="Liquid fuels",INDEX(Oil_Retail_Prices,MATCH($C16,'Retail Fuel Prices'!$B$6:$B$56)),
Fuel_group1="Solid fuels",INDEX(Coal_Retail_Prices,MATCH($C16,'Retail Fuel Prices'!$B$6:$B$56)),
OR(Fuel_group1="Biomass fuels",Fuel_group1="Biogas fuels",Fuel_group1="Other"),Inputs!D$25),0)</f>
        <v>0</v>
      </c>
      <c r="L16" s="110" cm="1">
        <f t="array" ref="L16">_xlfn.IFNA(_xlfn.IFS(Fuel_group2="Electricity",INDEX(Electricity_Retail_Prices,MATCH($C16,'Retail Fuel Prices'!$B$6:$B$56)),
Fuel_group2="Gaseous fuels",INDEX(Gas_Retail_Prices,MATCH($C16,'Retail Fuel Prices'!$B$6:$B$56)),
Fuel_group2="Liquid fuels",INDEX(Oil_Retail_Prices,MATCH($C16,'Retail Fuel Prices'!$B$6:$B$56)),
Fuel_group2="Solid fuels",INDEX(Coal_Retail_Prices,MATCH($C16,'Retail Fuel Prices'!$B$6:$B$56)),
OR(Fuel_group2="Biomass fuels",Fuel_group2="Biogas fuels",Fuel_group2="Other"),Inputs!E$25),0)</f>
        <v>0</v>
      </c>
      <c r="M16" s="110" cm="1">
        <f t="array" ref="M16">_xlfn.IFNA(_xlfn.IFS(Fuel_group3="Electricity",INDEX(Electricity_Retail_Prices,MATCH($C16,'Retail Fuel Prices'!$B$6:$B$56)),
Fuel_group3="Gaseous fuels",INDEX(Gas_Retail_Prices,MATCH($C16,'Retail Fuel Prices'!$B$6:$B$56)),
Fuel_group3="Liquid fuels",INDEX(Oil_Retail_Prices,MATCH($C16,'Retail Fuel Prices'!$B$6:$B$56)),
Fuel_group3="Solid fuels",INDEX(Coal_Retail_Prices,MATCH($C16,'Retail Fuel Prices'!$B$6:$B$56)),
OR(Fuel_group3="Biomass fuels",Fuel_group3="Biogas fuels",Fuel_group3="Other"),Inputs!F$25),0)</f>
        <v>0</v>
      </c>
      <c r="N16" s="110" cm="1">
        <f t="array" ref="N16">_xlfn.IFNA(_xlfn.IFS(Fuel_group4="Electricity",INDEX(Electricity_Retail_Prices,MATCH($C16,'Retail Fuel Prices'!$B$6:$B$56)),
Fuel_group4="Gaseous fuels",INDEX(Gas_Retail_Prices,MATCH($C16,'Retail Fuel Prices'!$B$6:$B$56)),
Fuel_group4="Liquid fuels",INDEX(Oil_Retail_Prices,MATCH($C16,'Retail Fuel Prices'!$B$6:$B$56)),
Fuel_group4="Solid fuels",INDEX(Coal_Retail_Prices,MATCH($C16,'Retail Fuel Prices'!$B$6:$B$56)),
OR(Fuel_group4="Biomass fuels",Fuel_group4="Biogas fuels",Fuel_group4="Other"),Inputs!G$25),0)</f>
        <v>0</v>
      </c>
      <c r="O16" s="111" cm="1">
        <f t="array" ref="O16">_xlfn.IFNA(_xlfn.IFS(Fuel_group5="Electricity",INDEX(Electricity_Retail_Prices,MATCH($C16,'Retail Fuel Prices'!$B$6:$B$56)),
Fuel_group5="Gaseous fuels",INDEX(Gas_Retail_Prices,MATCH($C16,'Retail Fuel Prices'!$B$6:$B$56)),
Fuel_group5="Liquid fuels",INDEX(Oil_Retail_Prices,MATCH($C16,'Retail Fuel Prices'!$B$6:$B$56)),
Fuel_group5="Solid fuels",INDEX(Coal_Retail_Prices,MATCH($C16,'Retail Fuel Prices'!$B$6:$B$56)),
OR(Fuel_group5="Biomass fuels",Fuel_group5="Biogas fuels",Fuel_group5="Other"),Inputs!H$25),0)</f>
        <v>0</v>
      </c>
      <c r="P16" s="112"/>
      <c r="Q16" s="100" t="e">
        <f t="shared" si="2"/>
        <v>#DIV/0!</v>
      </c>
      <c r="R16" s="101" t="e">
        <f t="shared" si="1"/>
        <v>#DIV/0!</v>
      </c>
      <c r="S16" s="101" t="e">
        <f t="shared" si="1"/>
        <v>#DIV/0!</v>
      </c>
      <c r="T16" s="101" t="e">
        <f t="shared" si="1"/>
        <v>#DIV/0!</v>
      </c>
      <c r="U16" s="102" t="e">
        <f t="shared" si="1"/>
        <v>#DIV/0!</v>
      </c>
      <c r="V16" s="103"/>
      <c r="W16" s="100" t="e">
        <f>Q16*INDEX(Private_Discount_Index,MATCH($C16,'Inflation &amp; Discounting'!$E$8:$E$60))</f>
        <v>#DIV/0!</v>
      </c>
      <c r="X16" s="101" t="e">
        <f>R16*INDEX(Private_Discount_Index,MATCH($C16,'Inflation &amp; Discounting'!$E$8:$E$60))</f>
        <v>#DIV/0!</v>
      </c>
      <c r="Y16" s="101" t="e">
        <f>S16*INDEX(Private_Discount_Index,MATCH($C16,'Inflation &amp; Discounting'!$E$8:$E$60))</f>
        <v>#DIV/0!</v>
      </c>
      <c r="Z16" s="101" t="e">
        <f>T16*INDEX(Private_Discount_Index,MATCH($C16,'Inflation &amp; Discounting'!$E$8:$E$60))</f>
        <v>#DIV/0!</v>
      </c>
      <c r="AA16" s="102" t="e">
        <f>U16*INDEX(Private_Discount_Index,MATCH($C16,'Inflation &amp; Discounting'!$E$8:$E$60))</f>
        <v>#DIV/0!</v>
      </c>
    </row>
    <row r="17" spans="2:27" x14ac:dyDescent="0.25">
      <c r="B17" s="98">
        <f t="shared" si="0"/>
        <v>8</v>
      </c>
      <c r="C17" s="99">
        <v>2030</v>
      </c>
      <c r="E17" s="100" t="e">
        <f>'Energy Calculations'!W17</f>
        <v>#DIV/0!</v>
      </c>
      <c r="F17" s="101" t="e">
        <f>'Energy Calculations'!X17</f>
        <v>#DIV/0!</v>
      </c>
      <c r="G17" s="101" t="e">
        <f>'Energy Calculations'!Y17</f>
        <v>#DIV/0!</v>
      </c>
      <c r="H17" s="101" t="e">
        <f>'Energy Calculations'!Z17</f>
        <v>#DIV/0!</v>
      </c>
      <c r="I17" s="102" t="e">
        <f>'Energy Calculations'!AA17</f>
        <v>#DIV/0!</v>
      </c>
      <c r="J17" s="103"/>
      <c r="K17" s="109" cm="1">
        <f t="array" ref="K17">_xlfn.IFNA(_xlfn.IFS(Fuel_group1="Electricity",INDEX(Electricity_Retail_Prices,MATCH($C17,'Retail Fuel Prices'!$B$6:$B$56)),
Fuel_group1="Gaseous fuels",INDEX(Gas_Retail_Prices,MATCH($C17,'Retail Fuel Prices'!$B$6:$B$56)),
Fuel_group1="Liquid fuels",INDEX(Oil_Retail_Prices,MATCH($C17,'Retail Fuel Prices'!$B$6:$B$56)),
Fuel_group1="Solid fuels",INDEX(Coal_Retail_Prices,MATCH($C17,'Retail Fuel Prices'!$B$6:$B$56)),
OR(Fuel_group1="Biomass fuels",Fuel_group1="Biogas fuels",Fuel_group1="Other"),Inputs!D$25),0)</f>
        <v>0</v>
      </c>
      <c r="L17" s="110" cm="1">
        <f t="array" ref="L17">_xlfn.IFNA(_xlfn.IFS(Fuel_group2="Electricity",INDEX(Electricity_Retail_Prices,MATCH($C17,'Retail Fuel Prices'!$B$6:$B$56)),
Fuel_group2="Gaseous fuels",INDEX(Gas_Retail_Prices,MATCH($C17,'Retail Fuel Prices'!$B$6:$B$56)),
Fuel_group2="Liquid fuels",INDEX(Oil_Retail_Prices,MATCH($C17,'Retail Fuel Prices'!$B$6:$B$56)),
Fuel_group2="Solid fuels",INDEX(Coal_Retail_Prices,MATCH($C17,'Retail Fuel Prices'!$B$6:$B$56)),
OR(Fuel_group2="Biomass fuels",Fuel_group2="Biogas fuels",Fuel_group2="Other"),Inputs!E$25),0)</f>
        <v>0</v>
      </c>
      <c r="M17" s="110" cm="1">
        <f t="array" ref="M17">_xlfn.IFNA(_xlfn.IFS(Fuel_group3="Electricity",INDEX(Electricity_Retail_Prices,MATCH($C17,'Retail Fuel Prices'!$B$6:$B$56)),
Fuel_group3="Gaseous fuels",INDEX(Gas_Retail_Prices,MATCH($C17,'Retail Fuel Prices'!$B$6:$B$56)),
Fuel_group3="Liquid fuels",INDEX(Oil_Retail_Prices,MATCH($C17,'Retail Fuel Prices'!$B$6:$B$56)),
Fuel_group3="Solid fuels",INDEX(Coal_Retail_Prices,MATCH($C17,'Retail Fuel Prices'!$B$6:$B$56)),
OR(Fuel_group3="Biomass fuels",Fuel_group3="Biogas fuels",Fuel_group3="Other"),Inputs!F$25),0)</f>
        <v>0</v>
      </c>
      <c r="N17" s="110" cm="1">
        <f t="array" ref="N17">_xlfn.IFNA(_xlfn.IFS(Fuel_group4="Electricity",INDEX(Electricity_Retail_Prices,MATCH($C17,'Retail Fuel Prices'!$B$6:$B$56)),
Fuel_group4="Gaseous fuels",INDEX(Gas_Retail_Prices,MATCH($C17,'Retail Fuel Prices'!$B$6:$B$56)),
Fuel_group4="Liquid fuels",INDEX(Oil_Retail_Prices,MATCH($C17,'Retail Fuel Prices'!$B$6:$B$56)),
Fuel_group4="Solid fuels",INDEX(Coal_Retail_Prices,MATCH($C17,'Retail Fuel Prices'!$B$6:$B$56)),
OR(Fuel_group4="Biomass fuels",Fuel_group4="Biogas fuels",Fuel_group4="Other"),Inputs!G$25),0)</f>
        <v>0</v>
      </c>
      <c r="O17" s="111" cm="1">
        <f t="array" ref="O17">_xlfn.IFNA(_xlfn.IFS(Fuel_group5="Electricity",INDEX(Electricity_Retail_Prices,MATCH($C17,'Retail Fuel Prices'!$B$6:$B$56)),
Fuel_group5="Gaseous fuels",INDEX(Gas_Retail_Prices,MATCH($C17,'Retail Fuel Prices'!$B$6:$B$56)),
Fuel_group5="Liquid fuels",INDEX(Oil_Retail_Prices,MATCH($C17,'Retail Fuel Prices'!$B$6:$B$56)),
Fuel_group5="Solid fuels",INDEX(Coal_Retail_Prices,MATCH($C17,'Retail Fuel Prices'!$B$6:$B$56)),
OR(Fuel_group5="Biomass fuels",Fuel_group5="Biogas fuels",Fuel_group5="Other"),Inputs!H$25),0)</f>
        <v>0</v>
      </c>
      <c r="P17" s="112"/>
      <c r="Q17" s="100" t="e">
        <f t="shared" si="2"/>
        <v>#DIV/0!</v>
      </c>
      <c r="R17" s="101" t="e">
        <f t="shared" si="1"/>
        <v>#DIV/0!</v>
      </c>
      <c r="S17" s="101" t="e">
        <f t="shared" si="1"/>
        <v>#DIV/0!</v>
      </c>
      <c r="T17" s="101" t="e">
        <f t="shared" si="1"/>
        <v>#DIV/0!</v>
      </c>
      <c r="U17" s="102" t="e">
        <f t="shared" si="1"/>
        <v>#DIV/0!</v>
      </c>
      <c r="V17" s="103"/>
      <c r="W17" s="100" t="e">
        <f>Q17*INDEX(Private_Discount_Index,MATCH($C17,'Inflation &amp; Discounting'!$E$8:$E$60))</f>
        <v>#DIV/0!</v>
      </c>
      <c r="X17" s="101" t="e">
        <f>R17*INDEX(Private_Discount_Index,MATCH($C17,'Inflation &amp; Discounting'!$E$8:$E$60))</f>
        <v>#DIV/0!</v>
      </c>
      <c r="Y17" s="101" t="e">
        <f>S17*INDEX(Private_Discount_Index,MATCH($C17,'Inflation &amp; Discounting'!$E$8:$E$60))</f>
        <v>#DIV/0!</v>
      </c>
      <c r="Z17" s="101" t="e">
        <f>T17*INDEX(Private_Discount_Index,MATCH($C17,'Inflation &amp; Discounting'!$E$8:$E$60))</f>
        <v>#DIV/0!</v>
      </c>
      <c r="AA17" s="102" t="e">
        <f>U17*INDEX(Private_Discount_Index,MATCH($C17,'Inflation &amp; Discounting'!$E$8:$E$60))</f>
        <v>#DIV/0!</v>
      </c>
    </row>
    <row r="18" spans="2:27" x14ac:dyDescent="0.25">
      <c r="B18" s="98">
        <f t="shared" si="0"/>
        <v>9</v>
      </c>
      <c r="C18" s="99">
        <v>2031</v>
      </c>
      <c r="E18" s="100" t="e">
        <f>'Energy Calculations'!W18</f>
        <v>#DIV/0!</v>
      </c>
      <c r="F18" s="101" t="e">
        <f>'Energy Calculations'!X18</f>
        <v>#DIV/0!</v>
      </c>
      <c r="G18" s="101" t="e">
        <f>'Energy Calculations'!Y18</f>
        <v>#DIV/0!</v>
      </c>
      <c r="H18" s="101" t="e">
        <f>'Energy Calculations'!Z18</f>
        <v>#DIV/0!</v>
      </c>
      <c r="I18" s="102" t="e">
        <f>'Energy Calculations'!AA18</f>
        <v>#DIV/0!</v>
      </c>
      <c r="J18" s="103"/>
      <c r="K18" s="109" cm="1">
        <f t="array" ref="K18">_xlfn.IFNA(_xlfn.IFS(Fuel_group1="Electricity",INDEX(Electricity_Retail_Prices,MATCH($C18,'Retail Fuel Prices'!$B$6:$B$56)),
Fuel_group1="Gaseous fuels",INDEX(Gas_Retail_Prices,MATCH($C18,'Retail Fuel Prices'!$B$6:$B$56)),
Fuel_group1="Liquid fuels",INDEX(Oil_Retail_Prices,MATCH($C18,'Retail Fuel Prices'!$B$6:$B$56)),
Fuel_group1="Solid fuels",INDEX(Coal_Retail_Prices,MATCH($C18,'Retail Fuel Prices'!$B$6:$B$56)),
OR(Fuel_group1="Biomass fuels",Fuel_group1="Biogas fuels",Fuel_group1="Other"),Inputs!D$25),0)</f>
        <v>0</v>
      </c>
      <c r="L18" s="110" cm="1">
        <f t="array" ref="L18">_xlfn.IFNA(_xlfn.IFS(Fuel_group2="Electricity",INDEX(Electricity_Retail_Prices,MATCH($C18,'Retail Fuel Prices'!$B$6:$B$56)),
Fuel_group2="Gaseous fuels",INDEX(Gas_Retail_Prices,MATCH($C18,'Retail Fuel Prices'!$B$6:$B$56)),
Fuel_group2="Liquid fuels",INDEX(Oil_Retail_Prices,MATCH($C18,'Retail Fuel Prices'!$B$6:$B$56)),
Fuel_group2="Solid fuels",INDEX(Coal_Retail_Prices,MATCH($C18,'Retail Fuel Prices'!$B$6:$B$56)),
OR(Fuel_group2="Biomass fuels",Fuel_group2="Biogas fuels",Fuel_group2="Other"),Inputs!E$25),0)</f>
        <v>0</v>
      </c>
      <c r="M18" s="110" cm="1">
        <f t="array" ref="M18">_xlfn.IFNA(_xlfn.IFS(Fuel_group3="Electricity",INDEX(Electricity_Retail_Prices,MATCH($C18,'Retail Fuel Prices'!$B$6:$B$56)),
Fuel_group3="Gaseous fuels",INDEX(Gas_Retail_Prices,MATCH($C18,'Retail Fuel Prices'!$B$6:$B$56)),
Fuel_group3="Liquid fuels",INDEX(Oil_Retail_Prices,MATCH($C18,'Retail Fuel Prices'!$B$6:$B$56)),
Fuel_group3="Solid fuels",INDEX(Coal_Retail_Prices,MATCH($C18,'Retail Fuel Prices'!$B$6:$B$56)),
OR(Fuel_group3="Biomass fuels",Fuel_group3="Biogas fuels",Fuel_group3="Other"),Inputs!F$25),0)</f>
        <v>0</v>
      </c>
      <c r="N18" s="110" cm="1">
        <f t="array" ref="N18">_xlfn.IFNA(_xlfn.IFS(Fuel_group4="Electricity",INDEX(Electricity_Retail_Prices,MATCH($C18,'Retail Fuel Prices'!$B$6:$B$56)),
Fuel_group4="Gaseous fuels",INDEX(Gas_Retail_Prices,MATCH($C18,'Retail Fuel Prices'!$B$6:$B$56)),
Fuel_group4="Liquid fuels",INDEX(Oil_Retail_Prices,MATCH($C18,'Retail Fuel Prices'!$B$6:$B$56)),
Fuel_group4="Solid fuels",INDEX(Coal_Retail_Prices,MATCH($C18,'Retail Fuel Prices'!$B$6:$B$56)),
OR(Fuel_group4="Biomass fuels",Fuel_group4="Biogas fuels",Fuel_group4="Other"),Inputs!G$25),0)</f>
        <v>0</v>
      </c>
      <c r="O18" s="111" cm="1">
        <f t="array" ref="O18">_xlfn.IFNA(_xlfn.IFS(Fuel_group5="Electricity",INDEX(Electricity_Retail_Prices,MATCH($C18,'Retail Fuel Prices'!$B$6:$B$56)),
Fuel_group5="Gaseous fuels",INDEX(Gas_Retail_Prices,MATCH($C18,'Retail Fuel Prices'!$B$6:$B$56)),
Fuel_group5="Liquid fuels",INDEX(Oil_Retail_Prices,MATCH($C18,'Retail Fuel Prices'!$B$6:$B$56)),
Fuel_group5="Solid fuels",INDEX(Coal_Retail_Prices,MATCH($C18,'Retail Fuel Prices'!$B$6:$B$56)),
OR(Fuel_group5="Biomass fuels",Fuel_group5="Biogas fuels",Fuel_group5="Other"),Inputs!H$25),0)</f>
        <v>0</v>
      </c>
      <c r="P18" s="112"/>
      <c r="Q18" s="100" t="e">
        <f t="shared" si="2"/>
        <v>#DIV/0!</v>
      </c>
      <c r="R18" s="101" t="e">
        <f t="shared" si="1"/>
        <v>#DIV/0!</v>
      </c>
      <c r="S18" s="101" t="e">
        <f t="shared" si="1"/>
        <v>#DIV/0!</v>
      </c>
      <c r="T18" s="101" t="e">
        <f t="shared" si="1"/>
        <v>#DIV/0!</v>
      </c>
      <c r="U18" s="102" t="e">
        <f t="shared" si="1"/>
        <v>#DIV/0!</v>
      </c>
      <c r="V18" s="103"/>
      <c r="W18" s="100" t="e">
        <f>Q18*INDEX(Private_Discount_Index,MATCH($C18,'Inflation &amp; Discounting'!$E$8:$E$60))</f>
        <v>#DIV/0!</v>
      </c>
      <c r="X18" s="101" t="e">
        <f>R18*INDEX(Private_Discount_Index,MATCH($C18,'Inflation &amp; Discounting'!$E$8:$E$60))</f>
        <v>#DIV/0!</v>
      </c>
      <c r="Y18" s="101" t="e">
        <f>S18*INDEX(Private_Discount_Index,MATCH($C18,'Inflation &amp; Discounting'!$E$8:$E$60))</f>
        <v>#DIV/0!</v>
      </c>
      <c r="Z18" s="101" t="e">
        <f>T18*INDEX(Private_Discount_Index,MATCH($C18,'Inflation &amp; Discounting'!$E$8:$E$60))</f>
        <v>#DIV/0!</v>
      </c>
      <c r="AA18" s="102" t="e">
        <f>U18*INDEX(Private_Discount_Index,MATCH($C18,'Inflation &amp; Discounting'!$E$8:$E$60))</f>
        <v>#DIV/0!</v>
      </c>
    </row>
    <row r="19" spans="2:27" x14ac:dyDescent="0.25">
      <c r="B19" s="98">
        <f t="shared" si="0"/>
        <v>10</v>
      </c>
      <c r="C19" s="99">
        <v>2032</v>
      </c>
      <c r="E19" s="100" t="e">
        <f>'Energy Calculations'!W19</f>
        <v>#DIV/0!</v>
      </c>
      <c r="F19" s="101" t="e">
        <f>'Energy Calculations'!X19</f>
        <v>#DIV/0!</v>
      </c>
      <c r="G19" s="101" t="e">
        <f>'Energy Calculations'!Y19</f>
        <v>#DIV/0!</v>
      </c>
      <c r="H19" s="101" t="e">
        <f>'Energy Calculations'!Z19</f>
        <v>#DIV/0!</v>
      </c>
      <c r="I19" s="102" t="e">
        <f>'Energy Calculations'!AA19</f>
        <v>#DIV/0!</v>
      </c>
      <c r="J19" s="103"/>
      <c r="K19" s="109" cm="1">
        <f t="array" ref="K19">_xlfn.IFNA(_xlfn.IFS(Fuel_group1="Electricity",INDEX(Electricity_Retail_Prices,MATCH($C19,'Retail Fuel Prices'!$B$6:$B$56)),
Fuel_group1="Gaseous fuels",INDEX(Gas_Retail_Prices,MATCH($C19,'Retail Fuel Prices'!$B$6:$B$56)),
Fuel_group1="Liquid fuels",INDEX(Oil_Retail_Prices,MATCH($C19,'Retail Fuel Prices'!$B$6:$B$56)),
Fuel_group1="Solid fuels",INDEX(Coal_Retail_Prices,MATCH($C19,'Retail Fuel Prices'!$B$6:$B$56)),
OR(Fuel_group1="Biomass fuels",Fuel_group1="Biogas fuels",Fuel_group1="Other"),Inputs!D$25),0)</f>
        <v>0</v>
      </c>
      <c r="L19" s="110" cm="1">
        <f t="array" ref="L19">_xlfn.IFNA(_xlfn.IFS(Fuel_group2="Electricity",INDEX(Electricity_Retail_Prices,MATCH($C19,'Retail Fuel Prices'!$B$6:$B$56)),
Fuel_group2="Gaseous fuels",INDEX(Gas_Retail_Prices,MATCH($C19,'Retail Fuel Prices'!$B$6:$B$56)),
Fuel_group2="Liquid fuels",INDEX(Oil_Retail_Prices,MATCH($C19,'Retail Fuel Prices'!$B$6:$B$56)),
Fuel_group2="Solid fuels",INDEX(Coal_Retail_Prices,MATCH($C19,'Retail Fuel Prices'!$B$6:$B$56)),
OR(Fuel_group2="Biomass fuels",Fuel_group2="Biogas fuels",Fuel_group2="Other"),Inputs!E$25),0)</f>
        <v>0</v>
      </c>
      <c r="M19" s="110" cm="1">
        <f t="array" ref="M19">_xlfn.IFNA(_xlfn.IFS(Fuel_group3="Electricity",INDEX(Electricity_Retail_Prices,MATCH($C19,'Retail Fuel Prices'!$B$6:$B$56)),
Fuel_group3="Gaseous fuels",INDEX(Gas_Retail_Prices,MATCH($C19,'Retail Fuel Prices'!$B$6:$B$56)),
Fuel_group3="Liquid fuels",INDEX(Oil_Retail_Prices,MATCH($C19,'Retail Fuel Prices'!$B$6:$B$56)),
Fuel_group3="Solid fuels",INDEX(Coal_Retail_Prices,MATCH($C19,'Retail Fuel Prices'!$B$6:$B$56)),
OR(Fuel_group3="Biomass fuels",Fuel_group3="Biogas fuels",Fuel_group3="Other"),Inputs!F$25),0)</f>
        <v>0</v>
      </c>
      <c r="N19" s="110" cm="1">
        <f t="array" ref="N19">_xlfn.IFNA(_xlfn.IFS(Fuel_group4="Electricity",INDEX(Electricity_Retail_Prices,MATCH($C19,'Retail Fuel Prices'!$B$6:$B$56)),
Fuel_group4="Gaseous fuels",INDEX(Gas_Retail_Prices,MATCH($C19,'Retail Fuel Prices'!$B$6:$B$56)),
Fuel_group4="Liquid fuels",INDEX(Oil_Retail_Prices,MATCH($C19,'Retail Fuel Prices'!$B$6:$B$56)),
Fuel_group4="Solid fuels",INDEX(Coal_Retail_Prices,MATCH($C19,'Retail Fuel Prices'!$B$6:$B$56)),
OR(Fuel_group4="Biomass fuels",Fuel_group4="Biogas fuels",Fuel_group4="Other"),Inputs!G$25),0)</f>
        <v>0</v>
      </c>
      <c r="O19" s="111" cm="1">
        <f t="array" ref="O19">_xlfn.IFNA(_xlfn.IFS(Fuel_group5="Electricity",INDEX(Electricity_Retail_Prices,MATCH($C19,'Retail Fuel Prices'!$B$6:$B$56)),
Fuel_group5="Gaseous fuels",INDEX(Gas_Retail_Prices,MATCH($C19,'Retail Fuel Prices'!$B$6:$B$56)),
Fuel_group5="Liquid fuels",INDEX(Oil_Retail_Prices,MATCH($C19,'Retail Fuel Prices'!$B$6:$B$56)),
Fuel_group5="Solid fuels",INDEX(Coal_Retail_Prices,MATCH($C19,'Retail Fuel Prices'!$B$6:$B$56)),
OR(Fuel_group5="Biomass fuels",Fuel_group5="Biogas fuels",Fuel_group5="Other"),Inputs!H$25),0)</f>
        <v>0</v>
      </c>
      <c r="P19" s="112"/>
      <c r="Q19" s="100" t="e">
        <f t="shared" si="2"/>
        <v>#DIV/0!</v>
      </c>
      <c r="R19" s="101" t="e">
        <f t="shared" si="1"/>
        <v>#DIV/0!</v>
      </c>
      <c r="S19" s="101" t="e">
        <f t="shared" si="1"/>
        <v>#DIV/0!</v>
      </c>
      <c r="T19" s="101" t="e">
        <f t="shared" si="1"/>
        <v>#DIV/0!</v>
      </c>
      <c r="U19" s="102" t="e">
        <f t="shared" si="1"/>
        <v>#DIV/0!</v>
      </c>
      <c r="V19" s="103"/>
      <c r="W19" s="100" t="e">
        <f>Q19*INDEX(Private_Discount_Index,MATCH($C19,'Inflation &amp; Discounting'!$E$8:$E$60))</f>
        <v>#DIV/0!</v>
      </c>
      <c r="X19" s="101" t="e">
        <f>R19*INDEX(Private_Discount_Index,MATCH($C19,'Inflation &amp; Discounting'!$E$8:$E$60))</f>
        <v>#DIV/0!</v>
      </c>
      <c r="Y19" s="101" t="e">
        <f>S19*INDEX(Private_Discount_Index,MATCH($C19,'Inflation &amp; Discounting'!$E$8:$E$60))</f>
        <v>#DIV/0!</v>
      </c>
      <c r="Z19" s="101" t="e">
        <f>T19*INDEX(Private_Discount_Index,MATCH($C19,'Inflation &amp; Discounting'!$E$8:$E$60))</f>
        <v>#DIV/0!</v>
      </c>
      <c r="AA19" s="102" t="e">
        <f>U19*INDEX(Private_Discount_Index,MATCH($C19,'Inflation &amp; Discounting'!$E$8:$E$60))</f>
        <v>#DIV/0!</v>
      </c>
    </row>
    <row r="20" spans="2:27" x14ac:dyDescent="0.25">
      <c r="B20" s="98">
        <f t="shared" si="0"/>
        <v>11</v>
      </c>
      <c r="C20" s="99">
        <v>2033</v>
      </c>
      <c r="E20" s="100" t="e">
        <f>'Energy Calculations'!W20</f>
        <v>#DIV/0!</v>
      </c>
      <c r="F20" s="101" t="e">
        <f>'Energy Calculations'!X20</f>
        <v>#DIV/0!</v>
      </c>
      <c r="G20" s="101" t="e">
        <f>'Energy Calculations'!Y20</f>
        <v>#DIV/0!</v>
      </c>
      <c r="H20" s="101" t="e">
        <f>'Energy Calculations'!Z20</f>
        <v>#DIV/0!</v>
      </c>
      <c r="I20" s="102" t="e">
        <f>'Energy Calculations'!AA20</f>
        <v>#DIV/0!</v>
      </c>
      <c r="J20" s="103"/>
      <c r="K20" s="109" cm="1">
        <f t="array" ref="K20">_xlfn.IFNA(_xlfn.IFS(Fuel_group1="Electricity",INDEX(Electricity_Retail_Prices,MATCH($C20,'Retail Fuel Prices'!$B$6:$B$56)),
Fuel_group1="Gaseous fuels",INDEX(Gas_Retail_Prices,MATCH($C20,'Retail Fuel Prices'!$B$6:$B$56)),
Fuel_group1="Liquid fuels",INDEX(Oil_Retail_Prices,MATCH($C20,'Retail Fuel Prices'!$B$6:$B$56)),
Fuel_group1="Solid fuels",INDEX(Coal_Retail_Prices,MATCH($C20,'Retail Fuel Prices'!$B$6:$B$56)),
OR(Fuel_group1="Biomass fuels",Fuel_group1="Biogas fuels",Fuel_group1="Other"),Inputs!D$25),0)</f>
        <v>0</v>
      </c>
      <c r="L20" s="110" cm="1">
        <f t="array" ref="L20">_xlfn.IFNA(_xlfn.IFS(Fuel_group2="Electricity",INDEX(Electricity_Retail_Prices,MATCH($C20,'Retail Fuel Prices'!$B$6:$B$56)),
Fuel_group2="Gaseous fuels",INDEX(Gas_Retail_Prices,MATCH($C20,'Retail Fuel Prices'!$B$6:$B$56)),
Fuel_group2="Liquid fuels",INDEX(Oil_Retail_Prices,MATCH($C20,'Retail Fuel Prices'!$B$6:$B$56)),
Fuel_group2="Solid fuels",INDEX(Coal_Retail_Prices,MATCH($C20,'Retail Fuel Prices'!$B$6:$B$56)),
OR(Fuel_group2="Biomass fuels",Fuel_group2="Biogas fuels",Fuel_group2="Other"),Inputs!E$25),0)</f>
        <v>0</v>
      </c>
      <c r="M20" s="110" cm="1">
        <f t="array" ref="M20">_xlfn.IFNA(_xlfn.IFS(Fuel_group3="Electricity",INDEX(Electricity_Retail_Prices,MATCH($C20,'Retail Fuel Prices'!$B$6:$B$56)),
Fuel_group3="Gaseous fuels",INDEX(Gas_Retail_Prices,MATCH($C20,'Retail Fuel Prices'!$B$6:$B$56)),
Fuel_group3="Liquid fuels",INDEX(Oil_Retail_Prices,MATCH($C20,'Retail Fuel Prices'!$B$6:$B$56)),
Fuel_group3="Solid fuels",INDEX(Coal_Retail_Prices,MATCH($C20,'Retail Fuel Prices'!$B$6:$B$56)),
OR(Fuel_group3="Biomass fuels",Fuel_group3="Biogas fuels",Fuel_group3="Other"),Inputs!F$25),0)</f>
        <v>0</v>
      </c>
      <c r="N20" s="110" cm="1">
        <f t="array" ref="N20">_xlfn.IFNA(_xlfn.IFS(Fuel_group4="Electricity",INDEX(Electricity_Retail_Prices,MATCH($C20,'Retail Fuel Prices'!$B$6:$B$56)),
Fuel_group4="Gaseous fuels",INDEX(Gas_Retail_Prices,MATCH($C20,'Retail Fuel Prices'!$B$6:$B$56)),
Fuel_group4="Liquid fuels",INDEX(Oil_Retail_Prices,MATCH($C20,'Retail Fuel Prices'!$B$6:$B$56)),
Fuel_group4="Solid fuels",INDEX(Coal_Retail_Prices,MATCH($C20,'Retail Fuel Prices'!$B$6:$B$56)),
OR(Fuel_group4="Biomass fuels",Fuel_group4="Biogas fuels",Fuel_group4="Other"),Inputs!G$25),0)</f>
        <v>0</v>
      </c>
      <c r="O20" s="111" cm="1">
        <f t="array" ref="O20">_xlfn.IFNA(_xlfn.IFS(Fuel_group5="Electricity",INDEX(Electricity_Retail_Prices,MATCH($C20,'Retail Fuel Prices'!$B$6:$B$56)),
Fuel_group5="Gaseous fuels",INDEX(Gas_Retail_Prices,MATCH($C20,'Retail Fuel Prices'!$B$6:$B$56)),
Fuel_group5="Liquid fuels",INDEX(Oil_Retail_Prices,MATCH($C20,'Retail Fuel Prices'!$B$6:$B$56)),
Fuel_group5="Solid fuels",INDEX(Coal_Retail_Prices,MATCH($C20,'Retail Fuel Prices'!$B$6:$B$56)),
OR(Fuel_group5="Biomass fuels",Fuel_group5="Biogas fuels",Fuel_group5="Other"),Inputs!H$25),0)</f>
        <v>0</v>
      </c>
      <c r="P20" s="112"/>
      <c r="Q20" s="100" t="e">
        <f t="shared" si="2"/>
        <v>#DIV/0!</v>
      </c>
      <c r="R20" s="101" t="e">
        <f t="shared" si="1"/>
        <v>#DIV/0!</v>
      </c>
      <c r="S20" s="101" t="e">
        <f t="shared" si="1"/>
        <v>#DIV/0!</v>
      </c>
      <c r="T20" s="101" t="e">
        <f t="shared" si="1"/>
        <v>#DIV/0!</v>
      </c>
      <c r="U20" s="102" t="e">
        <f t="shared" si="1"/>
        <v>#DIV/0!</v>
      </c>
      <c r="V20" s="103"/>
      <c r="W20" s="100" t="e">
        <f>Q20*INDEX(Private_Discount_Index,MATCH($C20,'Inflation &amp; Discounting'!$E$8:$E$60))</f>
        <v>#DIV/0!</v>
      </c>
      <c r="X20" s="101" t="e">
        <f>R20*INDEX(Private_Discount_Index,MATCH($C20,'Inflation &amp; Discounting'!$E$8:$E$60))</f>
        <v>#DIV/0!</v>
      </c>
      <c r="Y20" s="101" t="e">
        <f>S20*INDEX(Private_Discount_Index,MATCH($C20,'Inflation &amp; Discounting'!$E$8:$E$60))</f>
        <v>#DIV/0!</v>
      </c>
      <c r="Z20" s="101" t="e">
        <f>T20*INDEX(Private_Discount_Index,MATCH($C20,'Inflation &amp; Discounting'!$E$8:$E$60))</f>
        <v>#DIV/0!</v>
      </c>
      <c r="AA20" s="102" t="e">
        <f>U20*INDEX(Private_Discount_Index,MATCH($C20,'Inflation &amp; Discounting'!$E$8:$E$60))</f>
        <v>#DIV/0!</v>
      </c>
    </row>
    <row r="21" spans="2:27" x14ac:dyDescent="0.25">
      <c r="B21" s="98">
        <f t="shared" si="0"/>
        <v>12</v>
      </c>
      <c r="C21" s="99">
        <v>2034</v>
      </c>
      <c r="E21" s="100" t="e">
        <f>'Energy Calculations'!W21</f>
        <v>#DIV/0!</v>
      </c>
      <c r="F21" s="101" t="e">
        <f>'Energy Calculations'!X21</f>
        <v>#DIV/0!</v>
      </c>
      <c r="G21" s="101" t="e">
        <f>'Energy Calculations'!Y21</f>
        <v>#DIV/0!</v>
      </c>
      <c r="H21" s="101" t="e">
        <f>'Energy Calculations'!Z21</f>
        <v>#DIV/0!</v>
      </c>
      <c r="I21" s="102" t="e">
        <f>'Energy Calculations'!AA21</f>
        <v>#DIV/0!</v>
      </c>
      <c r="J21" s="103"/>
      <c r="K21" s="109" cm="1">
        <f t="array" ref="K21">_xlfn.IFNA(_xlfn.IFS(Fuel_group1="Electricity",INDEX(Electricity_Retail_Prices,MATCH($C21,'Retail Fuel Prices'!$B$6:$B$56)),
Fuel_group1="Gaseous fuels",INDEX(Gas_Retail_Prices,MATCH($C21,'Retail Fuel Prices'!$B$6:$B$56)),
Fuel_group1="Liquid fuels",INDEX(Oil_Retail_Prices,MATCH($C21,'Retail Fuel Prices'!$B$6:$B$56)),
Fuel_group1="Solid fuels",INDEX(Coal_Retail_Prices,MATCH($C21,'Retail Fuel Prices'!$B$6:$B$56)),
OR(Fuel_group1="Biomass fuels",Fuel_group1="Biogas fuels",Fuel_group1="Other"),Inputs!D$25),0)</f>
        <v>0</v>
      </c>
      <c r="L21" s="110" cm="1">
        <f t="array" ref="L21">_xlfn.IFNA(_xlfn.IFS(Fuel_group2="Electricity",INDEX(Electricity_Retail_Prices,MATCH($C21,'Retail Fuel Prices'!$B$6:$B$56)),
Fuel_group2="Gaseous fuels",INDEX(Gas_Retail_Prices,MATCH($C21,'Retail Fuel Prices'!$B$6:$B$56)),
Fuel_group2="Liquid fuels",INDEX(Oil_Retail_Prices,MATCH($C21,'Retail Fuel Prices'!$B$6:$B$56)),
Fuel_group2="Solid fuels",INDEX(Coal_Retail_Prices,MATCH($C21,'Retail Fuel Prices'!$B$6:$B$56)),
OR(Fuel_group2="Biomass fuels",Fuel_group2="Biogas fuels",Fuel_group2="Other"),Inputs!E$25),0)</f>
        <v>0</v>
      </c>
      <c r="M21" s="110" cm="1">
        <f t="array" ref="M21">_xlfn.IFNA(_xlfn.IFS(Fuel_group3="Electricity",INDEX(Electricity_Retail_Prices,MATCH($C21,'Retail Fuel Prices'!$B$6:$B$56)),
Fuel_group3="Gaseous fuels",INDEX(Gas_Retail_Prices,MATCH($C21,'Retail Fuel Prices'!$B$6:$B$56)),
Fuel_group3="Liquid fuels",INDEX(Oil_Retail_Prices,MATCH($C21,'Retail Fuel Prices'!$B$6:$B$56)),
Fuel_group3="Solid fuels",INDEX(Coal_Retail_Prices,MATCH($C21,'Retail Fuel Prices'!$B$6:$B$56)),
OR(Fuel_group3="Biomass fuels",Fuel_group3="Biogas fuels",Fuel_group3="Other"),Inputs!F$25),0)</f>
        <v>0</v>
      </c>
      <c r="N21" s="110" cm="1">
        <f t="array" ref="N21">_xlfn.IFNA(_xlfn.IFS(Fuel_group4="Electricity",INDEX(Electricity_Retail_Prices,MATCH($C21,'Retail Fuel Prices'!$B$6:$B$56)),
Fuel_group4="Gaseous fuels",INDEX(Gas_Retail_Prices,MATCH($C21,'Retail Fuel Prices'!$B$6:$B$56)),
Fuel_group4="Liquid fuels",INDEX(Oil_Retail_Prices,MATCH($C21,'Retail Fuel Prices'!$B$6:$B$56)),
Fuel_group4="Solid fuels",INDEX(Coal_Retail_Prices,MATCH($C21,'Retail Fuel Prices'!$B$6:$B$56)),
OR(Fuel_group4="Biomass fuels",Fuel_group4="Biogas fuels",Fuel_group4="Other"),Inputs!G$25),0)</f>
        <v>0</v>
      </c>
      <c r="O21" s="111" cm="1">
        <f t="array" ref="O21">_xlfn.IFNA(_xlfn.IFS(Fuel_group5="Electricity",INDEX(Electricity_Retail_Prices,MATCH($C21,'Retail Fuel Prices'!$B$6:$B$56)),
Fuel_group5="Gaseous fuels",INDEX(Gas_Retail_Prices,MATCH($C21,'Retail Fuel Prices'!$B$6:$B$56)),
Fuel_group5="Liquid fuels",INDEX(Oil_Retail_Prices,MATCH($C21,'Retail Fuel Prices'!$B$6:$B$56)),
Fuel_group5="Solid fuels",INDEX(Coal_Retail_Prices,MATCH($C21,'Retail Fuel Prices'!$B$6:$B$56)),
OR(Fuel_group5="Biomass fuels",Fuel_group5="Biogas fuels",Fuel_group5="Other"),Inputs!H$25),0)</f>
        <v>0</v>
      </c>
      <c r="P21" s="112"/>
      <c r="Q21" s="100" t="e">
        <f t="shared" si="2"/>
        <v>#DIV/0!</v>
      </c>
      <c r="R21" s="101" t="e">
        <f t="shared" si="1"/>
        <v>#DIV/0!</v>
      </c>
      <c r="S21" s="101" t="e">
        <f t="shared" si="1"/>
        <v>#DIV/0!</v>
      </c>
      <c r="T21" s="101" t="e">
        <f t="shared" si="1"/>
        <v>#DIV/0!</v>
      </c>
      <c r="U21" s="102" t="e">
        <f t="shared" si="1"/>
        <v>#DIV/0!</v>
      </c>
      <c r="V21" s="103"/>
      <c r="W21" s="100" t="e">
        <f>Q21*INDEX(Private_Discount_Index,MATCH($C21,'Inflation &amp; Discounting'!$E$8:$E$60))</f>
        <v>#DIV/0!</v>
      </c>
      <c r="X21" s="101" t="e">
        <f>R21*INDEX(Private_Discount_Index,MATCH($C21,'Inflation &amp; Discounting'!$E$8:$E$60))</f>
        <v>#DIV/0!</v>
      </c>
      <c r="Y21" s="101" t="e">
        <f>S21*INDEX(Private_Discount_Index,MATCH($C21,'Inflation &amp; Discounting'!$E$8:$E$60))</f>
        <v>#DIV/0!</v>
      </c>
      <c r="Z21" s="101" t="e">
        <f>T21*INDEX(Private_Discount_Index,MATCH($C21,'Inflation &amp; Discounting'!$E$8:$E$60))</f>
        <v>#DIV/0!</v>
      </c>
      <c r="AA21" s="102" t="e">
        <f>U21*INDEX(Private_Discount_Index,MATCH($C21,'Inflation &amp; Discounting'!$E$8:$E$60))</f>
        <v>#DIV/0!</v>
      </c>
    </row>
    <row r="22" spans="2:27" x14ac:dyDescent="0.25">
      <c r="B22" s="98">
        <f t="shared" si="0"/>
        <v>13</v>
      </c>
      <c r="C22" s="99">
        <v>2035</v>
      </c>
      <c r="E22" s="100" t="e">
        <f>'Energy Calculations'!W22</f>
        <v>#DIV/0!</v>
      </c>
      <c r="F22" s="101" t="e">
        <f>'Energy Calculations'!X22</f>
        <v>#DIV/0!</v>
      </c>
      <c r="G22" s="101" t="e">
        <f>'Energy Calculations'!Y22</f>
        <v>#DIV/0!</v>
      </c>
      <c r="H22" s="101" t="e">
        <f>'Energy Calculations'!Z22</f>
        <v>#DIV/0!</v>
      </c>
      <c r="I22" s="102" t="e">
        <f>'Energy Calculations'!AA22</f>
        <v>#DIV/0!</v>
      </c>
      <c r="J22" s="103"/>
      <c r="K22" s="109" cm="1">
        <f t="array" ref="K22">_xlfn.IFNA(_xlfn.IFS(Fuel_group1="Electricity",INDEX(Electricity_Retail_Prices,MATCH($C22,'Retail Fuel Prices'!$B$6:$B$56)),
Fuel_group1="Gaseous fuels",INDEX(Gas_Retail_Prices,MATCH($C22,'Retail Fuel Prices'!$B$6:$B$56)),
Fuel_group1="Liquid fuels",INDEX(Oil_Retail_Prices,MATCH($C22,'Retail Fuel Prices'!$B$6:$B$56)),
Fuel_group1="Solid fuels",INDEX(Coal_Retail_Prices,MATCH($C22,'Retail Fuel Prices'!$B$6:$B$56)),
OR(Fuel_group1="Biomass fuels",Fuel_group1="Biogas fuels",Fuel_group1="Other"),Inputs!D$25),0)</f>
        <v>0</v>
      </c>
      <c r="L22" s="110" cm="1">
        <f t="array" ref="L22">_xlfn.IFNA(_xlfn.IFS(Fuel_group2="Electricity",INDEX(Electricity_Retail_Prices,MATCH($C22,'Retail Fuel Prices'!$B$6:$B$56)),
Fuel_group2="Gaseous fuels",INDEX(Gas_Retail_Prices,MATCH($C22,'Retail Fuel Prices'!$B$6:$B$56)),
Fuel_group2="Liquid fuels",INDEX(Oil_Retail_Prices,MATCH($C22,'Retail Fuel Prices'!$B$6:$B$56)),
Fuel_group2="Solid fuels",INDEX(Coal_Retail_Prices,MATCH($C22,'Retail Fuel Prices'!$B$6:$B$56)),
OR(Fuel_group2="Biomass fuels",Fuel_group2="Biogas fuels",Fuel_group2="Other"),Inputs!E$25),0)</f>
        <v>0</v>
      </c>
      <c r="M22" s="110" cm="1">
        <f t="array" ref="M22">_xlfn.IFNA(_xlfn.IFS(Fuel_group3="Electricity",INDEX(Electricity_Retail_Prices,MATCH($C22,'Retail Fuel Prices'!$B$6:$B$56)),
Fuel_group3="Gaseous fuels",INDEX(Gas_Retail_Prices,MATCH($C22,'Retail Fuel Prices'!$B$6:$B$56)),
Fuel_group3="Liquid fuels",INDEX(Oil_Retail_Prices,MATCH($C22,'Retail Fuel Prices'!$B$6:$B$56)),
Fuel_group3="Solid fuels",INDEX(Coal_Retail_Prices,MATCH($C22,'Retail Fuel Prices'!$B$6:$B$56)),
OR(Fuel_group3="Biomass fuels",Fuel_group3="Biogas fuels",Fuel_group3="Other"),Inputs!F$25),0)</f>
        <v>0</v>
      </c>
      <c r="N22" s="110" cm="1">
        <f t="array" ref="N22">_xlfn.IFNA(_xlfn.IFS(Fuel_group4="Electricity",INDEX(Electricity_Retail_Prices,MATCH($C22,'Retail Fuel Prices'!$B$6:$B$56)),
Fuel_group4="Gaseous fuels",INDEX(Gas_Retail_Prices,MATCH($C22,'Retail Fuel Prices'!$B$6:$B$56)),
Fuel_group4="Liquid fuels",INDEX(Oil_Retail_Prices,MATCH($C22,'Retail Fuel Prices'!$B$6:$B$56)),
Fuel_group4="Solid fuels",INDEX(Coal_Retail_Prices,MATCH($C22,'Retail Fuel Prices'!$B$6:$B$56)),
OR(Fuel_group4="Biomass fuels",Fuel_group4="Biogas fuels",Fuel_group4="Other"),Inputs!G$25),0)</f>
        <v>0</v>
      </c>
      <c r="O22" s="111" cm="1">
        <f t="array" ref="O22">_xlfn.IFNA(_xlfn.IFS(Fuel_group5="Electricity",INDEX(Electricity_Retail_Prices,MATCH($C22,'Retail Fuel Prices'!$B$6:$B$56)),
Fuel_group5="Gaseous fuels",INDEX(Gas_Retail_Prices,MATCH($C22,'Retail Fuel Prices'!$B$6:$B$56)),
Fuel_group5="Liquid fuels",INDEX(Oil_Retail_Prices,MATCH($C22,'Retail Fuel Prices'!$B$6:$B$56)),
Fuel_group5="Solid fuels",INDEX(Coal_Retail_Prices,MATCH($C22,'Retail Fuel Prices'!$B$6:$B$56)),
OR(Fuel_group5="Biomass fuels",Fuel_group5="Biogas fuels",Fuel_group5="Other"),Inputs!H$25),0)</f>
        <v>0</v>
      </c>
      <c r="P22" s="112"/>
      <c r="Q22" s="100" t="e">
        <f t="shared" si="2"/>
        <v>#DIV/0!</v>
      </c>
      <c r="R22" s="101" t="e">
        <f t="shared" si="1"/>
        <v>#DIV/0!</v>
      </c>
      <c r="S22" s="101" t="e">
        <f t="shared" si="1"/>
        <v>#DIV/0!</v>
      </c>
      <c r="T22" s="101" t="e">
        <f t="shared" si="1"/>
        <v>#DIV/0!</v>
      </c>
      <c r="U22" s="102" t="e">
        <f t="shared" si="1"/>
        <v>#DIV/0!</v>
      </c>
      <c r="V22" s="103"/>
      <c r="W22" s="100" t="e">
        <f>Q22*INDEX(Private_Discount_Index,MATCH($C22,'Inflation &amp; Discounting'!$E$8:$E$60))</f>
        <v>#DIV/0!</v>
      </c>
      <c r="X22" s="101" t="e">
        <f>R22*INDEX(Private_Discount_Index,MATCH($C22,'Inflation &amp; Discounting'!$E$8:$E$60))</f>
        <v>#DIV/0!</v>
      </c>
      <c r="Y22" s="101" t="e">
        <f>S22*INDEX(Private_Discount_Index,MATCH($C22,'Inflation &amp; Discounting'!$E$8:$E$60))</f>
        <v>#DIV/0!</v>
      </c>
      <c r="Z22" s="101" t="e">
        <f>T22*INDEX(Private_Discount_Index,MATCH($C22,'Inflation &amp; Discounting'!$E$8:$E$60))</f>
        <v>#DIV/0!</v>
      </c>
      <c r="AA22" s="102" t="e">
        <f>U22*INDEX(Private_Discount_Index,MATCH($C22,'Inflation &amp; Discounting'!$E$8:$E$60))</f>
        <v>#DIV/0!</v>
      </c>
    </row>
    <row r="23" spans="2:27" x14ac:dyDescent="0.25">
      <c r="B23" s="98">
        <f t="shared" si="0"/>
        <v>14</v>
      </c>
      <c r="C23" s="99">
        <v>2036</v>
      </c>
      <c r="E23" s="100" t="e">
        <f>'Energy Calculations'!W23</f>
        <v>#DIV/0!</v>
      </c>
      <c r="F23" s="101" t="e">
        <f>'Energy Calculations'!X23</f>
        <v>#DIV/0!</v>
      </c>
      <c r="G23" s="101" t="e">
        <f>'Energy Calculations'!Y23</f>
        <v>#DIV/0!</v>
      </c>
      <c r="H23" s="101" t="e">
        <f>'Energy Calculations'!Z23</f>
        <v>#DIV/0!</v>
      </c>
      <c r="I23" s="102" t="e">
        <f>'Energy Calculations'!AA23</f>
        <v>#DIV/0!</v>
      </c>
      <c r="J23" s="103"/>
      <c r="K23" s="109" cm="1">
        <f t="array" ref="K23">_xlfn.IFNA(_xlfn.IFS(Fuel_group1="Electricity",INDEX(Electricity_Retail_Prices,MATCH($C23,'Retail Fuel Prices'!$B$6:$B$56)),
Fuel_group1="Gaseous fuels",INDEX(Gas_Retail_Prices,MATCH($C23,'Retail Fuel Prices'!$B$6:$B$56)),
Fuel_group1="Liquid fuels",INDEX(Oil_Retail_Prices,MATCH($C23,'Retail Fuel Prices'!$B$6:$B$56)),
Fuel_group1="Solid fuels",INDEX(Coal_Retail_Prices,MATCH($C23,'Retail Fuel Prices'!$B$6:$B$56)),
OR(Fuel_group1="Biomass fuels",Fuel_group1="Biogas fuels",Fuel_group1="Other"),Inputs!D$25),0)</f>
        <v>0</v>
      </c>
      <c r="L23" s="110" cm="1">
        <f t="array" ref="L23">_xlfn.IFNA(_xlfn.IFS(Fuel_group2="Electricity",INDEX(Electricity_Retail_Prices,MATCH($C23,'Retail Fuel Prices'!$B$6:$B$56)),
Fuel_group2="Gaseous fuels",INDEX(Gas_Retail_Prices,MATCH($C23,'Retail Fuel Prices'!$B$6:$B$56)),
Fuel_group2="Liquid fuels",INDEX(Oil_Retail_Prices,MATCH($C23,'Retail Fuel Prices'!$B$6:$B$56)),
Fuel_group2="Solid fuels",INDEX(Coal_Retail_Prices,MATCH($C23,'Retail Fuel Prices'!$B$6:$B$56)),
OR(Fuel_group2="Biomass fuels",Fuel_group2="Biogas fuels",Fuel_group2="Other"),Inputs!E$25),0)</f>
        <v>0</v>
      </c>
      <c r="M23" s="110" cm="1">
        <f t="array" ref="M23">_xlfn.IFNA(_xlfn.IFS(Fuel_group3="Electricity",INDEX(Electricity_Retail_Prices,MATCH($C23,'Retail Fuel Prices'!$B$6:$B$56)),
Fuel_group3="Gaseous fuels",INDEX(Gas_Retail_Prices,MATCH($C23,'Retail Fuel Prices'!$B$6:$B$56)),
Fuel_group3="Liquid fuels",INDEX(Oil_Retail_Prices,MATCH($C23,'Retail Fuel Prices'!$B$6:$B$56)),
Fuel_group3="Solid fuels",INDEX(Coal_Retail_Prices,MATCH($C23,'Retail Fuel Prices'!$B$6:$B$56)),
OR(Fuel_group3="Biomass fuels",Fuel_group3="Biogas fuels",Fuel_group3="Other"),Inputs!F$25),0)</f>
        <v>0</v>
      </c>
      <c r="N23" s="110" cm="1">
        <f t="array" ref="N23">_xlfn.IFNA(_xlfn.IFS(Fuel_group4="Electricity",INDEX(Electricity_Retail_Prices,MATCH($C23,'Retail Fuel Prices'!$B$6:$B$56)),
Fuel_group4="Gaseous fuels",INDEX(Gas_Retail_Prices,MATCH($C23,'Retail Fuel Prices'!$B$6:$B$56)),
Fuel_group4="Liquid fuels",INDEX(Oil_Retail_Prices,MATCH($C23,'Retail Fuel Prices'!$B$6:$B$56)),
Fuel_group4="Solid fuels",INDEX(Coal_Retail_Prices,MATCH($C23,'Retail Fuel Prices'!$B$6:$B$56)),
OR(Fuel_group4="Biomass fuels",Fuel_group4="Biogas fuels",Fuel_group4="Other"),Inputs!G$25),0)</f>
        <v>0</v>
      </c>
      <c r="O23" s="111" cm="1">
        <f t="array" ref="O23">_xlfn.IFNA(_xlfn.IFS(Fuel_group5="Electricity",INDEX(Electricity_Retail_Prices,MATCH($C23,'Retail Fuel Prices'!$B$6:$B$56)),
Fuel_group5="Gaseous fuels",INDEX(Gas_Retail_Prices,MATCH($C23,'Retail Fuel Prices'!$B$6:$B$56)),
Fuel_group5="Liquid fuels",INDEX(Oil_Retail_Prices,MATCH($C23,'Retail Fuel Prices'!$B$6:$B$56)),
Fuel_group5="Solid fuels",INDEX(Coal_Retail_Prices,MATCH($C23,'Retail Fuel Prices'!$B$6:$B$56)),
OR(Fuel_group5="Biomass fuels",Fuel_group5="Biogas fuels",Fuel_group5="Other"),Inputs!H$25),0)</f>
        <v>0</v>
      </c>
      <c r="P23" s="112"/>
      <c r="Q23" s="100" t="e">
        <f t="shared" si="2"/>
        <v>#DIV/0!</v>
      </c>
      <c r="R23" s="101" t="e">
        <f t="shared" si="1"/>
        <v>#DIV/0!</v>
      </c>
      <c r="S23" s="101" t="e">
        <f t="shared" si="1"/>
        <v>#DIV/0!</v>
      </c>
      <c r="T23" s="101" t="e">
        <f t="shared" si="1"/>
        <v>#DIV/0!</v>
      </c>
      <c r="U23" s="102" t="e">
        <f t="shared" si="1"/>
        <v>#DIV/0!</v>
      </c>
      <c r="V23" s="103"/>
      <c r="W23" s="100" t="e">
        <f>Q23*INDEX(Private_Discount_Index,MATCH($C23,'Inflation &amp; Discounting'!$E$8:$E$60))</f>
        <v>#DIV/0!</v>
      </c>
      <c r="X23" s="101" t="e">
        <f>R23*INDEX(Private_Discount_Index,MATCH($C23,'Inflation &amp; Discounting'!$E$8:$E$60))</f>
        <v>#DIV/0!</v>
      </c>
      <c r="Y23" s="101" t="e">
        <f>S23*INDEX(Private_Discount_Index,MATCH($C23,'Inflation &amp; Discounting'!$E$8:$E$60))</f>
        <v>#DIV/0!</v>
      </c>
      <c r="Z23" s="101" t="e">
        <f>T23*INDEX(Private_Discount_Index,MATCH($C23,'Inflation &amp; Discounting'!$E$8:$E$60))</f>
        <v>#DIV/0!</v>
      </c>
      <c r="AA23" s="102" t="e">
        <f>U23*INDEX(Private_Discount_Index,MATCH($C23,'Inflation &amp; Discounting'!$E$8:$E$60))</f>
        <v>#DIV/0!</v>
      </c>
    </row>
    <row r="24" spans="2:27" x14ac:dyDescent="0.25">
      <c r="B24" s="98">
        <f t="shared" si="0"/>
        <v>15</v>
      </c>
      <c r="C24" s="99">
        <v>2037</v>
      </c>
      <c r="E24" s="100" t="e">
        <f>'Energy Calculations'!W24</f>
        <v>#DIV/0!</v>
      </c>
      <c r="F24" s="101" t="e">
        <f>'Energy Calculations'!X24</f>
        <v>#DIV/0!</v>
      </c>
      <c r="G24" s="101" t="e">
        <f>'Energy Calculations'!Y24</f>
        <v>#DIV/0!</v>
      </c>
      <c r="H24" s="101" t="e">
        <f>'Energy Calculations'!Z24</f>
        <v>#DIV/0!</v>
      </c>
      <c r="I24" s="102" t="e">
        <f>'Energy Calculations'!AA24</f>
        <v>#DIV/0!</v>
      </c>
      <c r="J24" s="103"/>
      <c r="K24" s="109" cm="1">
        <f t="array" ref="K24">_xlfn.IFNA(_xlfn.IFS(Fuel_group1="Electricity",INDEX(Electricity_Retail_Prices,MATCH($C24,'Retail Fuel Prices'!$B$6:$B$56)),
Fuel_group1="Gaseous fuels",INDEX(Gas_Retail_Prices,MATCH($C24,'Retail Fuel Prices'!$B$6:$B$56)),
Fuel_group1="Liquid fuels",INDEX(Oil_Retail_Prices,MATCH($C24,'Retail Fuel Prices'!$B$6:$B$56)),
Fuel_group1="Solid fuels",INDEX(Coal_Retail_Prices,MATCH($C24,'Retail Fuel Prices'!$B$6:$B$56)),
OR(Fuel_group1="Biomass fuels",Fuel_group1="Biogas fuels",Fuel_group1="Other"),Inputs!D$25),0)</f>
        <v>0</v>
      </c>
      <c r="L24" s="110" cm="1">
        <f t="array" ref="L24">_xlfn.IFNA(_xlfn.IFS(Fuel_group2="Electricity",INDEX(Electricity_Retail_Prices,MATCH($C24,'Retail Fuel Prices'!$B$6:$B$56)),
Fuel_group2="Gaseous fuels",INDEX(Gas_Retail_Prices,MATCH($C24,'Retail Fuel Prices'!$B$6:$B$56)),
Fuel_group2="Liquid fuels",INDEX(Oil_Retail_Prices,MATCH($C24,'Retail Fuel Prices'!$B$6:$B$56)),
Fuel_group2="Solid fuels",INDEX(Coal_Retail_Prices,MATCH($C24,'Retail Fuel Prices'!$B$6:$B$56)),
OR(Fuel_group2="Biomass fuels",Fuel_group2="Biogas fuels",Fuel_group2="Other"),Inputs!E$25),0)</f>
        <v>0</v>
      </c>
      <c r="M24" s="110" cm="1">
        <f t="array" ref="M24">_xlfn.IFNA(_xlfn.IFS(Fuel_group3="Electricity",INDEX(Electricity_Retail_Prices,MATCH($C24,'Retail Fuel Prices'!$B$6:$B$56)),
Fuel_group3="Gaseous fuels",INDEX(Gas_Retail_Prices,MATCH($C24,'Retail Fuel Prices'!$B$6:$B$56)),
Fuel_group3="Liquid fuels",INDEX(Oil_Retail_Prices,MATCH($C24,'Retail Fuel Prices'!$B$6:$B$56)),
Fuel_group3="Solid fuels",INDEX(Coal_Retail_Prices,MATCH($C24,'Retail Fuel Prices'!$B$6:$B$56)),
OR(Fuel_group3="Biomass fuels",Fuel_group3="Biogas fuels",Fuel_group3="Other"),Inputs!F$25),0)</f>
        <v>0</v>
      </c>
      <c r="N24" s="110" cm="1">
        <f t="array" ref="N24">_xlfn.IFNA(_xlfn.IFS(Fuel_group4="Electricity",INDEX(Electricity_Retail_Prices,MATCH($C24,'Retail Fuel Prices'!$B$6:$B$56)),
Fuel_group4="Gaseous fuels",INDEX(Gas_Retail_Prices,MATCH($C24,'Retail Fuel Prices'!$B$6:$B$56)),
Fuel_group4="Liquid fuels",INDEX(Oil_Retail_Prices,MATCH($C24,'Retail Fuel Prices'!$B$6:$B$56)),
Fuel_group4="Solid fuels",INDEX(Coal_Retail_Prices,MATCH($C24,'Retail Fuel Prices'!$B$6:$B$56)),
OR(Fuel_group4="Biomass fuels",Fuel_group4="Biogas fuels",Fuel_group4="Other"),Inputs!G$25),0)</f>
        <v>0</v>
      </c>
      <c r="O24" s="111" cm="1">
        <f t="array" ref="O24">_xlfn.IFNA(_xlfn.IFS(Fuel_group5="Electricity",INDEX(Electricity_Retail_Prices,MATCH($C24,'Retail Fuel Prices'!$B$6:$B$56)),
Fuel_group5="Gaseous fuels",INDEX(Gas_Retail_Prices,MATCH($C24,'Retail Fuel Prices'!$B$6:$B$56)),
Fuel_group5="Liquid fuels",INDEX(Oil_Retail_Prices,MATCH($C24,'Retail Fuel Prices'!$B$6:$B$56)),
Fuel_group5="Solid fuels",INDEX(Coal_Retail_Prices,MATCH($C24,'Retail Fuel Prices'!$B$6:$B$56)),
OR(Fuel_group5="Biomass fuels",Fuel_group5="Biogas fuels",Fuel_group5="Other"),Inputs!H$25),0)</f>
        <v>0</v>
      </c>
      <c r="P24" s="112"/>
      <c r="Q24" s="100" t="e">
        <f t="shared" si="2"/>
        <v>#DIV/0!</v>
      </c>
      <c r="R24" s="101" t="e">
        <f t="shared" si="2"/>
        <v>#DIV/0!</v>
      </c>
      <c r="S24" s="101" t="e">
        <f t="shared" si="2"/>
        <v>#DIV/0!</v>
      </c>
      <c r="T24" s="101" t="e">
        <f t="shared" si="2"/>
        <v>#DIV/0!</v>
      </c>
      <c r="U24" s="102" t="e">
        <f t="shared" si="2"/>
        <v>#DIV/0!</v>
      </c>
      <c r="V24" s="103"/>
      <c r="W24" s="100" t="e">
        <f>Q24*INDEX(Private_Discount_Index,MATCH($C24,'Inflation &amp; Discounting'!$E$8:$E$60))</f>
        <v>#DIV/0!</v>
      </c>
      <c r="X24" s="101" t="e">
        <f>R24*INDEX(Private_Discount_Index,MATCH($C24,'Inflation &amp; Discounting'!$E$8:$E$60))</f>
        <v>#DIV/0!</v>
      </c>
      <c r="Y24" s="101" t="e">
        <f>S24*INDEX(Private_Discount_Index,MATCH($C24,'Inflation &amp; Discounting'!$E$8:$E$60))</f>
        <v>#DIV/0!</v>
      </c>
      <c r="Z24" s="101" t="e">
        <f>T24*INDEX(Private_Discount_Index,MATCH($C24,'Inflation &amp; Discounting'!$E$8:$E$60))</f>
        <v>#DIV/0!</v>
      </c>
      <c r="AA24" s="102" t="e">
        <f>U24*INDEX(Private_Discount_Index,MATCH($C24,'Inflation &amp; Discounting'!$E$8:$E$60))</f>
        <v>#DIV/0!</v>
      </c>
    </row>
    <row r="25" spans="2:27" x14ac:dyDescent="0.25">
      <c r="B25" s="98">
        <f t="shared" si="0"/>
        <v>16</v>
      </c>
      <c r="C25" s="99">
        <v>2038</v>
      </c>
      <c r="E25" s="100" t="e">
        <f>'Energy Calculations'!W25</f>
        <v>#DIV/0!</v>
      </c>
      <c r="F25" s="101" t="e">
        <f>'Energy Calculations'!X25</f>
        <v>#DIV/0!</v>
      </c>
      <c r="G25" s="101" t="e">
        <f>'Energy Calculations'!Y25</f>
        <v>#DIV/0!</v>
      </c>
      <c r="H25" s="101" t="e">
        <f>'Energy Calculations'!Z25</f>
        <v>#DIV/0!</v>
      </c>
      <c r="I25" s="102" t="e">
        <f>'Energy Calculations'!AA25</f>
        <v>#DIV/0!</v>
      </c>
      <c r="J25" s="103"/>
      <c r="K25" s="109" cm="1">
        <f t="array" ref="K25">_xlfn.IFNA(_xlfn.IFS(Fuel_group1="Electricity",INDEX(Electricity_Retail_Prices,MATCH($C25,'Retail Fuel Prices'!$B$6:$B$56)),
Fuel_group1="Gaseous fuels",INDEX(Gas_Retail_Prices,MATCH($C25,'Retail Fuel Prices'!$B$6:$B$56)),
Fuel_group1="Liquid fuels",INDEX(Oil_Retail_Prices,MATCH($C25,'Retail Fuel Prices'!$B$6:$B$56)),
Fuel_group1="Solid fuels",INDEX(Coal_Retail_Prices,MATCH($C25,'Retail Fuel Prices'!$B$6:$B$56)),
OR(Fuel_group1="Biomass fuels",Fuel_group1="Biogas fuels",Fuel_group1="Other"),Inputs!D$25),0)</f>
        <v>0</v>
      </c>
      <c r="L25" s="110" cm="1">
        <f t="array" ref="L25">_xlfn.IFNA(_xlfn.IFS(Fuel_group2="Electricity",INDEX(Electricity_Retail_Prices,MATCH($C25,'Retail Fuel Prices'!$B$6:$B$56)),
Fuel_group2="Gaseous fuels",INDEX(Gas_Retail_Prices,MATCH($C25,'Retail Fuel Prices'!$B$6:$B$56)),
Fuel_group2="Liquid fuels",INDEX(Oil_Retail_Prices,MATCH($C25,'Retail Fuel Prices'!$B$6:$B$56)),
Fuel_group2="Solid fuels",INDEX(Coal_Retail_Prices,MATCH($C25,'Retail Fuel Prices'!$B$6:$B$56)),
OR(Fuel_group2="Biomass fuels",Fuel_group2="Biogas fuels",Fuel_group2="Other"),Inputs!E$25),0)</f>
        <v>0</v>
      </c>
      <c r="M25" s="110" cm="1">
        <f t="array" ref="M25">_xlfn.IFNA(_xlfn.IFS(Fuel_group3="Electricity",INDEX(Electricity_Retail_Prices,MATCH($C25,'Retail Fuel Prices'!$B$6:$B$56)),
Fuel_group3="Gaseous fuels",INDEX(Gas_Retail_Prices,MATCH($C25,'Retail Fuel Prices'!$B$6:$B$56)),
Fuel_group3="Liquid fuels",INDEX(Oil_Retail_Prices,MATCH($C25,'Retail Fuel Prices'!$B$6:$B$56)),
Fuel_group3="Solid fuels",INDEX(Coal_Retail_Prices,MATCH($C25,'Retail Fuel Prices'!$B$6:$B$56)),
OR(Fuel_group3="Biomass fuels",Fuel_group3="Biogas fuels",Fuel_group3="Other"),Inputs!F$25),0)</f>
        <v>0</v>
      </c>
      <c r="N25" s="110" cm="1">
        <f t="array" ref="N25">_xlfn.IFNA(_xlfn.IFS(Fuel_group4="Electricity",INDEX(Electricity_Retail_Prices,MATCH($C25,'Retail Fuel Prices'!$B$6:$B$56)),
Fuel_group4="Gaseous fuels",INDEX(Gas_Retail_Prices,MATCH($C25,'Retail Fuel Prices'!$B$6:$B$56)),
Fuel_group4="Liquid fuels",INDEX(Oil_Retail_Prices,MATCH($C25,'Retail Fuel Prices'!$B$6:$B$56)),
Fuel_group4="Solid fuels",INDEX(Coal_Retail_Prices,MATCH($C25,'Retail Fuel Prices'!$B$6:$B$56)),
OR(Fuel_group4="Biomass fuels",Fuel_group4="Biogas fuels",Fuel_group4="Other"),Inputs!G$25),0)</f>
        <v>0</v>
      </c>
      <c r="O25" s="111" cm="1">
        <f t="array" ref="O25">_xlfn.IFNA(_xlfn.IFS(Fuel_group5="Electricity",INDEX(Electricity_Retail_Prices,MATCH($C25,'Retail Fuel Prices'!$B$6:$B$56)),
Fuel_group5="Gaseous fuels",INDEX(Gas_Retail_Prices,MATCH($C25,'Retail Fuel Prices'!$B$6:$B$56)),
Fuel_group5="Liquid fuels",INDEX(Oil_Retail_Prices,MATCH($C25,'Retail Fuel Prices'!$B$6:$B$56)),
Fuel_group5="Solid fuels",INDEX(Coal_Retail_Prices,MATCH($C25,'Retail Fuel Prices'!$B$6:$B$56)),
OR(Fuel_group5="Biomass fuels",Fuel_group5="Biogas fuels",Fuel_group5="Other"),Inputs!H$25),0)</f>
        <v>0</v>
      </c>
      <c r="P25" s="112"/>
      <c r="Q25" s="100" t="e">
        <f t="shared" si="2"/>
        <v>#DIV/0!</v>
      </c>
      <c r="R25" s="101" t="e">
        <f t="shared" si="2"/>
        <v>#DIV/0!</v>
      </c>
      <c r="S25" s="101" t="e">
        <f t="shared" si="2"/>
        <v>#DIV/0!</v>
      </c>
      <c r="T25" s="101" t="e">
        <f t="shared" si="2"/>
        <v>#DIV/0!</v>
      </c>
      <c r="U25" s="102" t="e">
        <f t="shared" si="2"/>
        <v>#DIV/0!</v>
      </c>
      <c r="V25" s="103"/>
      <c r="W25" s="100" t="e">
        <f>Q25*INDEX(Private_Discount_Index,MATCH($C25,'Inflation &amp; Discounting'!$E$8:$E$60))</f>
        <v>#DIV/0!</v>
      </c>
      <c r="X25" s="101" t="e">
        <f>R25*INDEX(Private_Discount_Index,MATCH($C25,'Inflation &amp; Discounting'!$E$8:$E$60))</f>
        <v>#DIV/0!</v>
      </c>
      <c r="Y25" s="101" t="e">
        <f>S25*INDEX(Private_Discount_Index,MATCH($C25,'Inflation &amp; Discounting'!$E$8:$E$60))</f>
        <v>#DIV/0!</v>
      </c>
      <c r="Z25" s="101" t="e">
        <f>T25*INDEX(Private_Discount_Index,MATCH($C25,'Inflation &amp; Discounting'!$E$8:$E$60))</f>
        <v>#DIV/0!</v>
      </c>
      <c r="AA25" s="102" t="e">
        <f>U25*INDEX(Private_Discount_Index,MATCH($C25,'Inflation &amp; Discounting'!$E$8:$E$60))</f>
        <v>#DIV/0!</v>
      </c>
    </row>
    <row r="26" spans="2:27" x14ac:dyDescent="0.25">
      <c r="B26" s="98">
        <f t="shared" si="0"/>
        <v>17</v>
      </c>
      <c r="C26" s="99">
        <v>2039</v>
      </c>
      <c r="E26" s="100" t="e">
        <f>'Energy Calculations'!W26</f>
        <v>#DIV/0!</v>
      </c>
      <c r="F26" s="101" t="e">
        <f>'Energy Calculations'!X26</f>
        <v>#DIV/0!</v>
      </c>
      <c r="G26" s="101" t="e">
        <f>'Energy Calculations'!Y26</f>
        <v>#DIV/0!</v>
      </c>
      <c r="H26" s="101" t="e">
        <f>'Energy Calculations'!Z26</f>
        <v>#DIV/0!</v>
      </c>
      <c r="I26" s="102" t="e">
        <f>'Energy Calculations'!AA26</f>
        <v>#DIV/0!</v>
      </c>
      <c r="J26" s="103"/>
      <c r="K26" s="109" cm="1">
        <f t="array" ref="K26">_xlfn.IFNA(_xlfn.IFS(Fuel_group1="Electricity",INDEX(Electricity_Retail_Prices,MATCH($C26,'Retail Fuel Prices'!$B$6:$B$56)),
Fuel_group1="Gaseous fuels",INDEX(Gas_Retail_Prices,MATCH($C26,'Retail Fuel Prices'!$B$6:$B$56)),
Fuel_group1="Liquid fuels",INDEX(Oil_Retail_Prices,MATCH($C26,'Retail Fuel Prices'!$B$6:$B$56)),
Fuel_group1="Solid fuels",INDEX(Coal_Retail_Prices,MATCH($C26,'Retail Fuel Prices'!$B$6:$B$56)),
OR(Fuel_group1="Biomass fuels",Fuel_group1="Biogas fuels",Fuel_group1="Other"),Inputs!D$25),0)</f>
        <v>0</v>
      </c>
      <c r="L26" s="110" cm="1">
        <f t="array" ref="L26">_xlfn.IFNA(_xlfn.IFS(Fuel_group2="Electricity",INDEX(Electricity_Retail_Prices,MATCH($C26,'Retail Fuel Prices'!$B$6:$B$56)),
Fuel_group2="Gaseous fuels",INDEX(Gas_Retail_Prices,MATCH($C26,'Retail Fuel Prices'!$B$6:$B$56)),
Fuel_group2="Liquid fuels",INDEX(Oil_Retail_Prices,MATCH($C26,'Retail Fuel Prices'!$B$6:$B$56)),
Fuel_group2="Solid fuels",INDEX(Coal_Retail_Prices,MATCH($C26,'Retail Fuel Prices'!$B$6:$B$56)),
OR(Fuel_group2="Biomass fuels",Fuel_group2="Biogas fuels",Fuel_group2="Other"),Inputs!E$25),0)</f>
        <v>0</v>
      </c>
      <c r="M26" s="110" cm="1">
        <f t="array" ref="M26">_xlfn.IFNA(_xlfn.IFS(Fuel_group3="Electricity",INDEX(Electricity_Retail_Prices,MATCH($C26,'Retail Fuel Prices'!$B$6:$B$56)),
Fuel_group3="Gaseous fuels",INDEX(Gas_Retail_Prices,MATCH($C26,'Retail Fuel Prices'!$B$6:$B$56)),
Fuel_group3="Liquid fuels",INDEX(Oil_Retail_Prices,MATCH($C26,'Retail Fuel Prices'!$B$6:$B$56)),
Fuel_group3="Solid fuels",INDEX(Coal_Retail_Prices,MATCH($C26,'Retail Fuel Prices'!$B$6:$B$56)),
OR(Fuel_group3="Biomass fuels",Fuel_group3="Biogas fuels",Fuel_group3="Other"),Inputs!F$25),0)</f>
        <v>0</v>
      </c>
      <c r="N26" s="110" cm="1">
        <f t="array" ref="N26">_xlfn.IFNA(_xlfn.IFS(Fuel_group4="Electricity",INDEX(Electricity_Retail_Prices,MATCH($C26,'Retail Fuel Prices'!$B$6:$B$56)),
Fuel_group4="Gaseous fuels",INDEX(Gas_Retail_Prices,MATCH($C26,'Retail Fuel Prices'!$B$6:$B$56)),
Fuel_group4="Liquid fuels",INDEX(Oil_Retail_Prices,MATCH($C26,'Retail Fuel Prices'!$B$6:$B$56)),
Fuel_group4="Solid fuels",INDEX(Coal_Retail_Prices,MATCH($C26,'Retail Fuel Prices'!$B$6:$B$56)),
OR(Fuel_group4="Biomass fuels",Fuel_group4="Biogas fuels",Fuel_group4="Other"),Inputs!G$25),0)</f>
        <v>0</v>
      </c>
      <c r="O26" s="111" cm="1">
        <f t="array" ref="O26">_xlfn.IFNA(_xlfn.IFS(Fuel_group5="Electricity",INDEX(Electricity_Retail_Prices,MATCH($C26,'Retail Fuel Prices'!$B$6:$B$56)),
Fuel_group5="Gaseous fuels",INDEX(Gas_Retail_Prices,MATCH($C26,'Retail Fuel Prices'!$B$6:$B$56)),
Fuel_group5="Liquid fuels",INDEX(Oil_Retail_Prices,MATCH($C26,'Retail Fuel Prices'!$B$6:$B$56)),
Fuel_group5="Solid fuels",INDEX(Coal_Retail_Prices,MATCH($C26,'Retail Fuel Prices'!$B$6:$B$56)),
OR(Fuel_group5="Biomass fuels",Fuel_group5="Biogas fuels",Fuel_group5="Other"),Inputs!H$25),0)</f>
        <v>0</v>
      </c>
      <c r="P26" s="112"/>
      <c r="Q26" s="100" t="e">
        <f t="shared" si="2"/>
        <v>#DIV/0!</v>
      </c>
      <c r="R26" s="101" t="e">
        <f t="shared" si="2"/>
        <v>#DIV/0!</v>
      </c>
      <c r="S26" s="101" t="e">
        <f t="shared" si="2"/>
        <v>#DIV/0!</v>
      </c>
      <c r="T26" s="101" t="e">
        <f t="shared" si="2"/>
        <v>#DIV/0!</v>
      </c>
      <c r="U26" s="102" t="e">
        <f t="shared" si="2"/>
        <v>#DIV/0!</v>
      </c>
      <c r="V26" s="103"/>
      <c r="W26" s="100" t="e">
        <f>Q26*INDEX(Private_Discount_Index,MATCH($C26,'Inflation &amp; Discounting'!$E$8:$E$60))</f>
        <v>#DIV/0!</v>
      </c>
      <c r="X26" s="101" t="e">
        <f>R26*INDEX(Private_Discount_Index,MATCH($C26,'Inflation &amp; Discounting'!$E$8:$E$60))</f>
        <v>#DIV/0!</v>
      </c>
      <c r="Y26" s="101" t="e">
        <f>S26*INDEX(Private_Discount_Index,MATCH($C26,'Inflation &amp; Discounting'!$E$8:$E$60))</f>
        <v>#DIV/0!</v>
      </c>
      <c r="Z26" s="101" t="e">
        <f>T26*INDEX(Private_Discount_Index,MATCH($C26,'Inflation &amp; Discounting'!$E$8:$E$60))</f>
        <v>#DIV/0!</v>
      </c>
      <c r="AA26" s="102" t="e">
        <f>U26*INDEX(Private_Discount_Index,MATCH($C26,'Inflation &amp; Discounting'!$E$8:$E$60))</f>
        <v>#DIV/0!</v>
      </c>
    </row>
    <row r="27" spans="2:27" x14ac:dyDescent="0.25">
      <c r="B27" s="98">
        <f t="shared" si="0"/>
        <v>18</v>
      </c>
      <c r="C27" s="99">
        <v>2040</v>
      </c>
      <c r="E27" s="100" t="e">
        <f>'Energy Calculations'!W27</f>
        <v>#DIV/0!</v>
      </c>
      <c r="F27" s="101" t="e">
        <f>'Energy Calculations'!X27</f>
        <v>#DIV/0!</v>
      </c>
      <c r="G27" s="101" t="e">
        <f>'Energy Calculations'!Y27</f>
        <v>#DIV/0!</v>
      </c>
      <c r="H27" s="101" t="e">
        <f>'Energy Calculations'!Z27</f>
        <v>#DIV/0!</v>
      </c>
      <c r="I27" s="102" t="e">
        <f>'Energy Calculations'!AA27</f>
        <v>#DIV/0!</v>
      </c>
      <c r="J27" s="103"/>
      <c r="K27" s="109" cm="1">
        <f t="array" ref="K27">_xlfn.IFNA(_xlfn.IFS(Fuel_group1="Electricity",INDEX(Electricity_Retail_Prices,MATCH($C27,'Retail Fuel Prices'!$B$6:$B$56)),
Fuel_group1="Gaseous fuels",INDEX(Gas_Retail_Prices,MATCH($C27,'Retail Fuel Prices'!$B$6:$B$56)),
Fuel_group1="Liquid fuels",INDEX(Oil_Retail_Prices,MATCH($C27,'Retail Fuel Prices'!$B$6:$B$56)),
Fuel_group1="Solid fuels",INDEX(Coal_Retail_Prices,MATCH($C27,'Retail Fuel Prices'!$B$6:$B$56)),
OR(Fuel_group1="Biomass fuels",Fuel_group1="Biogas fuels",Fuel_group1="Other"),Inputs!D$25),0)</f>
        <v>0</v>
      </c>
      <c r="L27" s="110" cm="1">
        <f t="array" ref="L27">_xlfn.IFNA(_xlfn.IFS(Fuel_group2="Electricity",INDEX(Electricity_Retail_Prices,MATCH($C27,'Retail Fuel Prices'!$B$6:$B$56)),
Fuel_group2="Gaseous fuels",INDEX(Gas_Retail_Prices,MATCH($C27,'Retail Fuel Prices'!$B$6:$B$56)),
Fuel_group2="Liquid fuels",INDEX(Oil_Retail_Prices,MATCH($C27,'Retail Fuel Prices'!$B$6:$B$56)),
Fuel_group2="Solid fuels",INDEX(Coal_Retail_Prices,MATCH($C27,'Retail Fuel Prices'!$B$6:$B$56)),
OR(Fuel_group2="Biomass fuels",Fuel_group2="Biogas fuels",Fuel_group2="Other"),Inputs!E$25),0)</f>
        <v>0</v>
      </c>
      <c r="M27" s="110" cm="1">
        <f t="array" ref="M27">_xlfn.IFNA(_xlfn.IFS(Fuel_group3="Electricity",INDEX(Electricity_Retail_Prices,MATCH($C27,'Retail Fuel Prices'!$B$6:$B$56)),
Fuel_group3="Gaseous fuels",INDEX(Gas_Retail_Prices,MATCH($C27,'Retail Fuel Prices'!$B$6:$B$56)),
Fuel_group3="Liquid fuels",INDEX(Oil_Retail_Prices,MATCH($C27,'Retail Fuel Prices'!$B$6:$B$56)),
Fuel_group3="Solid fuels",INDEX(Coal_Retail_Prices,MATCH($C27,'Retail Fuel Prices'!$B$6:$B$56)),
OR(Fuel_group3="Biomass fuels",Fuel_group3="Biogas fuels",Fuel_group3="Other"),Inputs!F$25),0)</f>
        <v>0</v>
      </c>
      <c r="N27" s="110" cm="1">
        <f t="array" ref="N27">_xlfn.IFNA(_xlfn.IFS(Fuel_group4="Electricity",INDEX(Electricity_Retail_Prices,MATCH($C27,'Retail Fuel Prices'!$B$6:$B$56)),
Fuel_group4="Gaseous fuels",INDEX(Gas_Retail_Prices,MATCH($C27,'Retail Fuel Prices'!$B$6:$B$56)),
Fuel_group4="Liquid fuels",INDEX(Oil_Retail_Prices,MATCH($C27,'Retail Fuel Prices'!$B$6:$B$56)),
Fuel_group4="Solid fuels",INDEX(Coal_Retail_Prices,MATCH($C27,'Retail Fuel Prices'!$B$6:$B$56)),
OR(Fuel_group4="Biomass fuels",Fuel_group4="Biogas fuels",Fuel_group4="Other"),Inputs!G$25),0)</f>
        <v>0</v>
      </c>
      <c r="O27" s="111" cm="1">
        <f t="array" ref="O27">_xlfn.IFNA(_xlfn.IFS(Fuel_group5="Electricity",INDEX(Electricity_Retail_Prices,MATCH($C27,'Retail Fuel Prices'!$B$6:$B$56)),
Fuel_group5="Gaseous fuels",INDEX(Gas_Retail_Prices,MATCH($C27,'Retail Fuel Prices'!$B$6:$B$56)),
Fuel_group5="Liquid fuels",INDEX(Oil_Retail_Prices,MATCH($C27,'Retail Fuel Prices'!$B$6:$B$56)),
Fuel_group5="Solid fuels",INDEX(Coal_Retail_Prices,MATCH($C27,'Retail Fuel Prices'!$B$6:$B$56)),
OR(Fuel_group5="Biomass fuels",Fuel_group5="Biogas fuels",Fuel_group5="Other"),Inputs!H$25),0)</f>
        <v>0</v>
      </c>
      <c r="P27" s="112"/>
      <c r="Q27" s="100" t="e">
        <f t="shared" si="2"/>
        <v>#DIV/0!</v>
      </c>
      <c r="R27" s="101" t="e">
        <f t="shared" si="2"/>
        <v>#DIV/0!</v>
      </c>
      <c r="S27" s="101" t="e">
        <f t="shared" si="2"/>
        <v>#DIV/0!</v>
      </c>
      <c r="T27" s="101" t="e">
        <f t="shared" si="2"/>
        <v>#DIV/0!</v>
      </c>
      <c r="U27" s="102" t="e">
        <f t="shared" si="2"/>
        <v>#DIV/0!</v>
      </c>
      <c r="V27" s="103"/>
      <c r="W27" s="100" t="e">
        <f>Q27*INDEX(Private_Discount_Index,MATCH($C27,'Inflation &amp; Discounting'!$E$8:$E$60))</f>
        <v>#DIV/0!</v>
      </c>
      <c r="X27" s="101" t="e">
        <f>R27*INDEX(Private_Discount_Index,MATCH($C27,'Inflation &amp; Discounting'!$E$8:$E$60))</f>
        <v>#DIV/0!</v>
      </c>
      <c r="Y27" s="101" t="e">
        <f>S27*INDEX(Private_Discount_Index,MATCH($C27,'Inflation &amp; Discounting'!$E$8:$E$60))</f>
        <v>#DIV/0!</v>
      </c>
      <c r="Z27" s="101" t="e">
        <f>T27*INDEX(Private_Discount_Index,MATCH($C27,'Inflation &amp; Discounting'!$E$8:$E$60))</f>
        <v>#DIV/0!</v>
      </c>
      <c r="AA27" s="102" t="e">
        <f>U27*INDEX(Private_Discount_Index,MATCH($C27,'Inflation &amp; Discounting'!$E$8:$E$60))</f>
        <v>#DIV/0!</v>
      </c>
    </row>
    <row r="28" spans="2:27" x14ac:dyDescent="0.25">
      <c r="B28" s="98">
        <f t="shared" si="0"/>
        <v>19</v>
      </c>
      <c r="C28" s="99">
        <v>2041</v>
      </c>
      <c r="E28" s="100" t="e">
        <f>'Energy Calculations'!W28</f>
        <v>#DIV/0!</v>
      </c>
      <c r="F28" s="101" t="e">
        <f>'Energy Calculations'!X28</f>
        <v>#DIV/0!</v>
      </c>
      <c r="G28" s="101" t="e">
        <f>'Energy Calculations'!Y28</f>
        <v>#DIV/0!</v>
      </c>
      <c r="H28" s="101" t="e">
        <f>'Energy Calculations'!Z28</f>
        <v>#DIV/0!</v>
      </c>
      <c r="I28" s="102" t="e">
        <f>'Energy Calculations'!AA28</f>
        <v>#DIV/0!</v>
      </c>
      <c r="J28" s="103"/>
      <c r="K28" s="109" cm="1">
        <f t="array" ref="K28">_xlfn.IFNA(_xlfn.IFS(Fuel_group1="Electricity",INDEX(Electricity_Retail_Prices,MATCH($C28,'Retail Fuel Prices'!$B$6:$B$56)),
Fuel_group1="Gaseous fuels",INDEX(Gas_Retail_Prices,MATCH($C28,'Retail Fuel Prices'!$B$6:$B$56)),
Fuel_group1="Liquid fuels",INDEX(Oil_Retail_Prices,MATCH($C28,'Retail Fuel Prices'!$B$6:$B$56)),
Fuel_group1="Solid fuels",INDEX(Coal_Retail_Prices,MATCH($C28,'Retail Fuel Prices'!$B$6:$B$56)),
OR(Fuel_group1="Biomass fuels",Fuel_group1="Biogas fuels",Fuel_group1="Other"),Inputs!D$25),0)</f>
        <v>0</v>
      </c>
      <c r="L28" s="110" cm="1">
        <f t="array" ref="L28">_xlfn.IFNA(_xlfn.IFS(Fuel_group2="Electricity",INDEX(Electricity_Retail_Prices,MATCH($C28,'Retail Fuel Prices'!$B$6:$B$56)),
Fuel_group2="Gaseous fuels",INDEX(Gas_Retail_Prices,MATCH($C28,'Retail Fuel Prices'!$B$6:$B$56)),
Fuel_group2="Liquid fuels",INDEX(Oil_Retail_Prices,MATCH($C28,'Retail Fuel Prices'!$B$6:$B$56)),
Fuel_group2="Solid fuels",INDEX(Coal_Retail_Prices,MATCH($C28,'Retail Fuel Prices'!$B$6:$B$56)),
OR(Fuel_group2="Biomass fuels",Fuel_group2="Biogas fuels",Fuel_group2="Other"),Inputs!E$25),0)</f>
        <v>0</v>
      </c>
      <c r="M28" s="110" cm="1">
        <f t="array" ref="M28">_xlfn.IFNA(_xlfn.IFS(Fuel_group3="Electricity",INDEX(Electricity_Retail_Prices,MATCH($C28,'Retail Fuel Prices'!$B$6:$B$56)),
Fuel_group3="Gaseous fuels",INDEX(Gas_Retail_Prices,MATCH($C28,'Retail Fuel Prices'!$B$6:$B$56)),
Fuel_group3="Liquid fuels",INDEX(Oil_Retail_Prices,MATCH($C28,'Retail Fuel Prices'!$B$6:$B$56)),
Fuel_group3="Solid fuels",INDEX(Coal_Retail_Prices,MATCH($C28,'Retail Fuel Prices'!$B$6:$B$56)),
OR(Fuel_group3="Biomass fuels",Fuel_group3="Biogas fuels",Fuel_group3="Other"),Inputs!F$25),0)</f>
        <v>0</v>
      </c>
      <c r="N28" s="110" cm="1">
        <f t="array" ref="N28">_xlfn.IFNA(_xlfn.IFS(Fuel_group4="Electricity",INDEX(Electricity_Retail_Prices,MATCH($C28,'Retail Fuel Prices'!$B$6:$B$56)),
Fuel_group4="Gaseous fuels",INDEX(Gas_Retail_Prices,MATCH($C28,'Retail Fuel Prices'!$B$6:$B$56)),
Fuel_group4="Liquid fuels",INDEX(Oil_Retail_Prices,MATCH($C28,'Retail Fuel Prices'!$B$6:$B$56)),
Fuel_group4="Solid fuels",INDEX(Coal_Retail_Prices,MATCH($C28,'Retail Fuel Prices'!$B$6:$B$56)),
OR(Fuel_group4="Biomass fuels",Fuel_group4="Biogas fuels",Fuel_group4="Other"),Inputs!G$25),0)</f>
        <v>0</v>
      </c>
      <c r="O28" s="111" cm="1">
        <f t="array" ref="O28">_xlfn.IFNA(_xlfn.IFS(Fuel_group5="Electricity",INDEX(Electricity_Retail_Prices,MATCH($C28,'Retail Fuel Prices'!$B$6:$B$56)),
Fuel_group5="Gaseous fuels",INDEX(Gas_Retail_Prices,MATCH($C28,'Retail Fuel Prices'!$B$6:$B$56)),
Fuel_group5="Liquid fuels",INDEX(Oil_Retail_Prices,MATCH($C28,'Retail Fuel Prices'!$B$6:$B$56)),
Fuel_group5="Solid fuels",INDEX(Coal_Retail_Prices,MATCH($C28,'Retail Fuel Prices'!$B$6:$B$56)),
OR(Fuel_group5="Biomass fuels",Fuel_group5="Biogas fuels",Fuel_group5="Other"),Inputs!H$25),0)</f>
        <v>0</v>
      </c>
      <c r="P28" s="112"/>
      <c r="Q28" s="100" t="e">
        <f t="shared" si="2"/>
        <v>#DIV/0!</v>
      </c>
      <c r="R28" s="101" t="e">
        <f t="shared" si="2"/>
        <v>#DIV/0!</v>
      </c>
      <c r="S28" s="101" t="e">
        <f t="shared" si="2"/>
        <v>#DIV/0!</v>
      </c>
      <c r="T28" s="101" t="e">
        <f t="shared" si="2"/>
        <v>#DIV/0!</v>
      </c>
      <c r="U28" s="102" t="e">
        <f t="shared" si="2"/>
        <v>#DIV/0!</v>
      </c>
      <c r="V28" s="103"/>
      <c r="W28" s="100" t="e">
        <f>Q28*INDEX(Private_Discount_Index,MATCH($C28,'Inflation &amp; Discounting'!$E$8:$E$60))</f>
        <v>#DIV/0!</v>
      </c>
      <c r="X28" s="101" t="e">
        <f>R28*INDEX(Private_Discount_Index,MATCH($C28,'Inflation &amp; Discounting'!$E$8:$E$60))</f>
        <v>#DIV/0!</v>
      </c>
      <c r="Y28" s="101" t="e">
        <f>S28*INDEX(Private_Discount_Index,MATCH($C28,'Inflation &amp; Discounting'!$E$8:$E$60))</f>
        <v>#DIV/0!</v>
      </c>
      <c r="Z28" s="101" t="e">
        <f>T28*INDEX(Private_Discount_Index,MATCH($C28,'Inflation &amp; Discounting'!$E$8:$E$60))</f>
        <v>#DIV/0!</v>
      </c>
      <c r="AA28" s="102" t="e">
        <f>U28*INDEX(Private_Discount_Index,MATCH($C28,'Inflation &amp; Discounting'!$E$8:$E$60))</f>
        <v>#DIV/0!</v>
      </c>
    </row>
    <row r="29" spans="2:27" x14ac:dyDescent="0.25">
      <c r="B29" s="98">
        <f t="shared" si="0"/>
        <v>20</v>
      </c>
      <c r="C29" s="99">
        <v>2042</v>
      </c>
      <c r="E29" s="100" t="e">
        <f>'Energy Calculations'!W29</f>
        <v>#DIV/0!</v>
      </c>
      <c r="F29" s="101" t="e">
        <f>'Energy Calculations'!X29</f>
        <v>#DIV/0!</v>
      </c>
      <c r="G29" s="101" t="e">
        <f>'Energy Calculations'!Y29</f>
        <v>#DIV/0!</v>
      </c>
      <c r="H29" s="101" t="e">
        <f>'Energy Calculations'!Z29</f>
        <v>#DIV/0!</v>
      </c>
      <c r="I29" s="102" t="e">
        <f>'Energy Calculations'!AA29</f>
        <v>#DIV/0!</v>
      </c>
      <c r="J29" s="103"/>
      <c r="K29" s="109" cm="1">
        <f t="array" ref="K29">_xlfn.IFNA(_xlfn.IFS(Fuel_group1="Electricity",INDEX(Electricity_Retail_Prices,MATCH($C29,'Retail Fuel Prices'!$B$6:$B$56)),
Fuel_group1="Gaseous fuels",INDEX(Gas_Retail_Prices,MATCH($C29,'Retail Fuel Prices'!$B$6:$B$56)),
Fuel_group1="Liquid fuels",INDEX(Oil_Retail_Prices,MATCH($C29,'Retail Fuel Prices'!$B$6:$B$56)),
Fuel_group1="Solid fuels",INDEX(Coal_Retail_Prices,MATCH($C29,'Retail Fuel Prices'!$B$6:$B$56)),
OR(Fuel_group1="Biomass fuels",Fuel_group1="Biogas fuels",Fuel_group1="Other"),Inputs!D$25),0)</f>
        <v>0</v>
      </c>
      <c r="L29" s="110" cm="1">
        <f t="array" ref="L29">_xlfn.IFNA(_xlfn.IFS(Fuel_group2="Electricity",INDEX(Electricity_Retail_Prices,MATCH($C29,'Retail Fuel Prices'!$B$6:$B$56)),
Fuel_group2="Gaseous fuels",INDEX(Gas_Retail_Prices,MATCH($C29,'Retail Fuel Prices'!$B$6:$B$56)),
Fuel_group2="Liquid fuels",INDEX(Oil_Retail_Prices,MATCH($C29,'Retail Fuel Prices'!$B$6:$B$56)),
Fuel_group2="Solid fuels",INDEX(Coal_Retail_Prices,MATCH($C29,'Retail Fuel Prices'!$B$6:$B$56)),
OR(Fuel_group2="Biomass fuels",Fuel_group2="Biogas fuels",Fuel_group2="Other"),Inputs!E$25),0)</f>
        <v>0</v>
      </c>
      <c r="M29" s="110" cm="1">
        <f t="array" ref="M29">_xlfn.IFNA(_xlfn.IFS(Fuel_group3="Electricity",INDEX(Electricity_Retail_Prices,MATCH($C29,'Retail Fuel Prices'!$B$6:$B$56)),
Fuel_group3="Gaseous fuels",INDEX(Gas_Retail_Prices,MATCH($C29,'Retail Fuel Prices'!$B$6:$B$56)),
Fuel_group3="Liquid fuels",INDEX(Oil_Retail_Prices,MATCH($C29,'Retail Fuel Prices'!$B$6:$B$56)),
Fuel_group3="Solid fuels",INDEX(Coal_Retail_Prices,MATCH($C29,'Retail Fuel Prices'!$B$6:$B$56)),
OR(Fuel_group3="Biomass fuels",Fuel_group3="Biogas fuels",Fuel_group3="Other"),Inputs!F$25),0)</f>
        <v>0</v>
      </c>
      <c r="N29" s="110" cm="1">
        <f t="array" ref="N29">_xlfn.IFNA(_xlfn.IFS(Fuel_group4="Electricity",INDEX(Electricity_Retail_Prices,MATCH($C29,'Retail Fuel Prices'!$B$6:$B$56)),
Fuel_group4="Gaseous fuels",INDEX(Gas_Retail_Prices,MATCH($C29,'Retail Fuel Prices'!$B$6:$B$56)),
Fuel_group4="Liquid fuels",INDEX(Oil_Retail_Prices,MATCH($C29,'Retail Fuel Prices'!$B$6:$B$56)),
Fuel_group4="Solid fuels",INDEX(Coal_Retail_Prices,MATCH($C29,'Retail Fuel Prices'!$B$6:$B$56)),
OR(Fuel_group4="Biomass fuels",Fuel_group4="Biogas fuels",Fuel_group4="Other"),Inputs!G$25),0)</f>
        <v>0</v>
      </c>
      <c r="O29" s="111" cm="1">
        <f t="array" ref="O29">_xlfn.IFNA(_xlfn.IFS(Fuel_group5="Electricity",INDEX(Electricity_Retail_Prices,MATCH($C29,'Retail Fuel Prices'!$B$6:$B$56)),
Fuel_group5="Gaseous fuels",INDEX(Gas_Retail_Prices,MATCH($C29,'Retail Fuel Prices'!$B$6:$B$56)),
Fuel_group5="Liquid fuels",INDEX(Oil_Retail_Prices,MATCH($C29,'Retail Fuel Prices'!$B$6:$B$56)),
Fuel_group5="Solid fuels",INDEX(Coal_Retail_Prices,MATCH($C29,'Retail Fuel Prices'!$B$6:$B$56)),
OR(Fuel_group5="Biomass fuels",Fuel_group5="Biogas fuels",Fuel_group5="Other"),Inputs!H$25),0)</f>
        <v>0</v>
      </c>
      <c r="P29" s="112"/>
      <c r="Q29" s="100" t="e">
        <f t="shared" si="2"/>
        <v>#DIV/0!</v>
      </c>
      <c r="R29" s="101" t="e">
        <f t="shared" si="2"/>
        <v>#DIV/0!</v>
      </c>
      <c r="S29" s="101" t="e">
        <f t="shared" si="2"/>
        <v>#DIV/0!</v>
      </c>
      <c r="T29" s="101" t="e">
        <f t="shared" si="2"/>
        <v>#DIV/0!</v>
      </c>
      <c r="U29" s="102" t="e">
        <f t="shared" si="2"/>
        <v>#DIV/0!</v>
      </c>
      <c r="V29" s="103"/>
      <c r="W29" s="100" t="e">
        <f>Q29*INDEX(Private_Discount_Index,MATCH($C29,'Inflation &amp; Discounting'!$E$8:$E$60))</f>
        <v>#DIV/0!</v>
      </c>
      <c r="X29" s="101" t="e">
        <f>R29*INDEX(Private_Discount_Index,MATCH($C29,'Inflation &amp; Discounting'!$E$8:$E$60))</f>
        <v>#DIV/0!</v>
      </c>
      <c r="Y29" s="101" t="e">
        <f>S29*INDEX(Private_Discount_Index,MATCH($C29,'Inflation &amp; Discounting'!$E$8:$E$60))</f>
        <v>#DIV/0!</v>
      </c>
      <c r="Z29" s="101" t="e">
        <f>T29*INDEX(Private_Discount_Index,MATCH($C29,'Inflation &amp; Discounting'!$E$8:$E$60))</f>
        <v>#DIV/0!</v>
      </c>
      <c r="AA29" s="102" t="e">
        <f>U29*INDEX(Private_Discount_Index,MATCH($C29,'Inflation &amp; Discounting'!$E$8:$E$60))</f>
        <v>#DIV/0!</v>
      </c>
    </row>
    <row r="30" spans="2:27" x14ac:dyDescent="0.25">
      <c r="B30" s="98">
        <f t="shared" si="0"/>
        <v>21</v>
      </c>
      <c r="C30" s="99">
        <v>2043</v>
      </c>
      <c r="E30" s="100" t="e">
        <f>'Energy Calculations'!W30</f>
        <v>#DIV/0!</v>
      </c>
      <c r="F30" s="101" t="e">
        <f>'Energy Calculations'!X30</f>
        <v>#DIV/0!</v>
      </c>
      <c r="G30" s="101" t="e">
        <f>'Energy Calculations'!Y30</f>
        <v>#DIV/0!</v>
      </c>
      <c r="H30" s="101" t="e">
        <f>'Energy Calculations'!Z30</f>
        <v>#DIV/0!</v>
      </c>
      <c r="I30" s="102" t="e">
        <f>'Energy Calculations'!AA30</f>
        <v>#DIV/0!</v>
      </c>
      <c r="J30" s="103"/>
      <c r="K30" s="109" cm="1">
        <f t="array" ref="K30">_xlfn.IFNA(_xlfn.IFS(Fuel_group1="Electricity",INDEX(Electricity_Retail_Prices,MATCH($C30,'Retail Fuel Prices'!$B$6:$B$56)),
Fuel_group1="Gaseous fuels",INDEX(Gas_Retail_Prices,MATCH($C30,'Retail Fuel Prices'!$B$6:$B$56)),
Fuel_group1="Liquid fuels",INDEX(Oil_Retail_Prices,MATCH($C30,'Retail Fuel Prices'!$B$6:$B$56)),
Fuel_group1="Solid fuels",INDEX(Coal_Retail_Prices,MATCH($C30,'Retail Fuel Prices'!$B$6:$B$56)),
OR(Fuel_group1="Biomass fuels",Fuel_group1="Biogas fuels",Fuel_group1="Other"),Inputs!D$25),0)</f>
        <v>0</v>
      </c>
      <c r="L30" s="110" cm="1">
        <f t="array" ref="L30">_xlfn.IFNA(_xlfn.IFS(Fuel_group2="Electricity",INDEX(Electricity_Retail_Prices,MATCH($C30,'Retail Fuel Prices'!$B$6:$B$56)),
Fuel_group2="Gaseous fuels",INDEX(Gas_Retail_Prices,MATCH($C30,'Retail Fuel Prices'!$B$6:$B$56)),
Fuel_group2="Liquid fuels",INDEX(Oil_Retail_Prices,MATCH($C30,'Retail Fuel Prices'!$B$6:$B$56)),
Fuel_group2="Solid fuels",INDEX(Coal_Retail_Prices,MATCH($C30,'Retail Fuel Prices'!$B$6:$B$56)),
OR(Fuel_group2="Biomass fuels",Fuel_group2="Biogas fuels",Fuel_group2="Other"),Inputs!E$25),0)</f>
        <v>0</v>
      </c>
      <c r="M30" s="110" cm="1">
        <f t="array" ref="M30">_xlfn.IFNA(_xlfn.IFS(Fuel_group3="Electricity",INDEX(Electricity_Retail_Prices,MATCH($C30,'Retail Fuel Prices'!$B$6:$B$56)),
Fuel_group3="Gaseous fuels",INDEX(Gas_Retail_Prices,MATCH($C30,'Retail Fuel Prices'!$B$6:$B$56)),
Fuel_group3="Liquid fuels",INDEX(Oil_Retail_Prices,MATCH($C30,'Retail Fuel Prices'!$B$6:$B$56)),
Fuel_group3="Solid fuels",INDEX(Coal_Retail_Prices,MATCH($C30,'Retail Fuel Prices'!$B$6:$B$56)),
OR(Fuel_group3="Biomass fuels",Fuel_group3="Biogas fuels",Fuel_group3="Other"),Inputs!F$25),0)</f>
        <v>0</v>
      </c>
      <c r="N30" s="110" cm="1">
        <f t="array" ref="N30">_xlfn.IFNA(_xlfn.IFS(Fuel_group4="Electricity",INDEX(Electricity_Retail_Prices,MATCH($C30,'Retail Fuel Prices'!$B$6:$B$56)),
Fuel_group4="Gaseous fuels",INDEX(Gas_Retail_Prices,MATCH($C30,'Retail Fuel Prices'!$B$6:$B$56)),
Fuel_group4="Liquid fuels",INDEX(Oil_Retail_Prices,MATCH($C30,'Retail Fuel Prices'!$B$6:$B$56)),
Fuel_group4="Solid fuels",INDEX(Coal_Retail_Prices,MATCH($C30,'Retail Fuel Prices'!$B$6:$B$56)),
OR(Fuel_group4="Biomass fuels",Fuel_group4="Biogas fuels",Fuel_group4="Other"),Inputs!G$25),0)</f>
        <v>0</v>
      </c>
      <c r="O30" s="111" cm="1">
        <f t="array" ref="O30">_xlfn.IFNA(_xlfn.IFS(Fuel_group5="Electricity",INDEX(Electricity_Retail_Prices,MATCH($C30,'Retail Fuel Prices'!$B$6:$B$56)),
Fuel_group5="Gaseous fuels",INDEX(Gas_Retail_Prices,MATCH($C30,'Retail Fuel Prices'!$B$6:$B$56)),
Fuel_group5="Liquid fuels",INDEX(Oil_Retail_Prices,MATCH($C30,'Retail Fuel Prices'!$B$6:$B$56)),
Fuel_group5="Solid fuels",INDEX(Coal_Retail_Prices,MATCH($C30,'Retail Fuel Prices'!$B$6:$B$56)),
OR(Fuel_group5="Biomass fuels",Fuel_group5="Biogas fuels",Fuel_group5="Other"),Inputs!H$25),0)</f>
        <v>0</v>
      </c>
      <c r="P30" s="112"/>
      <c r="Q30" s="100" t="e">
        <f t="shared" si="2"/>
        <v>#DIV/0!</v>
      </c>
      <c r="R30" s="101" t="e">
        <f t="shared" si="2"/>
        <v>#DIV/0!</v>
      </c>
      <c r="S30" s="101" t="e">
        <f t="shared" si="2"/>
        <v>#DIV/0!</v>
      </c>
      <c r="T30" s="101" t="e">
        <f t="shared" si="2"/>
        <v>#DIV/0!</v>
      </c>
      <c r="U30" s="102" t="e">
        <f t="shared" si="2"/>
        <v>#DIV/0!</v>
      </c>
      <c r="V30" s="103"/>
      <c r="W30" s="100" t="e">
        <f>Q30*INDEX(Private_Discount_Index,MATCH($C30,'Inflation &amp; Discounting'!$E$8:$E$60))</f>
        <v>#DIV/0!</v>
      </c>
      <c r="X30" s="101" t="e">
        <f>R30*INDEX(Private_Discount_Index,MATCH($C30,'Inflation &amp; Discounting'!$E$8:$E$60))</f>
        <v>#DIV/0!</v>
      </c>
      <c r="Y30" s="101" t="e">
        <f>S30*INDEX(Private_Discount_Index,MATCH($C30,'Inflation &amp; Discounting'!$E$8:$E$60))</f>
        <v>#DIV/0!</v>
      </c>
      <c r="Z30" s="101" t="e">
        <f>T30*INDEX(Private_Discount_Index,MATCH($C30,'Inflation &amp; Discounting'!$E$8:$E$60))</f>
        <v>#DIV/0!</v>
      </c>
      <c r="AA30" s="102" t="e">
        <f>U30*INDEX(Private_Discount_Index,MATCH($C30,'Inflation &amp; Discounting'!$E$8:$E$60))</f>
        <v>#DIV/0!</v>
      </c>
    </row>
    <row r="31" spans="2:27" x14ac:dyDescent="0.25">
      <c r="B31" s="98">
        <f t="shared" si="0"/>
        <v>22</v>
      </c>
      <c r="C31" s="99">
        <v>2044</v>
      </c>
      <c r="E31" s="100" t="e">
        <f>'Energy Calculations'!W31</f>
        <v>#DIV/0!</v>
      </c>
      <c r="F31" s="101" t="e">
        <f>'Energy Calculations'!X31</f>
        <v>#DIV/0!</v>
      </c>
      <c r="G31" s="101" t="e">
        <f>'Energy Calculations'!Y31</f>
        <v>#DIV/0!</v>
      </c>
      <c r="H31" s="101" t="e">
        <f>'Energy Calculations'!Z31</f>
        <v>#DIV/0!</v>
      </c>
      <c r="I31" s="102" t="e">
        <f>'Energy Calculations'!AA31</f>
        <v>#DIV/0!</v>
      </c>
      <c r="J31" s="103"/>
      <c r="K31" s="109" cm="1">
        <f t="array" ref="K31">_xlfn.IFNA(_xlfn.IFS(Fuel_group1="Electricity",INDEX(Electricity_Retail_Prices,MATCH($C31,'Retail Fuel Prices'!$B$6:$B$56)),
Fuel_group1="Gaseous fuels",INDEX(Gas_Retail_Prices,MATCH($C31,'Retail Fuel Prices'!$B$6:$B$56)),
Fuel_group1="Liquid fuels",INDEX(Oil_Retail_Prices,MATCH($C31,'Retail Fuel Prices'!$B$6:$B$56)),
Fuel_group1="Solid fuels",INDEX(Coal_Retail_Prices,MATCH($C31,'Retail Fuel Prices'!$B$6:$B$56)),
OR(Fuel_group1="Biomass fuels",Fuel_group1="Biogas fuels",Fuel_group1="Other"),Inputs!D$25),0)</f>
        <v>0</v>
      </c>
      <c r="L31" s="110" cm="1">
        <f t="array" ref="L31">_xlfn.IFNA(_xlfn.IFS(Fuel_group2="Electricity",INDEX(Electricity_Retail_Prices,MATCH($C31,'Retail Fuel Prices'!$B$6:$B$56)),
Fuel_group2="Gaseous fuels",INDEX(Gas_Retail_Prices,MATCH($C31,'Retail Fuel Prices'!$B$6:$B$56)),
Fuel_group2="Liquid fuels",INDEX(Oil_Retail_Prices,MATCH($C31,'Retail Fuel Prices'!$B$6:$B$56)),
Fuel_group2="Solid fuels",INDEX(Coal_Retail_Prices,MATCH($C31,'Retail Fuel Prices'!$B$6:$B$56)),
OR(Fuel_group2="Biomass fuels",Fuel_group2="Biogas fuels",Fuel_group2="Other"),Inputs!E$25),0)</f>
        <v>0</v>
      </c>
      <c r="M31" s="110" cm="1">
        <f t="array" ref="M31">_xlfn.IFNA(_xlfn.IFS(Fuel_group3="Electricity",INDEX(Electricity_Retail_Prices,MATCH($C31,'Retail Fuel Prices'!$B$6:$B$56)),
Fuel_group3="Gaseous fuels",INDEX(Gas_Retail_Prices,MATCH($C31,'Retail Fuel Prices'!$B$6:$B$56)),
Fuel_group3="Liquid fuels",INDEX(Oil_Retail_Prices,MATCH($C31,'Retail Fuel Prices'!$B$6:$B$56)),
Fuel_group3="Solid fuels",INDEX(Coal_Retail_Prices,MATCH($C31,'Retail Fuel Prices'!$B$6:$B$56)),
OR(Fuel_group3="Biomass fuels",Fuel_group3="Biogas fuels",Fuel_group3="Other"),Inputs!F$25),0)</f>
        <v>0</v>
      </c>
      <c r="N31" s="110" cm="1">
        <f t="array" ref="N31">_xlfn.IFNA(_xlfn.IFS(Fuel_group4="Electricity",INDEX(Electricity_Retail_Prices,MATCH($C31,'Retail Fuel Prices'!$B$6:$B$56)),
Fuel_group4="Gaseous fuels",INDEX(Gas_Retail_Prices,MATCH($C31,'Retail Fuel Prices'!$B$6:$B$56)),
Fuel_group4="Liquid fuels",INDEX(Oil_Retail_Prices,MATCH($C31,'Retail Fuel Prices'!$B$6:$B$56)),
Fuel_group4="Solid fuels",INDEX(Coal_Retail_Prices,MATCH($C31,'Retail Fuel Prices'!$B$6:$B$56)),
OR(Fuel_group4="Biomass fuels",Fuel_group4="Biogas fuels",Fuel_group4="Other"),Inputs!G$25),0)</f>
        <v>0</v>
      </c>
      <c r="O31" s="111" cm="1">
        <f t="array" ref="O31">_xlfn.IFNA(_xlfn.IFS(Fuel_group5="Electricity",INDEX(Electricity_Retail_Prices,MATCH($C31,'Retail Fuel Prices'!$B$6:$B$56)),
Fuel_group5="Gaseous fuels",INDEX(Gas_Retail_Prices,MATCH($C31,'Retail Fuel Prices'!$B$6:$B$56)),
Fuel_group5="Liquid fuels",INDEX(Oil_Retail_Prices,MATCH($C31,'Retail Fuel Prices'!$B$6:$B$56)),
Fuel_group5="Solid fuels",INDEX(Coal_Retail_Prices,MATCH($C31,'Retail Fuel Prices'!$B$6:$B$56)),
OR(Fuel_group5="Biomass fuels",Fuel_group5="Biogas fuels",Fuel_group5="Other"),Inputs!H$25),0)</f>
        <v>0</v>
      </c>
      <c r="P31" s="112"/>
      <c r="Q31" s="100" t="e">
        <f t="shared" si="2"/>
        <v>#DIV/0!</v>
      </c>
      <c r="R31" s="101" t="e">
        <f t="shared" si="2"/>
        <v>#DIV/0!</v>
      </c>
      <c r="S31" s="101" t="e">
        <f t="shared" si="2"/>
        <v>#DIV/0!</v>
      </c>
      <c r="T31" s="101" t="e">
        <f t="shared" si="2"/>
        <v>#DIV/0!</v>
      </c>
      <c r="U31" s="102" t="e">
        <f t="shared" si="2"/>
        <v>#DIV/0!</v>
      </c>
      <c r="V31" s="103"/>
      <c r="W31" s="100" t="e">
        <f>Q31*INDEX(Private_Discount_Index,MATCH($C31,'Inflation &amp; Discounting'!$E$8:$E$60))</f>
        <v>#DIV/0!</v>
      </c>
      <c r="X31" s="101" t="e">
        <f>R31*INDEX(Private_Discount_Index,MATCH($C31,'Inflation &amp; Discounting'!$E$8:$E$60))</f>
        <v>#DIV/0!</v>
      </c>
      <c r="Y31" s="101" t="e">
        <f>S31*INDEX(Private_Discount_Index,MATCH($C31,'Inflation &amp; Discounting'!$E$8:$E$60))</f>
        <v>#DIV/0!</v>
      </c>
      <c r="Z31" s="101" t="e">
        <f>T31*INDEX(Private_Discount_Index,MATCH($C31,'Inflation &amp; Discounting'!$E$8:$E$60))</f>
        <v>#DIV/0!</v>
      </c>
      <c r="AA31" s="102" t="e">
        <f>U31*INDEX(Private_Discount_Index,MATCH($C31,'Inflation &amp; Discounting'!$E$8:$E$60))</f>
        <v>#DIV/0!</v>
      </c>
    </row>
    <row r="32" spans="2:27" x14ac:dyDescent="0.25">
      <c r="B32" s="98">
        <f t="shared" si="0"/>
        <v>23</v>
      </c>
      <c r="C32" s="99">
        <v>2045</v>
      </c>
      <c r="E32" s="100" t="e">
        <f>'Energy Calculations'!W32</f>
        <v>#DIV/0!</v>
      </c>
      <c r="F32" s="101" t="e">
        <f>'Energy Calculations'!X32</f>
        <v>#DIV/0!</v>
      </c>
      <c r="G32" s="101" t="e">
        <f>'Energy Calculations'!Y32</f>
        <v>#DIV/0!</v>
      </c>
      <c r="H32" s="101" t="e">
        <f>'Energy Calculations'!Z32</f>
        <v>#DIV/0!</v>
      </c>
      <c r="I32" s="102" t="e">
        <f>'Energy Calculations'!AA32</f>
        <v>#DIV/0!</v>
      </c>
      <c r="J32" s="103"/>
      <c r="K32" s="109" cm="1">
        <f t="array" ref="K32">_xlfn.IFNA(_xlfn.IFS(Fuel_group1="Electricity",INDEX(Electricity_Retail_Prices,MATCH($C32,'Retail Fuel Prices'!$B$6:$B$56)),
Fuel_group1="Gaseous fuels",INDEX(Gas_Retail_Prices,MATCH($C32,'Retail Fuel Prices'!$B$6:$B$56)),
Fuel_group1="Liquid fuels",INDEX(Oil_Retail_Prices,MATCH($C32,'Retail Fuel Prices'!$B$6:$B$56)),
Fuel_group1="Solid fuels",INDEX(Coal_Retail_Prices,MATCH($C32,'Retail Fuel Prices'!$B$6:$B$56)),
OR(Fuel_group1="Biomass fuels",Fuel_group1="Biogas fuels",Fuel_group1="Other"),Inputs!D$25),0)</f>
        <v>0</v>
      </c>
      <c r="L32" s="110" cm="1">
        <f t="array" ref="L32">_xlfn.IFNA(_xlfn.IFS(Fuel_group2="Electricity",INDEX(Electricity_Retail_Prices,MATCH($C32,'Retail Fuel Prices'!$B$6:$B$56)),
Fuel_group2="Gaseous fuels",INDEX(Gas_Retail_Prices,MATCH($C32,'Retail Fuel Prices'!$B$6:$B$56)),
Fuel_group2="Liquid fuels",INDEX(Oil_Retail_Prices,MATCH($C32,'Retail Fuel Prices'!$B$6:$B$56)),
Fuel_group2="Solid fuels",INDEX(Coal_Retail_Prices,MATCH($C32,'Retail Fuel Prices'!$B$6:$B$56)),
OR(Fuel_group2="Biomass fuels",Fuel_group2="Biogas fuels",Fuel_group2="Other"),Inputs!E$25),0)</f>
        <v>0</v>
      </c>
      <c r="M32" s="110" cm="1">
        <f t="array" ref="M32">_xlfn.IFNA(_xlfn.IFS(Fuel_group3="Electricity",INDEX(Electricity_Retail_Prices,MATCH($C32,'Retail Fuel Prices'!$B$6:$B$56)),
Fuel_group3="Gaseous fuels",INDEX(Gas_Retail_Prices,MATCH($C32,'Retail Fuel Prices'!$B$6:$B$56)),
Fuel_group3="Liquid fuels",INDEX(Oil_Retail_Prices,MATCH($C32,'Retail Fuel Prices'!$B$6:$B$56)),
Fuel_group3="Solid fuels",INDEX(Coal_Retail_Prices,MATCH($C32,'Retail Fuel Prices'!$B$6:$B$56)),
OR(Fuel_group3="Biomass fuels",Fuel_group3="Biogas fuels",Fuel_group3="Other"),Inputs!F$25),0)</f>
        <v>0</v>
      </c>
      <c r="N32" s="110" cm="1">
        <f t="array" ref="N32">_xlfn.IFNA(_xlfn.IFS(Fuel_group4="Electricity",INDEX(Electricity_Retail_Prices,MATCH($C32,'Retail Fuel Prices'!$B$6:$B$56)),
Fuel_group4="Gaseous fuels",INDEX(Gas_Retail_Prices,MATCH($C32,'Retail Fuel Prices'!$B$6:$B$56)),
Fuel_group4="Liquid fuels",INDEX(Oil_Retail_Prices,MATCH($C32,'Retail Fuel Prices'!$B$6:$B$56)),
Fuel_group4="Solid fuels",INDEX(Coal_Retail_Prices,MATCH($C32,'Retail Fuel Prices'!$B$6:$B$56)),
OR(Fuel_group4="Biomass fuels",Fuel_group4="Biogas fuels",Fuel_group4="Other"),Inputs!G$25),0)</f>
        <v>0</v>
      </c>
      <c r="O32" s="111" cm="1">
        <f t="array" ref="O32">_xlfn.IFNA(_xlfn.IFS(Fuel_group5="Electricity",INDEX(Electricity_Retail_Prices,MATCH($C32,'Retail Fuel Prices'!$B$6:$B$56)),
Fuel_group5="Gaseous fuels",INDEX(Gas_Retail_Prices,MATCH($C32,'Retail Fuel Prices'!$B$6:$B$56)),
Fuel_group5="Liquid fuels",INDEX(Oil_Retail_Prices,MATCH($C32,'Retail Fuel Prices'!$B$6:$B$56)),
Fuel_group5="Solid fuels",INDEX(Coal_Retail_Prices,MATCH($C32,'Retail Fuel Prices'!$B$6:$B$56)),
OR(Fuel_group5="Biomass fuels",Fuel_group5="Biogas fuels",Fuel_group5="Other"),Inputs!H$25),0)</f>
        <v>0</v>
      </c>
      <c r="P32" s="112"/>
      <c r="Q32" s="100" t="e">
        <f t="shared" si="2"/>
        <v>#DIV/0!</v>
      </c>
      <c r="R32" s="101" t="e">
        <f t="shared" si="2"/>
        <v>#DIV/0!</v>
      </c>
      <c r="S32" s="101" t="e">
        <f t="shared" si="2"/>
        <v>#DIV/0!</v>
      </c>
      <c r="T32" s="101" t="e">
        <f t="shared" si="2"/>
        <v>#DIV/0!</v>
      </c>
      <c r="U32" s="102" t="e">
        <f t="shared" si="2"/>
        <v>#DIV/0!</v>
      </c>
      <c r="V32" s="103"/>
      <c r="W32" s="100" t="e">
        <f>Q32*INDEX(Private_Discount_Index,MATCH($C32,'Inflation &amp; Discounting'!$E$8:$E$60))</f>
        <v>#DIV/0!</v>
      </c>
      <c r="X32" s="101" t="e">
        <f>R32*INDEX(Private_Discount_Index,MATCH($C32,'Inflation &amp; Discounting'!$E$8:$E$60))</f>
        <v>#DIV/0!</v>
      </c>
      <c r="Y32" s="101" t="e">
        <f>S32*INDEX(Private_Discount_Index,MATCH($C32,'Inflation &amp; Discounting'!$E$8:$E$60))</f>
        <v>#DIV/0!</v>
      </c>
      <c r="Z32" s="101" t="e">
        <f>T32*INDEX(Private_Discount_Index,MATCH($C32,'Inflation &amp; Discounting'!$E$8:$E$60))</f>
        <v>#DIV/0!</v>
      </c>
      <c r="AA32" s="102" t="e">
        <f>U32*INDEX(Private_Discount_Index,MATCH($C32,'Inflation &amp; Discounting'!$E$8:$E$60))</f>
        <v>#DIV/0!</v>
      </c>
    </row>
    <row r="33" spans="2:27" x14ac:dyDescent="0.25">
      <c r="B33" s="98">
        <f t="shared" si="0"/>
        <v>24</v>
      </c>
      <c r="C33" s="99">
        <v>2046</v>
      </c>
      <c r="E33" s="100" t="e">
        <f>'Energy Calculations'!W33</f>
        <v>#DIV/0!</v>
      </c>
      <c r="F33" s="101" t="e">
        <f>'Energy Calculations'!X33</f>
        <v>#DIV/0!</v>
      </c>
      <c r="G33" s="101" t="e">
        <f>'Energy Calculations'!Y33</f>
        <v>#DIV/0!</v>
      </c>
      <c r="H33" s="101" t="e">
        <f>'Energy Calculations'!Z33</f>
        <v>#DIV/0!</v>
      </c>
      <c r="I33" s="102" t="e">
        <f>'Energy Calculations'!AA33</f>
        <v>#DIV/0!</v>
      </c>
      <c r="J33" s="103"/>
      <c r="K33" s="109" cm="1">
        <f t="array" ref="K33">_xlfn.IFNA(_xlfn.IFS(Fuel_group1="Electricity",INDEX(Electricity_Retail_Prices,MATCH($C33,'Retail Fuel Prices'!$B$6:$B$56)),
Fuel_group1="Gaseous fuels",INDEX(Gas_Retail_Prices,MATCH($C33,'Retail Fuel Prices'!$B$6:$B$56)),
Fuel_group1="Liquid fuels",INDEX(Oil_Retail_Prices,MATCH($C33,'Retail Fuel Prices'!$B$6:$B$56)),
Fuel_group1="Solid fuels",INDEX(Coal_Retail_Prices,MATCH($C33,'Retail Fuel Prices'!$B$6:$B$56)),
OR(Fuel_group1="Biomass fuels",Fuel_group1="Biogas fuels",Fuel_group1="Other"),Inputs!D$25),0)</f>
        <v>0</v>
      </c>
      <c r="L33" s="110" cm="1">
        <f t="array" ref="L33">_xlfn.IFNA(_xlfn.IFS(Fuel_group2="Electricity",INDEX(Electricity_Retail_Prices,MATCH($C33,'Retail Fuel Prices'!$B$6:$B$56)),
Fuel_group2="Gaseous fuels",INDEX(Gas_Retail_Prices,MATCH($C33,'Retail Fuel Prices'!$B$6:$B$56)),
Fuel_group2="Liquid fuels",INDEX(Oil_Retail_Prices,MATCH($C33,'Retail Fuel Prices'!$B$6:$B$56)),
Fuel_group2="Solid fuels",INDEX(Coal_Retail_Prices,MATCH($C33,'Retail Fuel Prices'!$B$6:$B$56)),
OR(Fuel_group2="Biomass fuels",Fuel_group2="Biogas fuels",Fuel_group2="Other"),Inputs!E$25),0)</f>
        <v>0</v>
      </c>
      <c r="M33" s="110" cm="1">
        <f t="array" ref="M33">_xlfn.IFNA(_xlfn.IFS(Fuel_group3="Electricity",INDEX(Electricity_Retail_Prices,MATCH($C33,'Retail Fuel Prices'!$B$6:$B$56)),
Fuel_group3="Gaseous fuels",INDEX(Gas_Retail_Prices,MATCH($C33,'Retail Fuel Prices'!$B$6:$B$56)),
Fuel_group3="Liquid fuels",INDEX(Oil_Retail_Prices,MATCH($C33,'Retail Fuel Prices'!$B$6:$B$56)),
Fuel_group3="Solid fuels",INDEX(Coal_Retail_Prices,MATCH($C33,'Retail Fuel Prices'!$B$6:$B$56)),
OR(Fuel_group3="Biomass fuels",Fuel_group3="Biogas fuels",Fuel_group3="Other"),Inputs!F$25),0)</f>
        <v>0</v>
      </c>
      <c r="N33" s="110" cm="1">
        <f t="array" ref="N33">_xlfn.IFNA(_xlfn.IFS(Fuel_group4="Electricity",INDEX(Electricity_Retail_Prices,MATCH($C33,'Retail Fuel Prices'!$B$6:$B$56)),
Fuel_group4="Gaseous fuels",INDEX(Gas_Retail_Prices,MATCH($C33,'Retail Fuel Prices'!$B$6:$B$56)),
Fuel_group4="Liquid fuels",INDEX(Oil_Retail_Prices,MATCH($C33,'Retail Fuel Prices'!$B$6:$B$56)),
Fuel_group4="Solid fuels",INDEX(Coal_Retail_Prices,MATCH($C33,'Retail Fuel Prices'!$B$6:$B$56)),
OR(Fuel_group4="Biomass fuels",Fuel_group4="Biogas fuels",Fuel_group4="Other"),Inputs!G$25),0)</f>
        <v>0</v>
      </c>
      <c r="O33" s="111" cm="1">
        <f t="array" ref="O33">_xlfn.IFNA(_xlfn.IFS(Fuel_group5="Electricity",INDEX(Electricity_Retail_Prices,MATCH($C33,'Retail Fuel Prices'!$B$6:$B$56)),
Fuel_group5="Gaseous fuels",INDEX(Gas_Retail_Prices,MATCH($C33,'Retail Fuel Prices'!$B$6:$B$56)),
Fuel_group5="Liquid fuels",INDEX(Oil_Retail_Prices,MATCH($C33,'Retail Fuel Prices'!$B$6:$B$56)),
Fuel_group5="Solid fuels",INDEX(Coal_Retail_Prices,MATCH($C33,'Retail Fuel Prices'!$B$6:$B$56)),
OR(Fuel_group5="Biomass fuels",Fuel_group5="Biogas fuels",Fuel_group5="Other"),Inputs!H$25),0)</f>
        <v>0</v>
      </c>
      <c r="P33" s="112"/>
      <c r="Q33" s="100" t="e">
        <f t="shared" si="2"/>
        <v>#DIV/0!</v>
      </c>
      <c r="R33" s="101" t="e">
        <f t="shared" si="2"/>
        <v>#DIV/0!</v>
      </c>
      <c r="S33" s="101" t="e">
        <f t="shared" si="2"/>
        <v>#DIV/0!</v>
      </c>
      <c r="T33" s="101" t="e">
        <f t="shared" si="2"/>
        <v>#DIV/0!</v>
      </c>
      <c r="U33" s="102" t="e">
        <f t="shared" si="2"/>
        <v>#DIV/0!</v>
      </c>
      <c r="V33" s="103"/>
      <c r="W33" s="100" t="e">
        <f>Q33*INDEX(Private_Discount_Index,MATCH($C33,'Inflation &amp; Discounting'!$E$8:$E$60))</f>
        <v>#DIV/0!</v>
      </c>
      <c r="X33" s="101" t="e">
        <f>R33*INDEX(Private_Discount_Index,MATCH($C33,'Inflation &amp; Discounting'!$E$8:$E$60))</f>
        <v>#DIV/0!</v>
      </c>
      <c r="Y33" s="101" t="e">
        <f>S33*INDEX(Private_Discount_Index,MATCH($C33,'Inflation &amp; Discounting'!$E$8:$E$60))</f>
        <v>#DIV/0!</v>
      </c>
      <c r="Z33" s="101" t="e">
        <f>T33*INDEX(Private_Discount_Index,MATCH($C33,'Inflation &amp; Discounting'!$E$8:$E$60))</f>
        <v>#DIV/0!</v>
      </c>
      <c r="AA33" s="102" t="e">
        <f>U33*INDEX(Private_Discount_Index,MATCH($C33,'Inflation &amp; Discounting'!$E$8:$E$60))</f>
        <v>#DIV/0!</v>
      </c>
    </row>
    <row r="34" spans="2:27" x14ac:dyDescent="0.25">
      <c r="B34" s="98">
        <f t="shared" si="0"/>
        <v>25</v>
      </c>
      <c r="C34" s="99">
        <v>2047</v>
      </c>
      <c r="E34" s="100" t="e">
        <f>'Energy Calculations'!W34</f>
        <v>#DIV/0!</v>
      </c>
      <c r="F34" s="101" t="e">
        <f>'Energy Calculations'!X34</f>
        <v>#DIV/0!</v>
      </c>
      <c r="G34" s="101" t="e">
        <f>'Energy Calculations'!Y34</f>
        <v>#DIV/0!</v>
      </c>
      <c r="H34" s="101" t="e">
        <f>'Energy Calculations'!Z34</f>
        <v>#DIV/0!</v>
      </c>
      <c r="I34" s="102" t="e">
        <f>'Energy Calculations'!AA34</f>
        <v>#DIV/0!</v>
      </c>
      <c r="J34" s="103"/>
      <c r="K34" s="109" cm="1">
        <f t="array" ref="K34">_xlfn.IFNA(_xlfn.IFS(Fuel_group1="Electricity",INDEX(Electricity_Retail_Prices,MATCH($C34,'Retail Fuel Prices'!$B$6:$B$56)),
Fuel_group1="Gaseous fuels",INDEX(Gas_Retail_Prices,MATCH($C34,'Retail Fuel Prices'!$B$6:$B$56)),
Fuel_group1="Liquid fuels",INDEX(Oil_Retail_Prices,MATCH($C34,'Retail Fuel Prices'!$B$6:$B$56)),
Fuel_group1="Solid fuels",INDEX(Coal_Retail_Prices,MATCH($C34,'Retail Fuel Prices'!$B$6:$B$56)),
OR(Fuel_group1="Biomass fuels",Fuel_group1="Biogas fuels",Fuel_group1="Other"),Inputs!D$25),0)</f>
        <v>0</v>
      </c>
      <c r="L34" s="110" cm="1">
        <f t="array" ref="L34">_xlfn.IFNA(_xlfn.IFS(Fuel_group2="Electricity",INDEX(Electricity_Retail_Prices,MATCH($C34,'Retail Fuel Prices'!$B$6:$B$56)),
Fuel_group2="Gaseous fuels",INDEX(Gas_Retail_Prices,MATCH($C34,'Retail Fuel Prices'!$B$6:$B$56)),
Fuel_group2="Liquid fuels",INDEX(Oil_Retail_Prices,MATCH($C34,'Retail Fuel Prices'!$B$6:$B$56)),
Fuel_group2="Solid fuels",INDEX(Coal_Retail_Prices,MATCH($C34,'Retail Fuel Prices'!$B$6:$B$56)),
OR(Fuel_group2="Biomass fuels",Fuel_group2="Biogas fuels",Fuel_group2="Other"),Inputs!E$25),0)</f>
        <v>0</v>
      </c>
      <c r="M34" s="110" cm="1">
        <f t="array" ref="M34">_xlfn.IFNA(_xlfn.IFS(Fuel_group3="Electricity",INDEX(Electricity_Retail_Prices,MATCH($C34,'Retail Fuel Prices'!$B$6:$B$56)),
Fuel_group3="Gaseous fuels",INDEX(Gas_Retail_Prices,MATCH($C34,'Retail Fuel Prices'!$B$6:$B$56)),
Fuel_group3="Liquid fuels",INDEX(Oil_Retail_Prices,MATCH($C34,'Retail Fuel Prices'!$B$6:$B$56)),
Fuel_group3="Solid fuels",INDEX(Coal_Retail_Prices,MATCH($C34,'Retail Fuel Prices'!$B$6:$B$56)),
OR(Fuel_group3="Biomass fuels",Fuel_group3="Biogas fuels",Fuel_group3="Other"),Inputs!F$25),0)</f>
        <v>0</v>
      </c>
      <c r="N34" s="110" cm="1">
        <f t="array" ref="N34">_xlfn.IFNA(_xlfn.IFS(Fuel_group4="Electricity",INDEX(Electricity_Retail_Prices,MATCH($C34,'Retail Fuel Prices'!$B$6:$B$56)),
Fuel_group4="Gaseous fuels",INDEX(Gas_Retail_Prices,MATCH($C34,'Retail Fuel Prices'!$B$6:$B$56)),
Fuel_group4="Liquid fuels",INDEX(Oil_Retail_Prices,MATCH($C34,'Retail Fuel Prices'!$B$6:$B$56)),
Fuel_group4="Solid fuels",INDEX(Coal_Retail_Prices,MATCH($C34,'Retail Fuel Prices'!$B$6:$B$56)),
OR(Fuel_group4="Biomass fuels",Fuel_group4="Biogas fuels",Fuel_group4="Other"),Inputs!G$25),0)</f>
        <v>0</v>
      </c>
      <c r="O34" s="111" cm="1">
        <f t="array" ref="O34">_xlfn.IFNA(_xlfn.IFS(Fuel_group5="Electricity",INDEX(Electricity_Retail_Prices,MATCH($C34,'Retail Fuel Prices'!$B$6:$B$56)),
Fuel_group5="Gaseous fuels",INDEX(Gas_Retail_Prices,MATCH($C34,'Retail Fuel Prices'!$B$6:$B$56)),
Fuel_group5="Liquid fuels",INDEX(Oil_Retail_Prices,MATCH($C34,'Retail Fuel Prices'!$B$6:$B$56)),
Fuel_group5="Solid fuels",INDEX(Coal_Retail_Prices,MATCH($C34,'Retail Fuel Prices'!$B$6:$B$56)),
OR(Fuel_group5="Biomass fuels",Fuel_group5="Biogas fuels",Fuel_group5="Other"),Inputs!H$25),0)</f>
        <v>0</v>
      </c>
      <c r="P34" s="112"/>
      <c r="Q34" s="100" t="e">
        <f t="shared" si="2"/>
        <v>#DIV/0!</v>
      </c>
      <c r="R34" s="101" t="e">
        <f t="shared" si="2"/>
        <v>#DIV/0!</v>
      </c>
      <c r="S34" s="101" t="e">
        <f t="shared" si="2"/>
        <v>#DIV/0!</v>
      </c>
      <c r="T34" s="101" t="e">
        <f t="shared" si="2"/>
        <v>#DIV/0!</v>
      </c>
      <c r="U34" s="102" t="e">
        <f t="shared" si="2"/>
        <v>#DIV/0!</v>
      </c>
      <c r="V34" s="103"/>
      <c r="W34" s="100" t="e">
        <f>Q34*INDEX(Private_Discount_Index,MATCH($C34,'Inflation &amp; Discounting'!$E$8:$E$60))</f>
        <v>#DIV/0!</v>
      </c>
      <c r="X34" s="101" t="e">
        <f>R34*INDEX(Private_Discount_Index,MATCH($C34,'Inflation &amp; Discounting'!$E$8:$E$60))</f>
        <v>#DIV/0!</v>
      </c>
      <c r="Y34" s="101" t="e">
        <f>S34*INDEX(Private_Discount_Index,MATCH($C34,'Inflation &amp; Discounting'!$E$8:$E$60))</f>
        <v>#DIV/0!</v>
      </c>
      <c r="Z34" s="101" t="e">
        <f>T34*INDEX(Private_Discount_Index,MATCH($C34,'Inflation &amp; Discounting'!$E$8:$E$60))</f>
        <v>#DIV/0!</v>
      </c>
      <c r="AA34" s="102" t="e">
        <f>U34*INDEX(Private_Discount_Index,MATCH($C34,'Inflation &amp; Discounting'!$E$8:$E$60))</f>
        <v>#DIV/0!</v>
      </c>
    </row>
    <row r="35" spans="2:27" x14ac:dyDescent="0.25">
      <c r="B35" s="98">
        <f t="shared" si="0"/>
        <v>26</v>
      </c>
      <c r="C35" s="99">
        <v>2048</v>
      </c>
      <c r="E35" s="100" t="e">
        <f>'Energy Calculations'!W35</f>
        <v>#DIV/0!</v>
      </c>
      <c r="F35" s="101" t="e">
        <f>'Energy Calculations'!X35</f>
        <v>#DIV/0!</v>
      </c>
      <c r="G35" s="101" t="e">
        <f>'Energy Calculations'!Y35</f>
        <v>#DIV/0!</v>
      </c>
      <c r="H35" s="101" t="e">
        <f>'Energy Calculations'!Z35</f>
        <v>#DIV/0!</v>
      </c>
      <c r="I35" s="102" t="e">
        <f>'Energy Calculations'!AA35</f>
        <v>#DIV/0!</v>
      </c>
      <c r="J35" s="103"/>
      <c r="K35" s="109" cm="1">
        <f t="array" ref="K35">_xlfn.IFNA(_xlfn.IFS(Fuel_group1="Electricity",INDEX(Electricity_Retail_Prices,MATCH($C35,'Retail Fuel Prices'!$B$6:$B$56)),
Fuel_group1="Gaseous fuels",INDEX(Gas_Retail_Prices,MATCH($C35,'Retail Fuel Prices'!$B$6:$B$56)),
Fuel_group1="Liquid fuels",INDEX(Oil_Retail_Prices,MATCH($C35,'Retail Fuel Prices'!$B$6:$B$56)),
Fuel_group1="Solid fuels",INDEX(Coal_Retail_Prices,MATCH($C35,'Retail Fuel Prices'!$B$6:$B$56)),
OR(Fuel_group1="Biomass fuels",Fuel_group1="Biogas fuels",Fuel_group1="Other"),Inputs!D$25),0)</f>
        <v>0</v>
      </c>
      <c r="L35" s="110" cm="1">
        <f t="array" ref="L35">_xlfn.IFNA(_xlfn.IFS(Fuel_group2="Electricity",INDEX(Electricity_Retail_Prices,MATCH($C35,'Retail Fuel Prices'!$B$6:$B$56)),
Fuel_group2="Gaseous fuels",INDEX(Gas_Retail_Prices,MATCH($C35,'Retail Fuel Prices'!$B$6:$B$56)),
Fuel_group2="Liquid fuels",INDEX(Oil_Retail_Prices,MATCH($C35,'Retail Fuel Prices'!$B$6:$B$56)),
Fuel_group2="Solid fuels",INDEX(Coal_Retail_Prices,MATCH($C35,'Retail Fuel Prices'!$B$6:$B$56)),
OR(Fuel_group2="Biomass fuels",Fuel_group2="Biogas fuels",Fuel_group2="Other"),Inputs!E$25),0)</f>
        <v>0</v>
      </c>
      <c r="M35" s="110" cm="1">
        <f t="array" ref="M35">_xlfn.IFNA(_xlfn.IFS(Fuel_group3="Electricity",INDEX(Electricity_Retail_Prices,MATCH($C35,'Retail Fuel Prices'!$B$6:$B$56)),
Fuel_group3="Gaseous fuels",INDEX(Gas_Retail_Prices,MATCH($C35,'Retail Fuel Prices'!$B$6:$B$56)),
Fuel_group3="Liquid fuels",INDEX(Oil_Retail_Prices,MATCH($C35,'Retail Fuel Prices'!$B$6:$B$56)),
Fuel_group3="Solid fuels",INDEX(Coal_Retail_Prices,MATCH($C35,'Retail Fuel Prices'!$B$6:$B$56)),
OR(Fuel_group3="Biomass fuels",Fuel_group3="Biogas fuels",Fuel_group3="Other"),Inputs!F$25),0)</f>
        <v>0</v>
      </c>
      <c r="N35" s="110" cm="1">
        <f t="array" ref="N35">_xlfn.IFNA(_xlfn.IFS(Fuel_group4="Electricity",INDEX(Electricity_Retail_Prices,MATCH($C35,'Retail Fuel Prices'!$B$6:$B$56)),
Fuel_group4="Gaseous fuels",INDEX(Gas_Retail_Prices,MATCH($C35,'Retail Fuel Prices'!$B$6:$B$56)),
Fuel_group4="Liquid fuels",INDEX(Oil_Retail_Prices,MATCH($C35,'Retail Fuel Prices'!$B$6:$B$56)),
Fuel_group4="Solid fuels",INDEX(Coal_Retail_Prices,MATCH($C35,'Retail Fuel Prices'!$B$6:$B$56)),
OR(Fuel_group4="Biomass fuels",Fuel_group4="Biogas fuels",Fuel_group4="Other"),Inputs!G$25),0)</f>
        <v>0</v>
      </c>
      <c r="O35" s="111" cm="1">
        <f t="array" ref="O35">_xlfn.IFNA(_xlfn.IFS(Fuel_group5="Electricity",INDEX(Electricity_Retail_Prices,MATCH($C35,'Retail Fuel Prices'!$B$6:$B$56)),
Fuel_group5="Gaseous fuels",INDEX(Gas_Retail_Prices,MATCH($C35,'Retail Fuel Prices'!$B$6:$B$56)),
Fuel_group5="Liquid fuels",INDEX(Oil_Retail_Prices,MATCH($C35,'Retail Fuel Prices'!$B$6:$B$56)),
Fuel_group5="Solid fuels",INDEX(Coal_Retail_Prices,MATCH($C35,'Retail Fuel Prices'!$B$6:$B$56)),
OR(Fuel_group5="Biomass fuels",Fuel_group5="Biogas fuels",Fuel_group5="Other"),Inputs!H$25),0)</f>
        <v>0</v>
      </c>
      <c r="P35" s="112"/>
      <c r="Q35" s="100" t="e">
        <f t="shared" si="2"/>
        <v>#DIV/0!</v>
      </c>
      <c r="R35" s="101" t="e">
        <f t="shared" si="2"/>
        <v>#DIV/0!</v>
      </c>
      <c r="S35" s="101" t="e">
        <f t="shared" si="2"/>
        <v>#DIV/0!</v>
      </c>
      <c r="T35" s="101" t="e">
        <f t="shared" si="2"/>
        <v>#DIV/0!</v>
      </c>
      <c r="U35" s="102" t="e">
        <f t="shared" si="2"/>
        <v>#DIV/0!</v>
      </c>
      <c r="V35" s="103"/>
      <c r="W35" s="100" t="e">
        <f>Q35*INDEX(Private_Discount_Index,MATCH($C35,'Inflation &amp; Discounting'!$E$8:$E$60))</f>
        <v>#DIV/0!</v>
      </c>
      <c r="X35" s="101" t="e">
        <f>R35*INDEX(Private_Discount_Index,MATCH($C35,'Inflation &amp; Discounting'!$E$8:$E$60))</f>
        <v>#DIV/0!</v>
      </c>
      <c r="Y35" s="101" t="e">
        <f>S35*INDEX(Private_Discount_Index,MATCH($C35,'Inflation &amp; Discounting'!$E$8:$E$60))</f>
        <v>#DIV/0!</v>
      </c>
      <c r="Z35" s="101" t="e">
        <f>T35*INDEX(Private_Discount_Index,MATCH($C35,'Inflation &amp; Discounting'!$E$8:$E$60))</f>
        <v>#DIV/0!</v>
      </c>
      <c r="AA35" s="102" t="e">
        <f>U35*INDEX(Private_Discount_Index,MATCH($C35,'Inflation &amp; Discounting'!$E$8:$E$60))</f>
        <v>#DIV/0!</v>
      </c>
    </row>
    <row r="36" spans="2:27" x14ac:dyDescent="0.25">
      <c r="B36" s="98">
        <f t="shared" si="0"/>
        <v>27</v>
      </c>
      <c r="C36" s="99">
        <v>2049</v>
      </c>
      <c r="E36" s="100" t="e">
        <f>'Energy Calculations'!W36</f>
        <v>#DIV/0!</v>
      </c>
      <c r="F36" s="101" t="e">
        <f>'Energy Calculations'!X36</f>
        <v>#DIV/0!</v>
      </c>
      <c r="G36" s="101" t="e">
        <f>'Energy Calculations'!Y36</f>
        <v>#DIV/0!</v>
      </c>
      <c r="H36" s="101" t="e">
        <f>'Energy Calculations'!Z36</f>
        <v>#DIV/0!</v>
      </c>
      <c r="I36" s="102" t="e">
        <f>'Energy Calculations'!AA36</f>
        <v>#DIV/0!</v>
      </c>
      <c r="J36" s="103"/>
      <c r="K36" s="109" cm="1">
        <f t="array" ref="K36">_xlfn.IFNA(_xlfn.IFS(Fuel_group1="Electricity",INDEX(Electricity_Retail_Prices,MATCH($C36,'Retail Fuel Prices'!$B$6:$B$56)),
Fuel_group1="Gaseous fuels",INDEX(Gas_Retail_Prices,MATCH($C36,'Retail Fuel Prices'!$B$6:$B$56)),
Fuel_group1="Liquid fuels",INDEX(Oil_Retail_Prices,MATCH($C36,'Retail Fuel Prices'!$B$6:$B$56)),
Fuel_group1="Solid fuels",INDEX(Coal_Retail_Prices,MATCH($C36,'Retail Fuel Prices'!$B$6:$B$56)),
OR(Fuel_group1="Biomass fuels",Fuel_group1="Biogas fuels",Fuel_group1="Other"),Inputs!D$25),0)</f>
        <v>0</v>
      </c>
      <c r="L36" s="110" cm="1">
        <f t="array" ref="L36">_xlfn.IFNA(_xlfn.IFS(Fuel_group2="Electricity",INDEX(Electricity_Retail_Prices,MATCH($C36,'Retail Fuel Prices'!$B$6:$B$56)),
Fuel_group2="Gaseous fuels",INDEX(Gas_Retail_Prices,MATCH($C36,'Retail Fuel Prices'!$B$6:$B$56)),
Fuel_group2="Liquid fuels",INDEX(Oil_Retail_Prices,MATCH($C36,'Retail Fuel Prices'!$B$6:$B$56)),
Fuel_group2="Solid fuels",INDEX(Coal_Retail_Prices,MATCH($C36,'Retail Fuel Prices'!$B$6:$B$56)),
OR(Fuel_group2="Biomass fuels",Fuel_group2="Biogas fuels",Fuel_group2="Other"),Inputs!E$25),0)</f>
        <v>0</v>
      </c>
      <c r="M36" s="110" cm="1">
        <f t="array" ref="M36">_xlfn.IFNA(_xlfn.IFS(Fuel_group3="Electricity",INDEX(Electricity_Retail_Prices,MATCH($C36,'Retail Fuel Prices'!$B$6:$B$56)),
Fuel_group3="Gaseous fuels",INDEX(Gas_Retail_Prices,MATCH($C36,'Retail Fuel Prices'!$B$6:$B$56)),
Fuel_group3="Liquid fuels",INDEX(Oil_Retail_Prices,MATCH($C36,'Retail Fuel Prices'!$B$6:$B$56)),
Fuel_group3="Solid fuels",INDEX(Coal_Retail_Prices,MATCH($C36,'Retail Fuel Prices'!$B$6:$B$56)),
OR(Fuel_group3="Biomass fuels",Fuel_group3="Biogas fuels",Fuel_group3="Other"),Inputs!F$25),0)</f>
        <v>0</v>
      </c>
      <c r="N36" s="110" cm="1">
        <f t="array" ref="N36">_xlfn.IFNA(_xlfn.IFS(Fuel_group4="Electricity",INDEX(Electricity_Retail_Prices,MATCH($C36,'Retail Fuel Prices'!$B$6:$B$56)),
Fuel_group4="Gaseous fuels",INDEX(Gas_Retail_Prices,MATCH($C36,'Retail Fuel Prices'!$B$6:$B$56)),
Fuel_group4="Liquid fuels",INDEX(Oil_Retail_Prices,MATCH($C36,'Retail Fuel Prices'!$B$6:$B$56)),
Fuel_group4="Solid fuels",INDEX(Coal_Retail_Prices,MATCH($C36,'Retail Fuel Prices'!$B$6:$B$56)),
OR(Fuel_group4="Biomass fuels",Fuel_group4="Biogas fuels",Fuel_group4="Other"),Inputs!G$25),0)</f>
        <v>0</v>
      </c>
      <c r="O36" s="111" cm="1">
        <f t="array" ref="O36">_xlfn.IFNA(_xlfn.IFS(Fuel_group5="Electricity",INDEX(Electricity_Retail_Prices,MATCH($C36,'Retail Fuel Prices'!$B$6:$B$56)),
Fuel_group5="Gaseous fuels",INDEX(Gas_Retail_Prices,MATCH($C36,'Retail Fuel Prices'!$B$6:$B$56)),
Fuel_group5="Liquid fuels",INDEX(Oil_Retail_Prices,MATCH($C36,'Retail Fuel Prices'!$B$6:$B$56)),
Fuel_group5="Solid fuels",INDEX(Coal_Retail_Prices,MATCH($C36,'Retail Fuel Prices'!$B$6:$B$56)),
OR(Fuel_group5="Biomass fuels",Fuel_group5="Biogas fuels",Fuel_group5="Other"),Inputs!H$25),0)</f>
        <v>0</v>
      </c>
      <c r="P36" s="112"/>
      <c r="Q36" s="100" t="e">
        <f t="shared" si="2"/>
        <v>#DIV/0!</v>
      </c>
      <c r="R36" s="101" t="e">
        <f t="shared" si="2"/>
        <v>#DIV/0!</v>
      </c>
      <c r="S36" s="101" t="e">
        <f t="shared" si="2"/>
        <v>#DIV/0!</v>
      </c>
      <c r="T36" s="101" t="e">
        <f t="shared" si="2"/>
        <v>#DIV/0!</v>
      </c>
      <c r="U36" s="102" t="e">
        <f t="shared" si="2"/>
        <v>#DIV/0!</v>
      </c>
      <c r="V36" s="103"/>
      <c r="W36" s="100" t="e">
        <f>Q36*INDEX(Private_Discount_Index,MATCH($C36,'Inflation &amp; Discounting'!$E$8:$E$60))</f>
        <v>#DIV/0!</v>
      </c>
      <c r="X36" s="101" t="e">
        <f>R36*INDEX(Private_Discount_Index,MATCH($C36,'Inflation &amp; Discounting'!$E$8:$E$60))</f>
        <v>#DIV/0!</v>
      </c>
      <c r="Y36" s="101" t="e">
        <f>S36*INDEX(Private_Discount_Index,MATCH($C36,'Inflation &amp; Discounting'!$E$8:$E$60))</f>
        <v>#DIV/0!</v>
      </c>
      <c r="Z36" s="101" t="e">
        <f>T36*INDEX(Private_Discount_Index,MATCH($C36,'Inflation &amp; Discounting'!$E$8:$E$60))</f>
        <v>#DIV/0!</v>
      </c>
      <c r="AA36" s="102" t="e">
        <f>U36*INDEX(Private_Discount_Index,MATCH($C36,'Inflation &amp; Discounting'!$E$8:$E$60))</f>
        <v>#DIV/0!</v>
      </c>
    </row>
    <row r="37" spans="2:27" x14ac:dyDescent="0.25">
      <c r="B37" s="98">
        <f t="shared" si="0"/>
        <v>28</v>
      </c>
      <c r="C37" s="99">
        <v>2050</v>
      </c>
      <c r="E37" s="100" t="e">
        <f>'Energy Calculations'!W37</f>
        <v>#DIV/0!</v>
      </c>
      <c r="F37" s="101" t="e">
        <f>'Energy Calculations'!X37</f>
        <v>#DIV/0!</v>
      </c>
      <c r="G37" s="101" t="e">
        <f>'Energy Calculations'!Y37</f>
        <v>#DIV/0!</v>
      </c>
      <c r="H37" s="101" t="e">
        <f>'Energy Calculations'!Z37</f>
        <v>#DIV/0!</v>
      </c>
      <c r="I37" s="102" t="e">
        <f>'Energy Calculations'!AA37</f>
        <v>#DIV/0!</v>
      </c>
      <c r="J37" s="103"/>
      <c r="K37" s="109" cm="1">
        <f t="array" ref="K37">_xlfn.IFNA(_xlfn.IFS(Fuel_group1="Electricity",INDEX(Electricity_Retail_Prices,MATCH($C37,'Retail Fuel Prices'!$B$6:$B$56)),
Fuel_group1="Gaseous fuels",INDEX(Gas_Retail_Prices,MATCH($C37,'Retail Fuel Prices'!$B$6:$B$56)),
Fuel_group1="Liquid fuels",INDEX(Oil_Retail_Prices,MATCH($C37,'Retail Fuel Prices'!$B$6:$B$56)),
Fuel_group1="Solid fuels",INDEX(Coal_Retail_Prices,MATCH($C37,'Retail Fuel Prices'!$B$6:$B$56)),
OR(Fuel_group1="Biomass fuels",Fuel_group1="Biogas fuels",Fuel_group1="Other"),Inputs!D$25),0)</f>
        <v>0</v>
      </c>
      <c r="L37" s="110" cm="1">
        <f t="array" ref="L37">_xlfn.IFNA(_xlfn.IFS(Fuel_group2="Electricity",INDEX(Electricity_Retail_Prices,MATCH($C37,'Retail Fuel Prices'!$B$6:$B$56)),
Fuel_group2="Gaseous fuels",INDEX(Gas_Retail_Prices,MATCH($C37,'Retail Fuel Prices'!$B$6:$B$56)),
Fuel_group2="Liquid fuels",INDEX(Oil_Retail_Prices,MATCH($C37,'Retail Fuel Prices'!$B$6:$B$56)),
Fuel_group2="Solid fuels",INDEX(Coal_Retail_Prices,MATCH($C37,'Retail Fuel Prices'!$B$6:$B$56)),
OR(Fuel_group2="Biomass fuels",Fuel_group2="Biogas fuels",Fuel_group2="Other"),Inputs!E$25),0)</f>
        <v>0</v>
      </c>
      <c r="M37" s="110" cm="1">
        <f t="array" ref="M37">_xlfn.IFNA(_xlfn.IFS(Fuel_group3="Electricity",INDEX(Electricity_Retail_Prices,MATCH($C37,'Retail Fuel Prices'!$B$6:$B$56)),
Fuel_group3="Gaseous fuels",INDEX(Gas_Retail_Prices,MATCH($C37,'Retail Fuel Prices'!$B$6:$B$56)),
Fuel_group3="Liquid fuels",INDEX(Oil_Retail_Prices,MATCH($C37,'Retail Fuel Prices'!$B$6:$B$56)),
Fuel_group3="Solid fuels",INDEX(Coal_Retail_Prices,MATCH($C37,'Retail Fuel Prices'!$B$6:$B$56)),
OR(Fuel_group3="Biomass fuels",Fuel_group3="Biogas fuels",Fuel_group3="Other"),Inputs!F$25),0)</f>
        <v>0</v>
      </c>
      <c r="N37" s="110" cm="1">
        <f t="array" ref="N37">_xlfn.IFNA(_xlfn.IFS(Fuel_group4="Electricity",INDEX(Electricity_Retail_Prices,MATCH($C37,'Retail Fuel Prices'!$B$6:$B$56)),
Fuel_group4="Gaseous fuels",INDEX(Gas_Retail_Prices,MATCH($C37,'Retail Fuel Prices'!$B$6:$B$56)),
Fuel_group4="Liquid fuels",INDEX(Oil_Retail_Prices,MATCH($C37,'Retail Fuel Prices'!$B$6:$B$56)),
Fuel_group4="Solid fuels",INDEX(Coal_Retail_Prices,MATCH($C37,'Retail Fuel Prices'!$B$6:$B$56)),
OR(Fuel_group4="Biomass fuels",Fuel_group4="Biogas fuels",Fuel_group4="Other"),Inputs!G$25),0)</f>
        <v>0</v>
      </c>
      <c r="O37" s="111" cm="1">
        <f t="array" ref="O37">_xlfn.IFNA(_xlfn.IFS(Fuel_group5="Electricity",INDEX(Electricity_Retail_Prices,MATCH($C37,'Retail Fuel Prices'!$B$6:$B$56)),
Fuel_group5="Gaseous fuels",INDEX(Gas_Retail_Prices,MATCH($C37,'Retail Fuel Prices'!$B$6:$B$56)),
Fuel_group5="Liquid fuels",INDEX(Oil_Retail_Prices,MATCH($C37,'Retail Fuel Prices'!$B$6:$B$56)),
Fuel_group5="Solid fuels",INDEX(Coal_Retail_Prices,MATCH($C37,'Retail Fuel Prices'!$B$6:$B$56)),
OR(Fuel_group5="Biomass fuels",Fuel_group5="Biogas fuels",Fuel_group5="Other"),Inputs!H$25),0)</f>
        <v>0</v>
      </c>
      <c r="P37" s="112"/>
      <c r="Q37" s="100" t="e">
        <f t="shared" si="2"/>
        <v>#DIV/0!</v>
      </c>
      <c r="R37" s="101" t="e">
        <f t="shared" si="2"/>
        <v>#DIV/0!</v>
      </c>
      <c r="S37" s="101" t="e">
        <f t="shared" si="2"/>
        <v>#DIV/0!</v>
      </c>
      <c r="T37" s="101" t="e">
        <f t="shared" si="2"/>
        <v>#DIV/0!</v>
      </c>
      <c r="U37" s="102" t="e">
        <f t="shared" si="2"/>
        <v>#DIV/0!</v>
      </c>
      <c r="V37" s="103"/>
      <c r="W37" s="100" t="e">
        <f>Q37*INDEX(Private_Discount_Index,MATCH($C37,'Inflation &amp; Discounting'!$E$8:$E$60))</f>
        <v>#DIV/0!</v>
      </c>
      <c r="X37" s="101" t="e">
        <f>R37*INDEX(Private_Discount_Index,MATCH($C37,'Inflation &amp; Discounting'!$E$8:$E$60))</f>
        <v>#DIV/0!</v>
      </c>
      <c r="Y37" s="101" t="e">
        <f>S37*INDEX(Private_Discount_Index,MATCH($C37,'Inflation &amp; Discounting'!$E$8:$E$60))</f>
        <v>#DIV/0!</v>
      </c>
      <c r="Z37" s="101" t="e">
        <f>T37*INDEX(Private_Discount_Index,MATCH($C37,'Inflation &amp; Discounting'!$E$8:$E$60))</f>
        <v>#DIV/0!</v>
      </c>
      <c r="AA37" s="102" t="e">
        <f>U37*INDEX(Private_Discount_Index,MATCH($C37,'Inflation &amp; Discounting'!$E$8:$E$60))</f>
        <v>#DIV/0!</v>
      </c>
    </row>
    <row r="38" spans="2:27" x14ac:dyDescent="0.25">
      <c r="B38" s="98">
        <f t="shared" si="0"/>
        <v>29</v>
      </c>
      <c r="C38" s="99">
        <v>2051</v>
      </c>
      <c r="E38" s="100" t="e">
        <f>'Energy Calculations'!W38</f>
        <v>#DIV/0!</v>
      </c>
      <c r="F38" s="101" t="e">
        <f>'Energy Calculations'!X38</f>
        <v>#DIV/0!</v>
      </c>
      <c r="G38" s="101" t="e">
        <f>'Energy Calculations'!Y38</f>
        <v>#DIV/0!</v>
      </c>
      <c r="H38" s="101" t="e">
        <f>'Energy Calculations'!Z38</f>
        <v>#DIV/0!</v>
      </c>
      <c r="I38" s="102" t="e">
        <f>'Energy Calculations'!AA38</f>
        <v>#DIV/0!</v>
      </c>
      <c r="J38" s="103"/>
      <c r="K38" s="109" cm="1">
        <f t="array" ref="K38">_xlfn.IFNA(_xlfn.IFS(Fuel_group1="Electricity",INDEX(Electricity_Retail_Prices,MATCH($C38,'Retail Fuel Prices'!$B$6:$B$56)),
Fuel_group1="Gaseous fuels",INDEX(Gas_Retail_Prices,MATCH($C38,'Retail Fuel Prices'!$B$6:$B$56)),
Fuel_group1="Liquid fuels",INDEX(Oil_Retail_Prices,MATCH($C38,'Retail Fuel Prices'!$B$6:$B$56)),
Fuel_group1="Solid fuels",INDEX(Coal_Retail_Prices,MATCH($C38,'Retail Fuel Prices'!$B$6:$B$56)),
OR(Fuel_group1="Biomass fuels",Fuel_group1="Biogas fuels",Fuel_group1="Other"),Inputs!D$25),0)</f>
        <v>0</v>
      </c>
      <c r="L38" s="110" cm="1">
        <f t="array" ref="L38">_xlfn.IFNA(_xlfn.IFS(Fuel_group2="Electricity",INDEX(Electricity_Retail_Prices,MATCH($C38,'Retail Fuel Prices'!$B$6:$B$56)),
Fuel_group2="Gaseous fuels",INDEX(Gas_Retail_Prices,MATCH($C38,'Retail Fuel Prices'!$B$6:$B$56)),
Fuel_group2="Liquid fuels",INDEX(Oil_Retail_Prices,MATCH($C38,'Retail Fuel Prices'!$B$6:$B$56)),
Fuel_group2="Solid fuels",INDEX(Coal_Retail_Prices,MATCH($C38,'Retail Fuel Prices'!$B$6:$B$56)),
OR(Fuel_group2="Biomass fuels",Fuel_group2="Biogas fuels",Fuel_group2="Other"),Inputs!E$25),0)</f>
        <v>0</v>
      </c>
      <c r="M38" s="110" cm="1">
        <f t="array" ref="M38">_xlfn.IFNA(_xlfn.IFS(Fuel_group3="Electricity",INDEX(Electricity_Retail_Prices,MATCH($C38,'Retail Fuel Prices'!$B$6:$B$56)),
Fuel_group3="Gaseous fuels",INDEX(Gas_Retail_Prices,MATCH($C38,'Retail Fuel Prices'!$B$6:$B$56)),
Fuel_group3="Liquid fuels",INDEX(Oil_Retail_Prices,MATCH($C38,'Retail Fuel Prices'!$B$6:$B$56)),
Fuel_group3="Solid fuels",INDEX(Coal_Retail_Prices,MATCH($C38,'Retail Fuel Prices'!$B$6:$B$56)),
OR(Fuel_group3="Biomass fuels",Fuel_group3="Biogas fuels",Fuel_group3="Other"),Inputs!F$25),0)</f>
        <v>0</v>
      </c>
      <c r="N38" s="110" cm="1">
        <f t="array" ref="N38">_xlfn.IFNA(_xlfn.IFS(Fuel_group4="Electricity",INDEX(Electricity_Retail_Prices,MATCH($C38,'Retail Fuel Prices'!$B$6:$B$56)),
Fuel_group4="Gaseous fuels",INDEX(Gas_Retail_Prices,MATCH($C38,'Retail Fuel Prices'!$B$6:$B$56)),
Fuel_group4="Liquid fuels",INDEX(Oil_Retail_Prices,MATCH($C38,'Retail Fuel Prices'!$B$6:$B$56)),
Fuel_group4="Solid fuels",INDEX(Coal_Retail_Prices,MATCH($C38,'Retail Fuel Prices'!$B$6:$B$56)),
OR(Fuel_group4="Biomass fuels",Fuel_group4="Biogas fuels",Fuel_group4="Other"),Inputs!G$25),0)</f>
        <v>0</v>
      </c>
      <c r="O38" s="111" cm="1">
        <f t="array" ref="O38">_xlfn.IFNA(_xlfn.IFS(Fuel_group5="Electricity",INDEX(Electricity_Retail_Prices,MATCH($C38,'Retail Fuel Prices'!$B$6:$B$56)),
Fuel_group5="Gaseous fuels",INDEX(Gas_Retail_Prices,MATCH($C38,'Retail Fuel Prices'!$B$6:$B$56)),
Fuel_group5="Liquid fuels",INDEX(Oil_Retail_Prices,MATCH($C38,'Retail Fuel Prices'!$B$6:$B$56)),
Fuel_group5="Solid fuels",INDEX(Coal_Retail_Prices,MATCH($C38,'Retail Fuel Prices'!$B$6:$B$56)),
OR(Fuel_group5="Biomass fuels",Fuel_group5="Biogas fuels",Fuel_group5="Other"),Inputs!H$25),0)</f>
        <v>0</v>
      </c>
      <c r="P38" s="112"/>
      <c r="Q38" s="100" t="e">
        <f t="shared" si="2"/>
        <v>#DIV/0!</v>
      </c>
      <c r="R38" s="101" t="e">
        <f t="shared" si="2"/>
        <v>#DIV/0!</v>
      </c>
      <c r="S38" s="101" t="e">
        <f t="shared" si="2"/>
        <v>#DIV/0!</v>
      </c>
      <c r="T38" s="101" t="e">
        <f t="shared" si="2"/>
        <v>#DIV/0!</v>
      </c>
      <c r="U38" s="102" t="e">
        <f t="shared" si="2"/>
        <v>#DIV/0!</v>
      </c>
      <c r="V38" s="103"/>
      <c r="W38" s="100" t="e">
        <f>Q38*INDEX(Private_Discount_Index,MATCH($C38,'Inflation &amp; Discounting'!$E$8:$E$60))</f>
        <v>#DIV/0!</v>
      </c>
      <c r="X38" s="101" t="e">
        <f>R38*INDEX(Private_Discount_Index,MATCH($C38,'Inflation &amp; Discounting'!$E$8:$E$60))</f>
        <v>#DIV/0!</v>
      </c>
      <c r="Y38" s="101" t="e">
        <f>S38*INDEX(Private_Discount_Index,MATCH($C38,'Inflation &amp; Discounting'!$E$8:$E$60))</f>
        <v>#DIV/0!</v>
      </c>
      <c r="Z38" s="101" t="e">
        <f>T38*INDEX(Private_Discount_Index,MATCH($C38,'Inflation &amp; Discounting'!$E$8:$E$60))</f>
        <v>#DIV/0!</v>
      </c>
      <c r="AA38" s="102" t="e">
        <f>U38*INDEX(Private_Discount_Index,MATCH($C38,'Inflation &amp; Discounting'!$E$8:$E$60))</f>
        <v>#DIV/0!</v>
      </c>
    </row>
    <row r="39" spans="2:27" x14ac:dyDescent="0.25">
      <c r="B39" s="98">
        <f t="shared" si="0"/>
        <v>30</v>
      </c>
      <c r="C39" s="99">
        <v>2052</v>
      </c>
      <c r="E39" s="100" t="e">
        <f>'Energy Calculations'!W39</f>
        <v>#DIV/0!</v>
      </c>
      <c r="F39" s="101" t="e">
        <f>'Energy Calculations'!X39</f>
        <v>#DIV/0!</v>
      </c>
      <c r="G39" s="101" t="e">
        <f>'Energy Calculations'!Y39</f>
        <v>#DIV/0!</v>
      </c>
      <c r="H39" s="101" t="e">
        <f>'Energy Calculations'!Z39</f>
        <v>#DIV/0!</v>
      </c>
      <c r="I39" s="102" t="e">
        <f>'Energy Calculations'!AA39</f>
        <v>#DIV/0!</v>
      </c>
      <c r="J39" s="103"/>
      <c r="K39" s="109" cm="1">
        <f t="array" ref="K39">_xlfn.IFNA(_xlfn.IFS(Fuel_group1="Electricity",INDEX(Electricity_Retail_Prices,MATCH($C39,'Retail Fuel Prices'!$B$6:$B$56)),
Fuel_group1="Gaseous fuels",INDEX(Gas_Retail_Prices,MATCH($C39,'Retail Fuel Prices'!$B$6:$B$56)),
Fuel_group1="Liquid fuels",INDEX(Oil_Retail_Prices,MATCH($C39,'Retail Fuel Prices'!$B$6:$B$56)),
Fuel_group1="Solid fuels",INDEX(Coal_Retail_Prices,MATCH($C39,'Retail Fuel Prices'!$B$6:$B$56)),
OR(Fuel_group1="Biomass fuels",Fuel_group1="Biogas fuels",Fuel_group1="Other"),Inputs!D$25),0)</f>
        <v>0</v>
      </c>
      <c r="L39" s="110" cm="1">
        <f t="array" ref="L39">_xlfn.IFNA(_xlfn.IFS(Fuel_group2="Electricity",INDEX(Electricity_Retail_Prices,MATCH($C39,'Retail Fuel Prices'!$B$6:$B$56)),
Fuel_group2="Gaseous fuels",INDEX(Gas_Retail_Prices,MATCH($C39,'Retail Fuel Prices'!$B$6:$B$56)),
Fuel_group2="Liquid fuels",INDEX(Oil_Retail_Prices,MATCH($C39,'Retail Fuel Prices'!$B$6:$B$56)),
Fuel_group2="Solid fuels",INDEX(Coal_Retail_Prices,MATCH($C39,'Retail Fuel Prices'!$B$6:$B$56)),
OR(Fuel_group2="Biomass fuels",Fuel_group2="Biogas fuels",Fuel_group2="Other"),Inputs!E$25),0)</f>
        <v>0</v>
      </c>
      <c r="M39" s="110" cm="1">
        <f t="array" ref="M39">_xlfn.IFNA(_xlfn.IFS(Fuel_group3="Electricity",INDEX(Electricity_Retail_Prices,MATCH($C39,'Retail Fuel Prices'!$B$6:$B$56)),
Fuel_group3="Gaseous fuels",INDEX(Gas_Retail_Prices,MATCH($C39,'Retail Fuel Prices'!$B$6:$B$56)),
Fuel_group3="Liquid fuels",INDEX(Oil_Retail_Prices,MATCH($C39,'Retail Fuel Prices'!$B$6:$B$56)),
Fuel_group3="Solid fuels",INDEX(Coal_Retail_Prices,MATCH($C39,'Retail Fuel Prices'!$B$6:$B$56)),
OR(Fuel_group3="Biomass fuels",Fuel_group3="Biogas fuels",Fuel_group3="Other"),Inputs!F$25),0)</f>
        <v>0</v>
      </c>
      <c r="N39" s="110" cm="1">
        <f t="array" ref="N39">_xlfn.IFNA(_xlfn.IFS(Fuel_group4="Electricity",INDEX(Electricity_Retail_Prices,MATCH($C39,'Retail Fuel Prices'!$B$6:$B$56)),
Fuel_group4="Gaseous fuels",INDEX(Gas_Retail_Prices,MATCH($C39,'Retail Fuel Prices'!$B$6:$B$56)),
Fuel_group4="Liquid fuels",INDEX(Oil_Retail_Prices,MATCH($C39,'Retail Fuel Prices'!$B$6:$B$56)),
Fuel_group4="Solid fuels",INDEX(Coal_Retail_Prices,MATCH($C39,'Retail Fuel Prices'!$B$6:$B$56)),
OR(Fuel_group4="Biomass fuels",Fuel_group4="Biogas fuels",Fuel_group4="Other"),Inputs!G$25),0)</f>
        <v>0</v>
      </c>
      <c r="O39" s="111" cm="1">
        <f t="array" ref="O39">_xlfn.IFNA(_xlfn.IFS(Fuel_group5="Electricity",INDEX(Electricity_Retail_Prices,MATCH($C39,'Retail Fuel Prices'!$B$6:$B$56)),
Fuel_group5="Gaseous fuels",INDEX(Gas_Retail_Prices,MATCH($C39,'Retail Fuel Prices'!$B$6:$B$56)),
Fuel_group5="Liquid fuels",INDEX(Oil_Retail_Prices,MATCH($C39,'Retail Fuel Prices'!$B$6:$B$56)),
Fuel_group5="Solid fuels",INDEX(Coal_Retail_Prices,MATCH($C39,'Retail Fuel Prices'!$B$6:$B$56)),
OR(Fuel_group5="Biomass fuels",Fuel_group5="Biogas fuels",Fuel_group5="Other"),Inputs!H$25),0)</f>
        <v>0</v>
      </c>
      <c r="P39" s="112"/>
      <c r="Q39" s="100" t="e">
        <f t="shared" si="2"/>
        <v>#DIV/0!</v>
      </c>
      <c r="R39" s="101" t="e">
        <f t="shared" si="2"/>
        <v>#DIV/0!</v>
      </c>
      <c r="S39" s="101" t="e">
        <f t="shared" si="2"/>
        <v>#DIV/0!</v>
      </c>
      <c r="T39" s="101" t="e">
        <f t="shared" si="2"/>
        <v>#DIV/0!</v>
      </c>
      <c r="U39" s="102" t="e">
        <f t="shared" si="2"/>
        <v>#DIV/0!</v>
      </c>
      <c r="V39" s="103"/>
      <c r="W39" s="100" t="e">
        <f>Q39*INDEX(Private_Discount_Index,MATCH($C39,'Inflation &amp; Discounting'!$E$8:$E$60))</f>
        <v>#DIV/0!</v>
      </c>
      <c r="X39" s="101" t="e">
        <f>R39*INDEX(Private_Discount_Index,MATCH($C39,'Inflation &amp; Discounting'!$E$8:$E$60))</f>
        <v>#DIV/0!</v>
      </c>
      <c r="Y39" s="101" t="e">
        <f>S39*INDEX(Private_Discount_Index,MATCH($C39,'Inflation &amp; Discounting'!$E$8:$E$60))</f>
        <v>#DIV/0!</v>
      </c>
      <c r="Z39" s="101" t="e">
        <f>T39*INDEX(Private_Discount_Index,MATCH($C39,'Inflation &amp; Discounting'!$E$8:$E$60))</f>
        <v>#DIV/0!</v>
      </c>
      <c r="AA39" s="102" t="e">
        <f>U39*INDEX(Private_Discount_Index,MATCH($C39,'Inflation &amp; Discounting'!$E$8:$E$60))</f>
        <v>#DIV/0!</v>
      </c>
    </row>
    <row r="40" spans="2:27" x14ac:dyDescent="0.25">
      <c r="B40" s="98">
        <f t="shared" si="0"/>
        <v>31</v>
      </c>
      <c r="C40" s="99">
        <v>2053</v>
      </c>
      <c r="E40" s="100" t="e">
        <f>'Energy Calculations'!W40</f>
        <v>#DIV/0!</v>
      </c>
      <c r="F40" s="101" t="e">
        <f>'Energy Calculations'!X40</f>
        <v>#DIV/0!</v>
      </c>
      <c r="G40" s="101" t="e">
        <f>'Energy Calculations'!Y40</f>
        <v>#DIV/0!</v>
      </c>
      <c r="H40" s="101" t="e">
        <f>'Energy Calculations'!Z40</f>
        <v>#DIV/0!</v>
      </c>
      <c r="I40" s="102" t="e">
        <f>'Energy Calculations'!AA40</f>
        <v>#DIV/0!</v>
      </c>
      <c r="J40" s="103"/>
      <c r="K40" s="109" cm="1">
        <f t="array" ref="K40">_xlfn.IFNA(_xlfn.IFS(Fuel_group1="Electricity",INDEX(Electricity_Retail_Prices,MATCH($C40,'Retail Fuel Prices'!$B$6:$B$56)),
Fuel_group1="Gaseous fuels",INDEX(Gas_Retail_Prices,MATCH($C40,'Retail Fuel Prices'!$B$6:$B$56)),
Fuel_group1="Liquid fuels",INDEX(Oil_Retail_Prices,MATCH($C40,'Retail Fuel Prices'!$B$6:$B$56)),
Fuel_group1="Solid fuels",INDEX(Coal_Retail_Prices,MATCH($C40,'Retail Fuel Prices'!$B$6:$B$56)),
OR(Fuel_group1="Biomass fuels",Fuel_group1="Biogas fuels",Fuel_group1="Other"),Inputs!D$25),0)</f>
        <v>0</v>
      </c>
      <c r="L40" s="110" cm="1">
        <f t="array" ref="L40">_xlfn.IFNA(_xlfn.IFS(Fuel_group2="Electricity",INDEX(Electricity_Retail_Prices,MATCH($C40,'Retail Fuel Prices'!$B$6:$B$56)),
Fuel_group2="Gaseous fuels",INDEX(Gas_Retail_Prices,MATCH($C40,'Retail Fuel Prices'!$B$6:$B$56)),
Fuel_group2="Liquid fuels",INDEX(Oil_Retail_Prices,MATCH($C40,'Retail Fuel Prices'!$B$6:$B$56)),
Fuel_group2="Solid fuels",INDEX(Coal_Retail_Prices,MATCH($C40,'Retail Fuel Prices'!$B$6:$B$56)),
OR(Fuel_group2="Biomass fuels",Fuel_group2="Biogas fuels",Fuel_group2="Other"),Inputs!E$25),0)</f>
        <v>0</v>
      </c>
      <c r="M40" s="110" cm="1">
        <f t="array" ref="M40">_xlfn.IFNA(_xlfn.IFS(Fuel_group3="Electricity",INDEX(Electricity_Retail_Prices,MATCH($C40,'Retail Fuel Prices'!$B$6:$B$56)),
Fuel_group3="Gaseous fuels",INDEX(Gas_Retail_Prices,MATCH($C40,'Retail Fuel Prices'!$B$6:$B$56)),
Fuel_group3="Liquid fuels",INDEX(Oil_Retail_Prices,MATCH($C40,'Retail Fuel Prices'!$B$6:$B$56)),
Fuel_group3="Solid fuels",INDEX(Coal_Retail_Prices,MATCH($C40,'Retail Fuel Prices'!$B$6:$B$56)),
OR(Fuel_group3="Biomass fuels",Fuel_group3="Biogas fuels",Fuel_group3="Other"),Inputs!F$25),0)</f>
        <v>0</v>
      </c>
      <c r="N40" s="110" cm="1">
        <f t="array" ref="N40">_xlfn.IFNA(_xlfn.IFS(Fuel_group4="Electricity",INDEX(Electricity_Retail_Prices,MATCH($C40,'Retail Fuel Prices'!$B$6:$B$56)),
Fuel_group4="Gaseous fuels",INDEX(Gas_Retail_Prices,MATCH($C40,'Retail Fuel Prices'!$B$6:$B$56)),
Fuel_group4="Liquid fuels",INDEX(Oil_Retail_Prices,MATCH($C40,'Retail Fuel Prices'!$B$6:$B$56)),
Fuel_group4="Solid fuels",INDEX(Coal_Retail_Prices,MATCH($C40,'Retail Fuel Prices'!$B$6:$B$56)),
OR(Fuel_group4="Biomass fuels",Fuel_group4="Biogas fuels",Fuel_group4="Other"),Inputs!G$25),0)</f>
        <v>0</v>
      </c>
      <c r="O40" s="111" cm="1">
        <f t="array" ref="O40">_xlfn.IFNA(_xlfn.IFS(Fuel_group5="Electricity",INDEX(Electricity_Retail_Prices,MATCH($C40,'Retail Fuel Prices'!$B$6:$B$56)),
Fuel_group5="Gaseous fuels",INDEX(Gas_Retail_Prices,MATCH($C40,'Retail Fuel Prices'!$B$6:$B$56)),
Fuel_group5="Liquid fuels",INDEX(Oil_Retail_Prices,MATCH($C40,'Retail Fuel Prices'!$B$6:$B$56)),
Fuel_group5="Solid fuels",INDEX(Coal_Retail_Prices,MATCH($C40,'Retail Fuel Prices'!$B$6:$B$56)),
OR(Fuel_group5="Biomass fuels",Fuel_group5="Biogas fuels",Fuel_group5="Other"),Inputs!H$25),0)</f>
        <v>0</v>
      </c>
      <c r="P40" s="112"/>
      <c r="Q40" s="100" t="e">
        <f t="shared" si="2"/>
        <v>#DIV/0!</v>
      </c>
      <c r="R40" s="101" t="e">
        <f t="shared" si="2"/>
        <v>#DIV/0!</v>
      </c>
      <c r="S40" s="101" t="e">
        <f t="shared" si="2"/>
        <v>#DIV/0!</v>
      </c>
      <c r="T40" s="101" t="e">
        <f t="shared" si="2"/>
        <v>#DIV/0!</v>
      </c>
      <c r="U40" s="102" t="e">
        <f t="shared" si="2"/>
        <v>#DIV/0!</v>
      </c>
      <c r="V40" s="103"/>
      <c r="W40" s="100" t="e">
        <f>Q40*INDEX(Private_Discount_Index,MATCH($C40,'Inflation &amp; Discounting'!$E$8:$E$60))</f>
        <v>#DIV/0!</v>
      </c>
      <c r="X40" s="101" t="e">
        <f>R40*INDEX(Private_Discount_Index,MATCH($C40,'Inflation &amp; Discounting'!$E$8:$E$60))</f>
        <v>#DIV/0!</v>
      </c>
      <c r="Y40" s="101" t="e">
        <f>S40*INDEX(Private_Discount_Index,MATCH($C40,'Inflation &amp; Discounting'!$E$8:$E$60))</f>
        <v>#DIV/0!</v>
      </c>
      <c r="Z40" s="101" t="e">
        <f>T40*INDEX(Private_Discount_Index,MATCH($C40,'Inflation &amp; Discounting'!$E$8:$E$60))</f>
        <v>#DIV/0!</v>
      </c>
      <c r="AA40" s="102" t="e">
        <f>U40*INDEX(Private_Discount_Index,MATCH($C40,'Inflation &amp; Discounting'!$E$8:$E$60))</f>
        <v>#DIV/0!</v>
      </c>
    </row>
    <row r="41" spans="2:27" x14ac:dyDescent="0.25">
      <c r="B41" s="98">
        <f t="shared" si="0"/>
        <v>32</v>
      </c>
      <c r="C41" s="99">
        <v>2054</v>
      </c>
      <c r="E41" s="100" t="e">
        <f>'Energy Calculations'!W41</f>
        <v>#DIV/0!</v>
      </c>
      <c r="F41" s="101" t="e">
        <f>'Energy Calculations'!X41</f>
        <v>#DIV/0!</v>
      </c>
      <c r="G41" s="101" t="e">
        <f>'Energy Calculations'!Y41</f>
        <v>#DIV/0!</v>
      </c>
      <c r="H41" s="101" t="e">
        <f>'Energy Calculations'!Z41</f>
        <v>#DIV/0!</v>
      </c>
      <c r="I41" s="102" t="e">
        <f>'Energy Calculations'!AA41</f>
        <v>#DIV/0!</v>
      </c>
      <c r="J41" s="103"/>
      <c r="K41" s="109" cm="1">
        <f t="array" ref="K41">_xlfn.IFNA(_xlfn.IFS(Fuel_group1="Electricity",INDEX(Electricity_Retail_Prices,MATCH($C41,'Retail Fuel Prices'!$B$6:$B$56)),
Fuel_group1="Gaseous fuels",INDEX(Gas_Retail_Prices,MATCH($C41,'Retail Fuel Prices'!$B$6:$B$56)),
Fuel_group1="Liquid fuels",INDEX(Oil_Retail_Prices,MATCH($C41,'Retail Fuel Prices'!$B$6:$B$56)),
Fuel_group1="Solid fuels",INDEX(Coal_Retail_Prices,MATCH($C41,'Retail Fuel Prices'!$B$6:$B$56)),
OR(Fuel_group1="Biomass fuels",Fuel_group1="Biogas fuels",Fuel_group1="Other"),Inputs!D$25),0)</f>
        <v>0</v>
      </c>
      <c r="L41" s="110" cm="1">
        <f t="array" ref="L41">_xlfn.IFNA(_xlfn.IFS(Fuel_group2="Electricity",INDEX(Electricity_Retail_Prices,MATCH($C41,'Retail Fuel Prices'!$B$6:$B$56)),
Fuel_group2="Gaseous fuels",INDEX(Gas_Retail_Prices,MATCH($C41,'Retail Fuel Prices'!$B$6:$B$56)),
Fuel_group2="Liquid fuels",INDEX(Oil_Retail_Prices,MATCH($C41,'Retail Fuel Prices'!$B$6:$B$56)),
Fuel_group2="Solid fuels",INDEX(Coal_Retail_Prices,MATCH($C41,'Retail Fuel Prices'!$B$6:$B$56)),
OR(Fuel_group2="Biomass fuels",Fuel_group2="Biogas fuels",Fuel_group2="Other"),Inputs!E$25),0)</f>
        <v>0</v>
      </c>
      <c r="M41" s="110" cm="1">
        <f t="array" ref="M41">_xlfn.IFNA(_xlfn.IFS(Fuel_group3="Electricity",INDEX(Electricity_Retail_Prices,MATCH($C41,'Retail Fuel Prices'!$B$6:$B$56)),
Fuel_group3="Gaseous fuels",INDEX(Gas_Retail_Prices,MATCH($C41,'Retail Fuel Prices'!$B$6:$B$56)),
Fuel_group3="Liquid fuels",INDEX(Oil_Retail_Prices,MATCH($C41,'Retail Fuel Prices'!$B$6:$B$56)),
Fuel_group3="Solid fuels",INDEX(Coal_Retail_Prices,MATCH($C41,'Retail Fuel Prices'!$B$6:$B$56)),
OR(Fuel_group3="Biomass fuels",Fuel_group3="Biogas fuels",Fuel_group3="Other"),Inputs!F$25),0)</f>
        <v>0</v>
      </c>
      <c r="N41" s="110" cm="1">
        <f t="array" ref="N41">_xlfn.IFNA(_xlfn.IFS(Fuel_group4="Electricity",INDEX(Electricity_Retail_Prices,MATCH($C41,'Retail Fuel Prices'!$B$6:$B$56)),
Fuel_group4="Gaseous fuels",INDEX(Gas_Retail_Prices,MATCH($C41,'Retail Fuel Prices'!$B$6:$B$56)),
Fuel_group4="Liquid fuels",INDEX(Oil_Retail_Prices,MATCH($C41,'Retail Fuel Prices'!$B$6:$B$56)),
Fuel_group4="Solid fuels",INDEX(Coal_Retail_Prices,MATCH($C41,'Retail Fuel Prices'!$B$6:$B$56)),
OR(Fuel_group4="Biomass fuels",Fuel_group4="Biogas fuels",Fuel_group4="Other"),Inputs!G$25),0)</f>
        <v>0</v>
      </c>
      <c r="O41" s="111" cm="1">
        <f t="array" ref="O41">_xlfn.IFNA(_xlfn.IFS(Fuel_group5="Electricity",INDEX(Electricity_Retail_Prices,MATCH($C41,'Retail Fuel Prices'!$B$6:$B$56)),
Fuel_group5="Gaseous fuels",INDEX(Gas_Retail_Prices,MATCH($C41,'Retail Fuel Prices'!$B$6:$B$56)),
Fuel_group5="Liquid fuels",INDEX(Oil_Retail_Prices,MATCH($C41,'Retail Fuel Prices'!$B$6:$B$56)),
Fuel_group5="Solid fuels",INDEX(Coal_Retail_Prices,MATCH($C41,'Retail Fuel Prices'!$B$6:$B$56)),
OR(Fuel_group5="Biomass fuels",Fuel_group5="Biogas fuels",Fuel_group5="Other"),Inputs!H$25),0)</f>
        <v>0</v>
      </c>
      <c r="P41" s="112"/>
      <c r="Q41" s="100" t="e">
        <f t="shared" si="2"/>
        <v>#DIV/0!</v>
      </c>
      <c r="R41" s="101" t="e">
        <f t="shared" si="2"/>
        <v>#DIV/0!</v>
      </c>
      <c r="S41" s="101" t="e">
        <f t="shared" si="2"/>
        <v>#DIV/0!</v>
      </c>
      <c r="T41" s="101" t="e">
        <f t="shared" si="2"/>
        <v>#DIV/0!</v>
      </c>
      <c r="U41" s="102" t="e">
        <f t="shared" si="2"/>
        <v>#DIV/0!</v>
      </c>
      <c r="V41" s="103"/>
      <c r="W41" s="100" t="e">
        <f>Q41*INDEX(Private_Discount_Index,MATCH($C41,'Inflation &amp; Discounting'!$E$8:$E$60))</f>
        <v>#DIV/0!</v>
      </c>
      <c r="X41" s="101" t="e">
        <f>R41*INDEX(Private_Discount_Index,MATCH($C41,'Inflation &amp; Discounting'!$E$8:$E$60))</f>
        <v>#DIV/0!</v>
      </c>
      <c r="Y41" s="101" t="e">
        <f>S41*INDEX(Private_Discount_Index,MATCH($C41,'Inflation &amp; Discounting'!$E$8:$E$60))</f>
        <v>#DIV/0!</v>
      </c>
      <c r="Z41" s="101" t="e">
        <f>T41*INDEX(Private_Discount_Index,MATCH($C41,'Inflation &amp; Discounting'!$E$8:$E$60))</f>
        <v>#DIV/0!</v>
      </c>
      <c r="AA41" s="102" t="e">
        <f>U41*INDEX(Private_Discount_Index,MATCH($C41,'Inflation &amp; Discounting'!$E$8:$E$60))</f>
        <v>#DIV/0!</v>
      </c>
    </row>
    <row r="42" spans="2:27" x14ac:dyDescent="0.25">
      <c r="B42" s="98">
        <f t="shared" si="0"/>
        <v>33</v>
      </c>
      <c r="C42" s="99">
        <v>2055</v>
      </c>
      <c r="E42" s="100" t="e">
        <f>'Energy Calculations'!W42</f>
        <v>#DIV/0!</v>
      </c>
      <c r="F42" s="101" t="e">
        <f>'Energy Calculations'!X42</f>
        <v>#DIV/0!</v>
      </c>
      <c r="G42" s="101" t="e">
        <f>'Energy Calculations'!Y42</f>
        <v>#DIV/0!</v>
      </c>
      <c r="H42" s="101" t="e">
        <f>'Energy Calculations'!Z42</f>
        <v>#DIV/0!</v>
      </c>
      <c r="I42" s="102" t="e">
        <f>'Energy Calculations'!AA42</f>
        <v>#DIV/0!</v>
      </c>
      <c r="J42" s="103"/>
      <c r="K42" s="109" cm="1">
        <f t="array" ref="K42">_xlfn.IFNA(_xlfn.IFS(Fuel_group1="Electricity",INDEX(Electricity_Retail_Prices,MATCH($C42,'Retail Fuel Prices'!$B$6:$B$56)),
Fuel_group1="Gaseous fuels",INDEX(Gas_Retail_Prices,MATCH($C42,'Retail Fuel Prices'!$B$6:$B$56)),
Fuel_group1="Liquid fuels",INDEX(Oil_Retail_Prices,MATCH($C42,'Retail Fuel Prices'!$B$6:$B$56)),
Fuel_group1="Solid fuels",INDEX(Coal_Retail_Prices,MATCH($C42,'Retail Fuel Prices'!$B$6:$B$56)),
OR(Fuel_group1="Biomass fuels",Fuel_group1="Biogas fuels",Fuel_group1="Other"),Inputs!D$25),0)</f>
        <v>0</v>
      </c>
      <c r="L42" s="110" cm="1">
        <f t="array" ref="L42">_xlfn.IFNA(_xlfn.IFS(Fuel_group2="Electricity",INDEX(Electricity_Retail_Prices,MATCH($C42,'Retail Fuel Prices'!$B$6:$B$56)),
Fuel_group2="Gaseous fuels",INDEX(Gas_Retail_Prices,MATCH($C42,'Retail Fuel Prices'!$B$6:$B$56)),
Fuel_group2="Liquid fuels",INDEX(Oil_Retail_Prices,MATCH($C42,'Retail Fuel Prices'!$B$6:$B$56)),
Fuel_group2="Solid fuels",INDEX(Coal_Retail_Prices,MATCH($C42,'Retail Fuel Prices'!$B$6:$B$56)),
OR(Fuel_group2="Biomass fuels",Fuel_group2="Biogas fuels",Fuel_group2="Other"),Inputs!E$25),0)</f>
        <v>0</v>
      </c>
      <c r="M42" s="110" cm="1">
        <f t="array" ref="M42">_xlfn.IFNA(_xlfn.IFS(Fuel_group3="Electricity",INDEX(Electricity_Retail_Prices,MATCH($C42,'Retail Fuel Prices'!$B$6:$B$56)),
Fuel_group3="Gaseous fuels",INDEX(Gas_Retail_Prices,MATCH($C42,'Retail Fuel Prices'!$B$6:$B$56)),
Fuel_group3="Liquid fuels",INDEX(Oil_Retail_Prices,MATCH($C42,'Retail Fuel Prices'!$B$6:$B$56)),
Fuel_group3="Solid fuels",INDEX(Coal_Retail_Prices,MATCH($C42,'Retail Fuel Prices'!$B$6:$B$56)),
OR(Fuel_group3="Biomass fuels",Fuel_group3="Biogas fuels",Fuel_group3="Other"),Inputs!F$25),0)</f>
        <v>0</v>
      </c>
      <c r="N42" s="110" cm="1">
        <f t="array" ref="N42">_xlfn.IFNA(_xlfn.IFS(Fuel_group4="Electricity",INDEX(Electricity_Retail_Prices,MATCH($C42,'Retail Fuel Prices'!$B$6:$B$56)),
Fuel_group4="Gaseous fuels",INDEX(Gas_Retail_Prices,MATCH($C42,'Retail Fuel Prices'!$B$6:$B$56)),
Fuel_group4="Liquid fuels",INDEX(Oil_Retail_Prices,MATCH($C42,'Retail Fuel Prices'!$B$6:$B$56)),
Fuel_group4="Solid fuels",INDEX(Coal_Retail_Prices,MATCH($C42,'Retail Fuel Prices'!$B$6:$B$56)),
OR(Fuel_group4="Biomass fuels",Fuel_group4="Biogas fuels",Fuel_group4="Other"),Inputs!G$25),0)</f>
        <v>0</v>
      </c>
      <c r="O42" s="111" cm="1">
        <f t="array" ref="O42">_xlfn.IFNA(_xlfn.IFS(Fuel_group5="Electricity",INDEX(Electricity_Retail_Prices,MATCH($C42,'Retail Fuel Prices'!$B$6:$B$56)),
Fuel_group5="Gaseous fuels",INDEX(Gas_Retail_Prices,MATCH($C42,'Retail Fuel Prices'!$B$6:$B$56)),
Fuel_group5="Liquid fuels",INDEX(Oil_Retail_Prices,MATCH($C42,'Retail Fuel Prices'!$B$6:$B$56)),
Fuel_group5="Solid fuels",INDEX(Coal_Retail_Prices,MATCH($C42,'Retail Fuel Prices'!$B$6:$B$56)),
OR(Fuel_group5="Biomass fuels",Fuel_group5="Biogas fuels",Fuel_group5="Other"),Inputs!H$25),0)</f>
        <v>0</v>
      </c>
      <c r="P42" s="112"/>
      <c r="Q42" s="100" t="e">
        <f t="shared" si="2"/>
        <v>#DIV/0!</v>
      </c>
      <c r="R42" s="101" t="e">
        <f t="shared" si="2"/>
        <v>#DIV/0!</v>
      </c>
      <c r="S42" s="101" t="e">
        <f t="shared" si="2"/>
        <v>#DIV/0!</v>
      </c>
      <c r="T42" s="101" t="e">
        <f t="shared" si="2"/>
        <v>#DIV/0!</v>
      </c>
      <c r="U42" s="102" t="e">
        <f t="shared" si="2"/>
        <v>#DIV/0!</v>
      </c>
      <c r="V42" s="103"/>
      <c r="W42" s="100" t="e">
        <f>Q42*INDEX(Private_Discount_Index,MATCH($C42,'Inflation &amp; Discounting'!$E$8:$E$60))</f>
        <v>#DIV/0!</v>
      </c>
      <c r="X42" s="101" t="e">
        <f>R42*INDEX(Private_Discount_Index,MATCH($C42,'Inflation &amp; Discounting'!$E$8:$E$60))</f>
        <v>#DIV/0!</v>
      </c>
      <c r="Y42" s="101" t="e">
        <f>S42*INDEX(Private_Discount_Index,MATCH($C42,'Inflation &amp; Discounting'!$E$8:$E$60))</f>
        <v>#DIV/0!</v>
      </c>
      <c r="Z42" s="101" t="e">
        <f>T42*INDEX(Private_Discount_Index,MATCH($C42,'Inflation &amp; Discounting'!$E$8:$E$60))</f>
        <v>#DIV/0!</v>
      </c>
      <c r="AA42" s="102" t="e">
        <f>U42*INDEX(Private_Discount_Index,MATCH($C42,'Inflation &amp; Discounting'!$E$8:$E$60))</f>
        <v>#DIV/0!</v>
      </c>
    </row>
    <row r="43" spans="2:27" x14ac:dyDescent="0.25">
      <c r="B43" s="98">
        <f t="shared" si="0"/>
        <v>34</v>
      </c>
      <c r="C43" s="99">
        <v>2056</v>
      </c>
      <c r="E43" s="100" t="e">
        <f>'Energy Calculations'!W43</f>
        <v>#DIV/0!</v>
      </c>
      <c r="F43" s="101" t="e">
        <f>'Energy Calculations'!X43</f>
        <v>#DIV/0!</v>
      </c>
      <c r="G43" s="101" t="e">
        <f>'Energy Calculations'!Y43</f>
        <v>#DIV/0!</v>
      </c>
      <c r="H43" s="101" t="e">
        <f>'Energy Calculations'!Z43</f>
        <v>#DIV/0!</v>
      </c>
      <c r="I43" s="102" t="e">
        <f>'Energy Calculations'!AA43</f>
        <v>#DIV/0!</v>
      </c>
      <c r="J43" s="103"/>
      <c r="K43" s="109" cm="1">
        <f t="array" ref="K43">_xlfn.IFNA(_xlfn.IFS(Fuel_group1="Electricity",INDEX(Electricity_Retail_Prices,MATCH($C43,'Retail Fuel Prices'!$B$6:$B$56)),
Fuel_group1="Gaseous fuels",INDEX(Gas_Retail_Prices,MATCH($C43,'Retail Fuel Prices'!$B$6:$B$56)),
Fuel_group1="Liquid fuels",INDEX(Oil_Retail_Prices,MATCH($C43,'Retail Fuel Prices'!$B$6:$B$56)),
Fuel_group1="Solid fuels",INDEX(Coal_Retail_Prices,MATCH($C43,'Retail Fuel Prices'!$B$6:$B$56)),
OR(Fuel_group1="Biomass fuels",Fuel_group1="Biogas fuels",Fuel_group1="Other"),Inputs!D$25),0)</f>
        <v>0</v>
      </c>
      <c r="L43" s="110" cm="1">
        <f t="array" ref="L43">_xlfn.IFNA(_xlfn.IFS(Fuel_group2="Electricity",INDEX(Electricity_Retail_Prices,MATCH($C43,'Retail Fuel Prices'!$B$6:$B$56)),
Fuel_group2="Gaseous fuels",INDEX(Gas_Retail_Prices,MATCH($C43,'Retail Fuel Prices'!$B$6:$B$56)),
Fuel_group2="Liquid fuels",INDEX(Oil_Retail_Prices,MATCH($C43,'Retail Fuel Prices'!$B$6:$B$56)),
Fuel_group2="Solid fuels",INDEX(Coal_Retail_Prices,MATCH($C43,'Retail Fuel Prices'!$B$6:$B$56)),
OR(Fuel_group2="Biomass fuels",Fuel_group2="Biogas fuels",Fuel_group2="Other"),Inputs!E$25),0)</f>
        <v>0</v>
      </c>
      <c r="M43" s="110" cm="1">
        <f t="array" ref="M43">_xlfn.IFNA(_xlfn.IFS(Fuel_group3="Electricity",INDEX(Electricity_Retail_Prices,MATCH($C43,'Retail Fuel Prices'!$B$6:$B$56)),
Fuel_group3="Gaseous fuels",INDEX(Gas_Retail_Prices,MATCH($C43,'Retail Fuel Prices'!$B$6:$B$56)),
Fuel_group3="Liquid fuels",INDEX(Oil_Retail_Prices,MATCH($C43,'Retail Fuel Prices'!$B$6:$B$56)),
Fuel_group3="Solid fuels",INDEX(Coal_Retail_Prices,MATCH($C43,'Retail Fuel Prices'!$B$6:$B$56)),
OR(Fuel_group3="Biomass fuels",Fuel_group3="Biogas fuels",Fuel_group3="Other"),Inputs!F$25),0)</f>
        <v>0</v>
      </c>
      <c r="N43" s="110" cm="1">
        <f t="array" ref="N43">_xlfn.IFNA(_xlfn.IFS(Fuel_group4="Electricity",INDEX(Electricity_Retail_Prices,MATCH($C43,'Retail Fuel Prices'!$B$6:$B$56)),
Fuel_group4="Gaseous fuels",INDEX(Gas_Retail_Prices,MATCH($C43,'Retail Fuel Prices'!$B$6:$B$56)),
Fuel_group4="Liquid fuels",INDEX(Oil_Retail_Prices,MATCH($C43,'Retail Fuel Prices'!$B$6:$B$56)),
Fuel_group4="Solid fuels",INDEX(Coal_Retail_Prices,MATCH($C43,'Retail Fuel Prices'!$B$6:$B$56)),
OR(Fuel_group4="Biomass fuels",Fuel_group4="Biogas fuels",Fuel_group4="Other"),Inputs!G$25),0)</f>
        <v>0</v>
      </c>
      <c r="O43" s="111" cm="1">
        <f t="array" ref="O43">_xlfn.IFNA(_xlfn.IFS(Fuel_group5="Electricity",INDEX(Electricity_Retail_Prices,MATCH($C43,'Retail Fuel Prices'!$B$6:$B$56)),
Fuel_group5="Gaseous fuels",INDEX(Gas_Retail_Prices,MATCH($C43,'Retail Fuel Prices'!$B$6:$B$56)),
Fuel_group5="Liquid fuels",INDEX(Oil_Retail_Prices,MATCH($C43,'Retail Fuel Prices'!$B$6:$B$56)),
Fuel_group5="Solid fuels",INDEX(Coal_Retail_Prices,MATCH($C43,'Retail Fuel Prices'!$B$6:$B$56)),
OR(Fuel_group5="Biomass fuels",Fuel_group5="Biogas fuels",Fuel_group5="Other"),Inputs!H$25),0)</f>
        <v>0</v>
      </c>
      <c r="P43" s="112"/>
      <c r="Q43" s="100" t="e">
        <f t="shared" si="2"/>
        <v>#DIV/0!</v>
      </c>
      <c r="R43" s="101" t="e">
        <f t="shared" si="2"/>
        <v>#DIV/0!</v>
      </c>
      <c r="S43" s="101" t="e">
        <f t="shared" si="2"/>
        <v>#DIV/0!</v>
      </c>
      <c r="T43" s="101" t="e">
        <f t="shared" si="2"/>
        <v>#DIV/0!</v>
      </c>
      <c r="U43" s="102" t="e">
        <f t="shared" si="2"/>
        <v>#DIV/0!</v>
      </c>
      <c r="V43" s="103"/>
      <c r="W43" s="100" t="e">
        <f>Q43*INDEX(Private_Discount_Index,MATCH($C43,'Inflation &amp; Discounting'!$E$8:$E$60))</f>
        <v>#DIV/0!</v>
      </c>
      <c r="X43" s="101" t="e">
        <f>R43*INDEX(Private_Discount_Index,MATCH($C43,'Inflation &amp; Discounting'!$E$8:$E$60))</f>
        <v>#DIV/0!</v>
      </c>
      <c r="Y43" s="101" t="e">
        <f>S43*INDEX(Private_Discount_Index,MATCH($C43,'Inflation &amp; Discounting'!$E$8:$E$60))</f>
        <v>#DIV/0!</v>
      </c>
      <c r="Z43" s="101" t="e">
        <f>T43*INDEX(Private_Discount_Index,MATCH($C43,'Inflation &amp; Discounting'!$E$8:$E$60))</f>
        <v>#DIV/0!</v>
      </c>
      <c r="AA43" s="102" t="e">
        <f>U43*INDEX(Private_Discount_Index,MATCH($C43,'Inflation &amp; Discounting'!$E$8:$E$60))</f>
        <v>#DIV/0!</v>
      </c>
    </row>
    <row r="44" spans="2:27" x14ac:dyDescent="0.25">
      <c r="B44" s="98">
        <f t="shared" si="0"/>
        <v>35</v>
      </c>
      <c r="C44" s="99">
        <v>2057</v>
      </c>
      <c r="E44" s="100" t="e">
        <f>'Energy Calculations'!W44</f>
        <v>#DIV/0!</v>
      </c>
      <c r="F44" s="101" t="e">
        <f>'Energy Calculations'!X44</f>
        <v>#DIV/0!</v>
      </c>
      <c r="G44" s="101" t="e">
        <f>'Energy Calculations'!Y44</f>
        <v>#DIV/0!</v>
      </c>
      <c r="H44" s="101" t="e">
        <f>'Energy Calculations'!Z44</f>
        <v>#DIV/0!</v>
      </c>
      <c r="I44" s="102" t="e">
        <f>'Energy Calculations'!AA44</f>
        <v>#DIV/0!</v>
      </c>
      <c r="J44" s="103"/>
      <c r="K44" s="109" cm="1">
        <f t="array" ref="K44">_xlfn.IFNA(_xlfn.IFS(Fuel_group1="Electricity",INDEX(Electricity_Retail_Prices,MATCH($C44,'Retail Fuel Prices'!$B$6:$B$56)),
Fuel_group1="Gaseous fuels",INDEX(Gas_Retail_Prices,MATCH($C44,'Retail Fuel Prices'!$B$6:$B$56)),
Fuel_group1="Liquid fuels",INDEX(Oil_Retail_Prices,MATCH($C44,'Retail Fuel Prices'!$B$6:$B$56)),
Fuel_group1="Solid fuels",INDEX(Coal_Retail_Prices,MATCH($C44,'Retail Fuel Prices'!$B$6:$B$56)),
OR(Fuel_group1="Biomass fuels",Fuel_group1="Biogas fuels",Fuel_group1="Other"),Inputs!D$25),0)</f>
        <v>0</v>
      </c>
      <c r="L44" s="110" cm="1">
        <f t="array" ref="L44">_xlfn.IFNA(_xlfn.IFS(Fuel_group2="Electricity",INDEX(Electricity_Retail_Prices,MATCH($C44,'Retail Fuel Prices'!$B$6:$B$56)),
Fuel_group2="Gaseous fuels",INDEX(Gas_Retail_Prices,MATCH($C44,'Retail Fuel Prices'!$B$6:$B$56)),
Fuel_group2="Liquid fuels",INDEX(Oil_Retail_Prices,MATCH($C44,'Retail Fuel Prices'!$B$6:$B$56)),
Fuel_group2="Solid fuels",INDEX(Coal_Retail_Prices,MATCH($C44,'Retail Fuel Prices'!$B$6:$B$56)),
OR(Fuel_group2="Biomass fuels",Fuel_group2="Biogas fuels",Fuel_group2="Other"),Inputs!E$25),0)</f>
        <v>0</v>
      </c>
      <c r="M44" s="110" cm="1">
        <f t="array" ref="M44">_xlfn.IFNA(_xlfn.IFS(Fuel_group3="Electricity",INDEX(Electricity_Retail_Prices,MATCH($C44,'Retail Fuel Prices'!$B$6:$B$56)),
Fuel_group3="Gaseous fuels",INDEX(Gas_Retail_Prices,MATCH($C44,'Retail Fuel Prices'!$B$6:$B$56)),
Fuel_group3="Liquid fuels",INDEX(Oil_Retail_Prices,MATCH($C44,'Retail Fuel Prices'!$B$6:$B$56)),
Fuel_group3="Solid fuels",INDEX(Coal_Retail_Prices,MATCH($C44,'Retail Fuel Prices'!$B$6:$B$56)),
OR(Fuel_group3="Biomass fuels",Fuel_group3="Biogas fuels",Fuel_group3="Other"),Inputs!F$25),0)</f>
        <v>0</v>
      </c>
      <c r="N44" s="110" cm="1">
        <f t="array" ref="N44">_xlfn.IFNA(_xlfn.IFS(Fuel_group4="Electricity",INDEX(Electricity_Retail_Prices,MATCH($C44,'Retail Fuel Prices'!$B$6:$B$56)),
Fuel_group4="Gaseous fuels",INDEX(Gas_Retail_Prices,MATCH($C44,'Retail Fuel Prices'!$B$6:$B$56)),
Fuel_group4="Liquid fuels",INDEX(Oil_Retail_Prices,MATCH($C44,'Retail Fuel Prices'!$B$6:$B$56)),
Fuel_group4="Solid fuels",INDEX(Coal_Retail_Prices,MATCH($C44,'Retail Fuel Prices'!$B$6:$B$56)),
OR(Fuel_group4="Biomass fuels",Fuel_group4="Biogas fuels",Fuel_group4="Other"),Inputs!G$25),0)</f>
        <v>0</v>
      </c>
      <c r="O44" s="111" cm="1">
        <f t="array" ref="O44">_xlfn.IFNA(_xlfn.IFS(Fuel_group5="Electricity",INDEX(Electricity_Retail_Prices,MATCH($C44,'Retail Fuel Prices'!$B$6:$B$56)),
Fuel_group5="Gaseous fuels",INDEX(Gas_Retail_Prices,MATCH($C44,'Retail Fuel Prices'!$B$6:$B$56)),
Fuel_group5="Liquid fuels",INDEX(Oil_Retail_Prices,MATCH($C44,'Retail Fuel Prices'!$B$6:$B$56)),
Fuel_group5="Solid fuels",INDEX(Coal_Retail_Prices,MATCH($C44,'Retail Fuel Prices'!$B$6:$B$56)),
OR(Fuel_group5="Biomass fuels",Fuel_group5="Biogas fuels",Fuel_group5="Other"),Inputs!H$25),0)</f>
        <v>0</v>
      </c>
      <c r="P44" s="112"/>
      <c r="Q44" s="100" t="e">
        <f t="shared" si="2"/>
        <v>#DIV/0!</v>
      </c>
      <c r="R44" s="101" t="e">
        <f t="shared" si="2"/>
        <v>#DIV/0!</v>
      </c>
      <c r="S44" s="101" t="e">
        <f t="shared" si="2"/>
        <v>#DIV/0!</v>
      </c>
      <c r="T44" s="101" t="e">
        <f t="shared" si="2"/>
        <v>#DIV/0!</v>
      </c>
      <c r="U44" s="102" t="e">
        <f t="shared" si="2"/>
        <v>#DIV/0!</v>
      </c>
      <c r="V44" s="103"/>
      <c r="W44" s="100" t="e">
        <f>Q44*INDEX(Private_Discount_Index,MATCH($C44,'Inflation &amp; Discounting'!$E$8:$E$60))</f>
        <v>#DIV/0!</v>
      </c>
      <c r="X44" s="101" t="e">
        <f>R44*INDEX(Private_Discount_Index,MATCH($C44,'Inflation &amp; Discounting'!$E$8:$E$60))</f>
        <v>#DIV/0!</v>
      </c>
      <c r="Y44" s="101" t="e">
        <f>S44*INDEX(Private_Discount_Index,MATCH($C44,'Inflation &amp; Discounting'!$E$8:$E$60))</f>
        <v>#DIV/0!</v>
      </c>
      <c r="Z44" s="101" t="e">
        <f>T44*INDEX(Private_Discount_Index,MATCH($C44,'Inflation &amp; Discounting'!$E$8:$E$60))</f>
        <v>#DIV/0!</v>
      </c>
      <c r="AA44" s="102" t="e">
        <f>U44*INDEX(Private_Discount_Index,MATCH($C44,'Inflation &amp; Discounting'!$E$8:$E$60))</f>
        <v>#DIV/0!</v>
      </c>
    </row>
    <row r="45" spans="2:27" x14ac:dyDescent="0.25">
      <c r="B45" s="98">
        <f t="shared" si="0"/>
        <v>36</v>
      </c>
      <c r="C45" s="99">
        <v>2058</v>
      </c>
      <c r="E45" s="100" t="e">
        <f>'Energy Calculations'!W45</f>
        <v>#DIV/0!</v>
      </c>
      <c r="F45" s="101" t="e">
        <f>'Energy Calculations'!X45</f>
        <v>#DIV/0!</v>
      </c>
      <c r="G45" s="101" t="e">
        <f>'Energy Calculations'!Y45</f>
        <v>#DIV/0!</v>
      </c>
      <c r="H45" s="101" t="e">
        <f>'Energy Calculations'!Z45</f>
        <v>#DIV/0!</v>
      </c>
      <c r="I45" s="102" t="e">
        <f>'Energy Calculations'!AA45</f>
        <v>#DIV/0!</v>
      </c>
      <c r="J45" s="103"/>
      <c r="K45" s="109" cm="1">
        <f t="array" ref="K45">_xlfn.IFNA(_xlfn.IFS(Fuel_group1="Electricity",INDEX(Electricity_Retail_Prices,MATCH($C45,'Retail Fuel Prices'!$B$6:$B$56)),
Fuel_group1="Gaseous fuels",INDEX(Gas_Retail_Prices,MATCH($C45,'Retail Fuel Prices'!$B$6:$B$56)),
Fuel_group1="Liquid fuels",INDEX(Oil_Retail_Prices,MATCH($C45,'Retail Fuel Prices'!$B$6:$B$56)),
Fuel_group1="Solid fuels",INDEX(Coal_Retail_Prices,MATCH($C45,'Retail Fuel Prices'!$B$6:$B$56)),
OR(Fuel_group1="Biomass fuels",Fuel_group1="Biogas fuels",Fuel_group1="Other"),Inputs!D$25),0)</f>
        <v>0</v>
      </c>
      <c r="L45" s="110" cm="1">
        <f t="array" ref="L45">_xlfn.IFNA(_xlfn.IFS(Fuel_group2="Electricity",INDEX(Electricity_Retail_Prices,MATCH($C45,'Retail Fuel Prices'!$B$6:$B$56)),
Fuel_group2="Gaseous fuels",INDEX(Gas_Retail_Prices,MATCH($C45,'Retail Fuel Prices'!$B$6:$B$56)),
Fuel_group2="Liquid fuels",INDEX(Oil_Retail_Prices,MATCH($C45,'Retail Fuel Prices'!$B$6:$B$56)),
Fuel_group2="Solid fuels",INDEX(Coal_Retail_Prices,MATCH($C45,'Retail Fuel Prices'!$B$6:$B$56)),
OR(Fuel_group2="Biomass fuels",Fuel_group2="Biogas fuels",Fuel_group2="Other"),Inputs!E$25),0)</f>
        <v>0</v>
      </c>
      <c r="M45" s="110" cm="1">
        <f t="array" ref="M45">_xlfn.IFNA(_xlfn.IFS(Fuel_group3="Electricity",INDEX(Electricity_Retail_Prices,MATCH($C45,'Retail Fuel Prices'!$B$6:$B$56)),
Fuel_group3="Gaseous fuels",INDEX(Gas_Retail_Prices,MATCH($C45,'Retail Fuel Prices'!$B$6:$B$56)),
Fuel_group3="Liquid fuels",INDEX(Oil_Retail_Prices,MATCH($C45,'Retail Fuel Prices'!$B$6:$B$56)),
Fuel_group3="Solid fuels",INDEX(Coal_Retail_Prices,MATCH($C45,'Retail Fuel Prices'!$B$6:$B$56)),
OR(Fuel_group3="Biomass fuels",Fuel_group3="Biogas fuels",Fuel_group3="Other"),Inputs!F$25),0)</f>
        <v>0</v>
      </c>
      <c r="N45" s="110" cm="1">
        <f t="array" ref="N45">_xlfn.IFNA(_xlfn.IFS(Fuel_group4="Electricity",INDEX(Electricity_Retail_Prices,MATCH($C45,'Retail Fuel Prices'!$B$6:$B$56)),
Fuel_group4="Gaseous fuels",INDEX(Gas_Retail_Prices,MATCH($C45,'Retail Fuel Prices'!$B$6:$B$56)),
Fuel_group4="Liquid fuels",INDEX(Oil_Retail_Prices,MATCH($C45,'Retail Fuel Prices'!$B$6:$B$56)),
Fuel_group4="Solid fuels",INDEX(Coal_Retail_Prices,MATCH($C45,'Retail Fuel Prices'!$B$6:$B$56)),
OR(Fuel_group4="Biomass fuels",Fuel_group4="Biogas fuels",Fuel_group4="Other"),Inputs!G$25),0)</f>
        <v>0</v>
      </c>
      <c r="O45" s="111" cm="1">
        <f t="array" ref="O45">_xlfn.IFNA(_xlfn.IFS(Fuel_group5="Electricity",INDEX(Electricity_Retail_Prices,MATCH($C45,'Retail Fuel Prices'!$B$6:$B$56)),
Fuel_group5="Gaseous fuels",INDEX(Gas_Retail_Prices,MATCH($C45,'Retail Fuel Prices'!$B$6:$B$56)),
Fuel_group5="Liquid fuels",INDEX(Oil_Retail_Prices,MATCH($C45,'Retail Fuel Prices'!$B$6:$B$56)),
Fuel_group5="Solid fuels",INDEX(Coal_Retail_Prices,MATCH($C45,'Retail Fuel Prices'!$B$6:$B$56)),
OR(Fuel_group5="Biomass fuels",Fuel_group5="Biogas fuels",Fuel_group5="Other"),Inputs!H$25),0)</f>
        <v>0</v>
      </c>
      <c r="P45" s="112"/>
      <c r="Q45" s="100" t="e">
        <f t="shared" si="2"/>
        <v>#DIV/0!</v>
      </c>
      <c r="R45" s="101" t="e">
        <f t="shared" si="2"/>
        <v>#DIV/0!</v>
      </c>
      <c r="S45" s="101" t="e">
        <f t="shared" si="2"/>
        <v>#DIV/0!</v>
      </c>
      <c r="T45" s="101" t="e">
        <f t="shared" si="2"/>
        <v>#DIV/0!</v>
      </c>
      <c r="U45" s="102" t="e">
        <f t="shared" si="2"/>
        <v>#DIV/0!</v>
      </c>
      <c r="V45" s="103"/>
      <c r="W45" s="100" t="e">
        <f>Q45*INDEX(Private_Discount_Index,MATCH($C45,'Inflation &amp; Discounting'!$E$8:$E$60))</f>
        <v>#DIV/0!</v>
      </c>
      <c r="X45" s="101" t="e">
        <f>R45*INDEX(Private_Discount_Index,MATCH($C45,'Inflation &amp; Discounting'!$E$8:$E$60))</f>
        <v>#DIV/0!</v>
      </c>
      <c r="Y45" s="101" t="e">
        <f>S45*INDEX(Private_Discount_Index,MATCH($C45,'Inflation &amp; Discounting'!$E$8:$E$60))</f>
        <v>#DIV/0!</v>
      </c>
      <c r="Z45" s="101" t="e">
        <f>T45*INDEX(Private_Discount_Index,MATCH($C45,'Inflation &amp; Discounting'!$E$8:$E$60))</f>
        <v>#DIV/0!</v>
      </c>
      <c r="AA45" s="102" t="e">
        <f>U45*INDEX(Private_Discount_Index,MATCH($C45,'Inflation &amp; Discounting'!$E$8:$E$60))</f>
        <v>#DIV/0!</v>
      </c>
    </row>
    <row r="46" spans="2:27" x14ac:dyDescent="0.25">
      <c r="B46" s="98">
        <f t="shared" si="0"/>
        <v>37</v>
      </c>
      <c r="C46" s="99">
        <v>2059</v>
      </c>
      <c r="E46" s="100" t="e">
        <f>'Energy Calculations'!W46</f>
        <v>#DIV/0!</v>
      </c>
      <c r="F46" s="101" t="e">
        <f>'Energy Calculations'!X46</f>
        <v>#DIV/0!</v>
      </c>
      <c r="G46" s="101" t="e">
        <f>'Energy Calculations'!Y46</f>
        <v>#DIV/0!</v>
      </c>
      <c r="H46" s="101" t="e">
        <f>'Energy Calculations'!Z46</f>
        <v>#DIV/0!</v>
      </c>
      <c r="I46" s="102" t="e">
        <f>'Energy Calculations'!AA46</f>
        <v>#DIV/0!</v>
      </c>
      <c r="J46" s="103"/>
      <c r="K46" s="109" cm="1">
        <f t="array" ref="K46">_xlfn.IFNA(_xlfn.IFS(Fuel_group1="Electricity",INDEX(Electricity_Retail_Prices,MATCH($C46,'Retail Fuel Prices'!$B$6:$B$56)),
Fuel_group1="Gaseous fuels",INDEX(Gas_Retail_Prices,MATCH($C46,'Retail Fuel Prices'!$B$6:$B$56)),
Fuel_group1="Liquid fuels",INDEX(Oil_Retail_Prices,MATCH($C46,'Retail Fuel Prices'!$B$6:$B$56)),
Fuel_group1="Solid fuels",INDEX(Coal_Retail_Prices,MATCH($C46,'Retail Fuel Prices'!$B$6:$B$56)),
OR(Fuel_group1="Biomass fuels",Fuel_group1="Biogas fuels",Fuel_group1="Other"),Inputs!D$25),0)</f>
        <v>0</v>
      </c>
      <c r="L46" s="110" cm="1">
        <f t="array" ref="L46">_xlfn.IFNA(_xlfn.IFS(Fuel_group2="Electricity",INDEX(Electricity_Retail_Prices,MATCH($C46,'Retail Fuel Prices'!$B$6:$B$56)),
Fuel_group2="Gaseous fuels",INDEX(Gas_Retail_Prices,MATCH($C46,'Retail Fuel Prices'!$B$6:$B$56)),
Fuel_group2="Liquid fuels",INDEX(Oil_Retail_Prices,MATCH($C46,'Retail Fuel Prices'!$B$6:$B$56)),
Fuel_group2="Solid fuels",INDEX(Coal_Retail_Prices,MATCH($C46,'Retail Fuel Prices'!$B$6:$B$56)),
OR(Fuel_group2="Biomass fuels",Fuel_group2="Biogas fuels",Fuel_group2="Other"),Inputs!E$25),0)</f>
        <v>0</v>
      </c>
      <c r="M46" s="110" cm="1">
        <f t="array" ref="M46">_xlfn.IFNA(_xlfn.IFS(Fuel_group3="Electricity",INDEX(Electricity_Retail_Prices,MATCH($C46,'Retail Fuel Prices'!$B$6:$B$56)),
Fuel_group3="Gaseous fuels",INDEX(Gas_Retail_Prices,MATCH($C46,'Retail Fuel Prices'!$B$6:$B$56)),
Fuel_group3="Liquid fuels",INDEX(Oil_Retail_Prices,MATCH($C46,'Retail Fuel Prices'!$B$6:$B$56)),
Fuel_group3="Solid fuels",INDEX(Coal_Retail_Prices,MATCH($C46,'Retail Fuel Prices'!$B$6:$B$56)),
OR(Fuel_group3="Biomass fuels",Fuel_group3="Biogas fuels",Fuel_group3="Other"),Inputs!F$25),0)</f>
        <v>0</v>
      </c>
      <c r="N46" s="110" cm="1">
        <f t="array" ref="N46">_xlfn.IFNA(_xlfn.IFS(Fuel_group4="Electricity",INDEX(Electricity_Retail_Prices,MATCH($C46,'Retail Fuel Prices'!$B$6:$B$56)),
Fuel_group4="Gaseous fuels",INDEX(Gas_Retail_Prices,MATCH($C46,'Retail Fuel Prices'!$B$6:$B$56)),
Fuel_group4="Liquid fuels",INDEX(Oil_Retail_Prices,MATCH($C46,'Retail Fuel Prices'!$B$6:$B$56)),
Fuel_group4="Solid fuels",INDEX(Coal_Retail_Prices,MATCH($C46,'Retail Fuel Prices'!$B$6:$B$56)),
OR(Fuel_group4="Biomass fuels",Fuel_group4="Biogas fuels",Fuel_group4="Other"),Inputs!G$25),0)</f>
        <v>0</v>
      </c>
      <c r="O46" s="111" cm="1">
        <f t="array" ref="O46">_xlfn.IFNA(_xlfn.IFS(Fuel_group5="Electricity",INDEX(Electricity_Retail_Prices,MATCH($C46,'Retail Fuel Prices'!$B$6:$B$56)),
Fuel_group5="Gaseous fuels",INDEX(Gas_Retail_Prices,MATCH($C46,'Retail Fuel Prices'!$B$6:$B$56)),
Fuel_group5="Liquid fuels",INDEX(Oil_Retail_Prices,MATCH($C46,'Retail Fuel Prices'!$B$6:$B$56)),
Fuel_group5="Solid fuels",INDEX(Coal_Retail_Prices,MATCH($C46,'Retail Fuel Prices'!$B$6:$B$56)),
OR(Fuel_group5="Biomass fuels",Fuel_group5="Biogas fuels",Fuel_group5="Other"),Inputs!H$25),0)</f>
        <v>0</v>
      </c>
      <c r="P46" s="112"/>
      <c r="Q46" s="100" t="e">
        <f t="shared" si="2"/>
        <v>#DIV/0!</v>
      </c>
      <c r="R46" s="101" t="e">
        <f t="shared" si="2"/>
        <v>#DIV/0!</v>
      </c>
      <c r="S46" s="101" t="e">
        <f t="shared" si="2"/>
        <v>#DIV/0!</v>
      </c>
      <c r="T46" s="101" t="e">
        <f t="shared" si="2"/>
        <v>#DIV/0!</v>
      </c>
      <c r="U46" s="102" t="e">
        <f t="shared" si="2"/>
        <v>#DIV/0!</v>
      </c>
      <c r="V46" s="103"/>
      <c r="W46" s="100" t="e">
        <f>Q46*INDEX(Private_Discount_Index,MATCH($C46,'Inflation &amp; Discounting'!$E$8:$E$60))</f>
        <v>#DIV/0!</v>
      </c>
      <c r="X46" s="101" t="e">
        <f>R46*INDEX(Private_Discount_Index,MATCH($C46,'Inflation &amp; Discounting'!$E$8:$E$60))</f>
        <v>#DIV/0!</v>
      </c>
      <c r="Y46" s="101" t="e">
        <f>S46*INDEX(Private_Discount_Index,MATCH($C46,'Inflation &amp; Discounting'!$E$8:$E$60))</f>
        <v>#DIV/0!</v>
      </c>
      <c r="Z46" s="101" t="e">
        <f>T46*INDEX(Private_Discount_Index,MATCH($C46,'Inflation &amp; Discounting'!$E$8:$E$60))</f>
        <v>#DIV/0!</v>
      </c>
      <c r="AA46" s="102" t="e">
        <f>U46*INDEX(Private_Discount_Index,MATCH($C46,'Inflation &amp; Discounting'!$E$8:$E$60))</f>
        <v>#DIV/0!</v>
      </c>
    </row>
    <row r="47" spans="2:27" x14ac:dyDescent="0.25">
      <c r="B47" s="98">
        <f t="shared" si="0"/>
        <v>38</v>
      </c>
      <c r="C47" s="99">
        <v>2060</v>
      </c>
      <c r="E47" s="100" t="e">
        <f>'Energy Calculations'!W47</f>
        <v>#DIV/0!</v>
      </c>
      <c r="F47" s="101" t="e">
        <f>'Energy Calculations'!X47</f>
        <v>#DIV/0!</v>
      </c>
      <c r="G47" s="101" t="e">
        <f>'Energy Calculations'!Y47</f>
        <v>#DIV/0!</v>
      </c>
      <c r="H47" s="101" t="e">
        <f>'Energy Calculations'!Z47</f>
        <v>#DIV/0!</v>
      </c>
      <c r="I47" s="102" t="e">
        <f>'Energy Calculations'!AA47</f>
        <v>#DIV/0!</v>
      </c>
      <c r="J47" s="103"/>
      <c r="K47" s="109" cm="1">
        <f t="array" ref="K47">_xlfn.IFNA(_xlfn.IFS(Fuel_group1="Electricity",INDEX(Electricity_Retail_Prices,MATCH($C47,'Retail Fuel Prices'!$B$6:$B$56)),
Fuel_group1="Gaseous fuels",INDEX(Gas_Retail_Prices,MATCH($C47,'Retail Fuel Prices'!$B$6:$B$56)),
Fuel_group1="Liquid fuels",INDEX(Oil_Retail_Prices,MATCH($C47,'Retail Fuel Prices'!$B$6:$B$56)),
Fuel_group1="Solid fuels",INDEX(Coal_Retail_Prices,MATCH($C47,'Retail Fuel Prices'!$B$6:$B$56)),
OR(Fuel_group1="Biomass fuels",Fuel_group1="Biogas fuels",Fuel_group1="Other"),Inputs!D$25),0)</f>
        <v>0</v>
      </c>
      <c r="L47" s="110" cm="1">
        <f t="array" ref="L47">_xlfn.IFNA(_xlfn.IFS(Fuel_group2="Electricity",INDEX(Electricity_Retail_Prices,MATCH($C47,'Retail Fuel Prices'!$B$6:$B$56)),
Fuel_group2="Gaseous fuels",INDEX(Gas_Retail_Prices,MATCH($C47,'Retail Fuel Prices'!$B$6:$B$56)),
Fuel_group2="Liquid fuels",INDEX(Oil_Retail_Prices,MATCH($C47,'Retail Fuel Prices'!$B$6:$B$56)),
Fuel_group2="Solid fuels",INDEX(Coal_Retail_Prices,MATCH($C47,'Retail Fuel Prices'!$B$6:$B$56)),
OR(Fuel_group2="Biomass fuels",Fuel_group2="Biogas fuels",Fuel_group2="Other"),Inputs!E$25),0)</f>
        <v>0</v>
      </c>
      <c r="M47" s="110" cm="1">
        <f t="array" ref="M47">_xlfn.IFNA(_xlfn.IFS(Fuel_group3="Electricity",INDEX(Electricity_Retail_Prices,MATCH($C47,'Retail Fuel Prices'!$B$6:$B$56)),
Fuel_group3="Gaseous fuels",INDEX(Gas_Retail_Prices,MATCH($C47,'Retail Fuel Prices'!$B$6:$B$56)),
Fuel_group3="Liquid fuels",INDEX(Oil_Retail_Prices,MATCH($C47,'Retail Fuel Prices'!$B$6:$B$56)),
Fuel_group3="Solid fuels",INDEX(Coal_Retail_Prices,MATCH($C47,'Retail Fuel Prices'!$B$6:$B$56)),
OR(Fuel_group3="Biomass fuels",Fuel_group3="Biogas fuels",Fuel_group3="Other"),Inputs!F$25),0)</f>
        <v>0</v>
      </c>
      <c r="N47" s="110" cm="1">
        <f t="array" ref="N47">_xlfn.IFNA(_xlfn.IFS(Fuel_group4="Electricity",INDEX(Electricity_Retail_Prices,MATCH($C47,'Retail Fuel Prices'!$B$6:$B$56)),
Fuel_group4="Gaseous fuels",INDEX(Gas_Retail_Prices,MATCH($C47,'Retail Fuel Prices'!$B$6:$B$56)),
Fuel_group4="Liquid fuels",INDEX(Oil_Retail_Prices,MATCH($C47,'Retail Fuel Prices'!$B$6:$B$56)),
Fuel_group4="Solid fuels",INDEX(Coal_Retail_Prices,MATCH($C47,'Retail Fuel Prices'!$B$6:$B$56)),
OR(Fuel_group4="Biomass fuels",Fuel_group4="Biogas fuels",Fuel_group4="Other"),Inputs!G$25),0)</f>
        <v>0</v>
      </c>
      <c r="O47" s="111" cm="1">
        <f t="array" ref="O47">_xlfn.IFNA(_xlfn.IFS(Fuel_group5="Electricity",INDEX(Electricity_Retail_Prices,MATCH($C47,'Retail Fuel Prices'!$B$6:$B$56)),
Fuel_group5="Gaseous fuels",INDEX(Gas_Retail_Prices,MATCH($C47,'Retail Fuel Prices'!$B$6:$B$56)),
Fuel_group5="Liquid fuels",INDEX(Oil_Retail_Prices,MATCH($C47,'Retail Fuel Prices'!$B$6:$B$56)),
Fuel_group5="Solid fuels",INDEX(Coal_Retail_Prices,MATCH($C47,'Retail Fuel Prices'!$B$6:$B$56)),
OR(Fuel_group5="Biomass fuels",Fuel_group5="Biogas fuels",Fuel_group5="Other"),Inputs!H$25),0)</f>
        <v>0</v>
      </c>
      <c r="P47" s="112"/>
      <c r="Q47" s="100" t="e">
        <f t="shared" si="2"/>
        <v>#DIV/0!</v>
      </c>
      <c r="R47" s="101" t="e">
        <f t="shared" si="2"/>
        <v>#DIV/0!</v>
      </c>
      <c r="S47" s="101" t="e">
        <f t="shared" si="2"/>
        <v>#DIV/0!</v>
      </c>
      <c r="T47" s="101" t="e">
        <f t="shared" si="2"/>
        <v>#DIV/0!</v>
      </c>
      <c r="U47" s="102" t="e">
        <f t="shared" si="2"/>
        <v>#DIV/0!</v>
      </c>
      <c r="V47" s="103"/>
      <c r="W47" s="100" t="e">
        <f>Q47*INDEX(Private_Discount_Index,MATCH($C47,'Inflation &amp; Discounting'!$E$8:$E$60))</f>
        <v>#DIV/0!</v>
      </c>
      <c r="X47" s="101" t="e">
        <f>R47*INDEX(Private_Discount_Index,MATCH($C47,'Inflation &amp; Discounting'!$E$8:$E$60))</f>
        <v>#DIV/0!</v>
      </c>
      <c r="Y47" s="101" t="e">
        <f>S47*INDEX(Private_Discount_Index,MATCH($C47,'Inflation &amp; Discounting'!$E$8:$E$60))</f>
        <v>#DIV/0!</v>
      </c>
      <c r="Z47" s="101" t="e">
        <f>T47*INDEX(Private_Discount_Index,MATCH($C47,'Inflation &amp; Discounting'!$E$8:$E$60))</f>
        <v>#DIV/0!</v>
      </c>
      <c r="AA47" s="102" t="e">
        <f>U47*INDEX(Private_Discount_Index,MATCH($C47,'Inflation &amp; Discounting'!$E$8:$E$60))</f>
        <v>#DIV/0!</v>
      </c>
    </row>
    <row r="48" spans="2:27" x14ac:dyDescent="0.25">
      <c r="B48" s="98">
        <f t="shared" si="0"/>
        <v>39</v>
      </c>
      <c r="C48" s="99">
        <v>2061</v>
      </c>
      <c r="E48" s="100" t="e">
        <f>'Energy Calculations'!W48</f>
        <v>#DIV/0!</v>
      </c>
      <c r="F48" s="101" t="e">
        <f>'Energy Calculations'!X48</f>
        <v>#DIV/0!</v>
      </c>
      <c r="G48" s="101" t="e">
        <f>'Energy Calculations'!Y48</f>
        <v>#DIV/0!</v>
      </c>
      <c r="H48" s="101" t="e">
        <f>'Energy Calculations'!Z48</f>
        <v>#DIV/0!</v>
      </c>
      <c r="I48" s="102" t="e">
        <f>'Energy Calculations'!AA48</f>
        <v>#DIV/0!</v>
      </c>
      <c r="J48" s="103"/>
      <c r="K48" s="109" cm="1">
        <f t="array" ref="K48">_xlfn.IFNA(_xlfn.IFS(Fuel_group1="Electricity",INDEX(Electricity_Retail_Prices,MATCH($C48,'Retail Fuel Prices'!$B$6:$B$56)),
Fuel_group1="Gaseous fuels",INDEX(Gas_Retail_Prices,MATCH($C48,'Retail Fuel Prices'!$B$6:$B$56)),
Fuel_group1="Liquid fuels",INDEX(Oil_Retail_Prices,MATCH($C48,'Retail Fuel Prices'!$B$6:$B$56)),
Fuel_group1="Solid fuels",INDEX(Coal_Retail_Prices,MATCH($C48,'Retail Fuel Prices'!$B$6:$B$56)),
OR(Fuel_group1="Biomass fuels",Fuel_group1="Biogas fuels",Fuel_group1="Other"),Inputs!D$25),0)</f>
        <v>0</v>
      </c>
      <c r="L48" s="110" cm="1">
        <f t="array" ref="L48">_xlfn.IFNA(_xlfn.IFS(Fuel_group2="Electricity",INDEX(Electricity_Retail_Prices,MATCH($C48,'Retail Fuel Prices'!$B$6:$B$56)),
Fuel_group2="Gaseous fuels",INDEX(Gas_Retail_Prices,MATCH($C48,'Retail Fuel Prices'!$B$6:$B$56)),
Fuel_group2="Liquid fuels",INDEX(Oil_Retail_Prices,MATCH($C48,'Retail Fuel Prices'!$B$6:$B$56)),
Fuel_group2="Solid fuels",INDEX(Coal_Retail_Prices,MATCH($C48,'Retail Fuel Prices'!$B$6:$B$56)),
OR(Fuel_group2="Biomass fuels",Fuel_group2="Biogas fuels",Fuel_group2="Other"),Inputs!E$25),0)</f>
        <v>0</v>
      </c>
      <c r="M48" s="110" cm="1">
        <f t="array" ref="M48">_xlfn.IFNA(_xlfn.IFS(Fuel_group3="Electricity",INDEX(Electricity_Retail_Prices,MATCH($C48,'Retail Fuel Prices'!$B$6:$B$56)),
Fuel_group3="Gaseous fuels",INDEX(Gas_Retail_Prices,MATCH($C48,'Retail Fuel Prices'!$B$6:$B$56)),
Fuel_group3="Liquid fuels",INDEX(Oil_Retail_Prices,MATCH($C48,'Retail Fuel Prices'!$B$6:$B$56)),
Fuel_group3="Solid fuels",INDEX(Coal_Retail_Prices,MATCH($C48,'Retail Fuel Prices'!$B$6:$B$56)),
OR(Fuel_group3="Biomass fuels",Fuel_group3="Biogas fuels",Fuel_group3="Other"),Inputs!F$25),0)</f>
        <v>0</v>
      </c>
      <c r="N48" s="110" cm="1">
        <f t="array" ref="N48">_xlfn.IFNA(_xlfn.IFS(Fuel_group4="Electricity",INDEX(Electricity_Retail_Prices,MATCH($C48,'Retail Fuel Prices'!$B$6:$B$56)),
Fuel_group4="Gaseous fuels",INDEX(Gas_Retail_Prices,MATCH($C48,'Retail Fuel Prices'!$B$6:$B$56)),
Fuel_group4="Liquid fuels",INDEX(Oil_Retail_Prices,MATCH($C48,'Retail Fuel Prices'!$B$6:$B$56)),
Fuel_group4="Solid fuels",INDEX(Coal_Retail_Prices,MATCH($C48,'Retail Fuel Prices'!$B$6:$B$56)),
OR(Fuel_group4="Biomass fuels",Fuel_group4="Biogas fuels",Fuel_group4="Other"),Inputs!G$25),0)</f>
        <v>0</v>
      </c>
      <c r="O48" s="111" cm="1">
        <f t="array" ref="O48">_xlfn.IFNA(_xlfn.IFS(Fuel_group5="Electricity",INDEX(Electricity_Retail_Prices,MATCH($C48,'Retail Fuel Prices'!$B$6:$B$56)),
Fuel_group5="Gaseous fuels",INDEX(Gas_Retail_Prices,MATCH($C48,'Retail Fuel Prices'!$B$6:$B$56)),
Fuel_group5="Liquid fuels",INDEX(Oil_Retail_Prices,MATCH($C48,'Retail Fuel Prices'!$B$6:$B$56)),
Fuel_group5="Solid fuels",INDEX(Coal_Retail_Prices,MATCH($C48,'Retail Fuel Prices'!$B$6:$B$56)),
OR(Fuel_group5="Biomass fuels",Fuel_group5="Biogas fuels",Fuel_group5="Other"),Inputs!H$25),0)</f>
        <v>0</v>
      </c>
      <c r="P48" s="112"/>
      <c r="Q48" s="100" t="e">
        <f t="shared" si="2"/>
        <v>#DIV/0!</v>
      </c>
      <c r="R48" s="101" t="e">
        <f t="shared" si="2"/>
        <v>#DIV/0!</v>
      </c>
      <c r="S48" s="101" t="e">
        <f t="shared" si="2"/>
        <v>#DIV/0!</v>
      </c>
      <c r="T48" s="101" t="e">
        <f t="shared" si="2"/>
        <v>#DIV/0!</v>
      </c>
      <c r="U48" s="102" t="e">
        <f t="shared" si="2"/>
        <v>#DIV/0!</v>
      </c>
      <c r="V48" s="103"/>
      <c r="W48" s="100" t="e">
        <f>Q48*INDEX(Private_Discount_Index,MATCH($C48,'Inflation &amp; Discounting'!$E$8:$E$60))</f>
        <v>#DIV/0!</v>
      </c>
      <c r="X48" s="101" t="e">
        <f>R48*INDEX(Private_Discount_Index,MATCH($C48,'Inflation &amp; Discounting'!$E$8:$E$60))</f>
        <v>#DIV/0!</v>
      </c>
      <c r="Y48" s="101" t="e">
        <f>S48*INDEX(Private_Discount_Index,MATCH($C48,'Inflation &amp; Discounting'!$E$8:$E$60))</f>
        <v>#DIV/0!</v>
      </c>
      <c r="Z48" s="101" t="e">
        <f>T48*INDEX(Private_Discount_Index,MATCH($C48,'Inflation &amp; Discounting'!$E$8:$E$60))</f>
        <v>#DIV/0!</v>
      </c>
      <c r="AA48" s="102" t="e">
        <f>U48*INDEX(Private_Discount_Index,MATCH($C48,'Inflation &amp; Discounting'!$E$8:$E$60))</f>
        <v>#DIV/0!</v>
      </c>
    </row>
    <row r="49" spans="2:27" x14ac:dyDescent="0.25">
      <c r="B49" s="98">
        <f t="shared" si="0"/>
        <v>40</v>
      </c>
      <c r="C49" s="99">
        <v>2062</v>
      </c>
      <c r="E49" s="100" t="e">
        <f>'Energy Calculations'!W49</f>
        <v>#DIV/0!</v>
      </c>
      <c r="F49" s="101" t="e">
        <f>'Energy Calculations'!X49</f>
        <v>#DIV/0!</v>
      </c>
      <c r="G49" s="101" t="e">
        <f>'Energy Calculations'!Y49</f>
        <v>#DIV/0!</v>
      </c>
      <c r="H49" s="101" t="e">
        <f>'Energy Calculations'!Z49</f>
        <v>#DIV/0!</v>
      </c>
      <c r="I49" s="102" t="e">
        <f>'Energy Calculations'!AA49</f>
        <v>#DIV/0!</v>
      </c>
      <c r="J49" s="103"/>
      <c r="K49" s="109" cm="1">
        <f t="array" ref="K49">_xlfn.IFNA(_xlfn.IFS(Fuel_group1="Electricity",INDEX(Electricity_Retail_Prices,MATCH($C49,'Retail Fuel Prices'!$B$6:$B$56)),
Fuel_group1="Gaseous fuels",INDEX(Gas_Retail_Prices,MATCH($C49,'Retail Fuel Prices'!$B$6:$B$56)),
Fuel_group1="Liquid fuels",INDEX(Oil_Retail_Prices,MATCH($C49,'Retail Fuel Prices'!$B$6:$B$56)),
Fuel_group1="Solid fuels",INDEX(Coal_Retail_Prices,MATCH($C49,'Retail Fuel Prices'!$B$6:$B$56)),
OR(Fuel_group1="Biomass fuels",Fuel_group1="Biogas fuels",Fuel_group1="Other"),Inputs!D$25),0)</f>
        <v>0</v>
      </c>
      <c r="L49" s="110" cm="1">
        <f t="array" ref="L49">_xlfn.IFNA(_xlfn.IFS(Fuel_group2="Electricity",INDEX(Electricity_Retail_Prices,MATCH($C49,'Retail Fuel Prices'!$B$6:$B$56)),
Fuel_group2="Gaseous fuels",INDEX(Gas_Retail_Prices,MATCH($C49,'Retail Fuel Prices'!$B$6:$B$56)),
Fuel_group2="Liquid fuels",INDEX(Oil_Retail_Prices,MATCH($C49,'Retail Fuel Prices'!$B$6:$B$56)),
Fuel_group2="Solid fuels",INDEX(Coal_Retail_Prices,MATCH($C49,'Retail Fuel Prices'!$B$6:$B$56)),
OR(Fuel_group2="Biomass fuels",Fuel_group2="Biogas fuels",Fuel_group2="Other"),Inputs!E$25),0)</f>
        <v>0</v>
      </c>
      <c r="M49" s="110" cm="1">
        <f t="array" ref="M49">_xlfn.IFNA(_xlfn.IFS(Fuel_group3="Electricity",INDEX(Electricity_Retail_Prices,MATCH($C49,'Retail Fuel Prices'!$B$6:$B$56)),
Fuel_group3="Gaseous fuels",INDEX(Gas_Retail_Prices,MATCH($C49,'Retail Fuel Prices'!$B$6:$B$56)),
Fuel_group3="Liquid fuels",INDEX(Oil_Retail_Prices,MATCH($C49,'Retail Fuel Prices'!$B$6:$B$56)),
Fuel_group3="Solid fuels",INDEX(Coal_Retail_Prices,MATCH($C49,'Retail Fuel Prices'!$B$6:$B$56)),
OR(Fuel_group3="Biomass fuels",Fuel_group3="Biogas fuels",Fuel_group3="Other"),Inputs!F$25),0)</f>
        <v>0</v>
      </c>
      <c r="N49" s="110" cm="1">
        <f t="array" ref="N49">_xlfn.IFNA(_xlfn.IFS(Fuel_group4="Electricity",INDEX(Electricity_Retail_Prices,MATCH($C49,'Retail Fuel Prices'!$B$6:$B$56)),
Fuel_group4="Gaseous fuels",INDEX(Gas_Retail_Prices,MATCH($C49,'Retail Fuel Prices'!$B$6:$B$56)),
Fuel_group4="Liquid fuels",INDEX(Oil_Retail_Prices,MATCH($C49,'Retail Fuel Prices'!$B$6:$B$56)),
Fuel_group4="Solid fuels",INDEX(Coal_Retail_Prices,MATCH($C49,'Retail Fuel Prices'!$B$6:$B$56)),
OR(Fuel_group4="Biomass fuels",Fuel_group4="Biogas fuels",Fuel_group4="Other"),Inputs!G$25),0)</f>
        <v>0</v>
      </c>
      <c r="O49" s="111" cm="1">
        <f t="array" ref="O49">_xlfn.IFNA(_xlfn.IFS(Fuel_group5="Electricity",INDEX(Electricity_Retail_Prices,MATCH($C49,'Retail Fuel Prices'!$B$6:$B$56)),
Fuel_group5="Gaseous fuels",INDEX(Gas_Retail_Prices,MATCH($C49,'Retail Fuel Prices'!$B$6:$B$56)),
Fuel_group5="Liquid fuels",INDEX(Oil_Retail_Prices,MATCH($C49,'Retail Fuel Prices'!$B$6:$B$56)),
Fuel_group5="Solid fuels",INDEX(Coal_Retail_Prices,MATCH($C49,'Retail Fuel Prices'!$B$6:$B$56)),
OR(Fuel_group5="Biomass fuels",Fuel_group5="Biogas fuels",Fuel_group5="Other"),Inputs!H$25),0)</f>
        <v>0</v>
      </c>
      <c r="P49" s="112"/>
      <c r="Q49" s="100" t="e">
        <f t="shared" si="2"/>
        <v>#DIV/0!</v>
      </c>
      <c r="R49" s="101" t="e">
        <f t="shared" si="2"/>
        <v>#DIV/0!</v>
      </c>
      <c r="S49" s="101" t="e">
        <f t="shared" si="2"/>
        <v>#DIV/0!</v>
      </c>
      <c r="T49" s="101" t="e">
        <f t="shared" si="2"/>
        <v>#DIV/0!</v>
      </c>
      <c r="U49" s="102" t="e">
        <f t="shared" si="2"/>
        <v>#DIV/0!</v>
      </c>
      <c r="V49" s="103"/>
      <c r="W49" s="100" t="e">
        <f>Q49*INDEX(Private_Discount_Index,MATCH($C49,'Inflation &amp; Discounting'!$E$8:$E$60))</f>
        <v>#DIV/0!</v>
      </c>
      <c r="X49" s="101" t="e">
        <f>R49*INDEX(Private_Discount_Index,MATCH($C49,'Inflation &amp; Discounting'!$E$8:$E$60))</f>
        <v>#DIV/0!</v>
      </c>
      <c r="Y49" s="101" t="e">
        <f>S49*INDEX(Private_Discount_Index,MATCH($C49,'Inflation &amp; Discounting'!$E$8:$E$60))</f>
        <v>#DIV/0!</v>
      </c>
      <c r="Z49" s="101" t="e">
        <f>T49*INDEX(Private_Discount_Index,MATCH($C49,'Inflation &amp; Discounting'!$E$8:$E$60))</f>
        <v>#DIV/0!</v>
      </c>
      <c r="AA49" s="102" t="e">
        <f>U49*INDEX(Private_Discount_Index,MATCH($C49,'Inflation &amp; Discounting'!$E$8:$E$60))</f>
        <v>#DIV/0!</v>
      </c>
    </row>
    <row r="50" spans="2:27" x14ac:dyDescent="0.25">
      <c r="B50" s="98">
        <f t="shared" si="0"/>
        <v>41</v>
      </c>
      <c r="C50" s="99">
        <v>2063</v>
      </c>
      <c r="E50" s="100" t="e">
        <f>'Energy Calculations'!W50</f>
        <v>#DIV/0!</v>
      </c>
      <c r="F50" s="101" t="e">
        <f>'Energy Calculations'!X50</f>
        <v>#DIV/0!</v>
      </c>
      <c r="G50" s="101" t="e">
        <f>'Energy Calculations'!Y50</f>
        <v>#DIV/0!</v>
      </c>
      <c r="H50" s="101" t="e">
        <f>'Energy Calculations'!Z50</f>
        <v>#DIV/0!</v>
      </c>
      <c r="I50" s="102" t="e">
        <f>'Energy Calculations'!AA50</f>
        <v>#DIV/0!</v>
      </c>
      <c r="J50" s="103"/>
      <c r="K50" s="109" cm="1">
        <f t="array" ref="K50">_xlfn.IFNA(_xlfn.IFS(Fuel_group1="Electricity",INDEX(Electricity_Retail_Prices,MATCH($C50,'Retail Fuel Prices'!$B$6:$B$56)),
Fuel_group1="Gaseous fuels",INDEX(Gas_Retail_Prices,MATCH($C50,'Retail Fuel Prices'!$B$6:$B$56)),
Fuel_group1="Liquid fuels",INDEX(Oil_Retail_Prices,MATCH($C50,'Retail Fuel Prices'!$B$6:$B$56)),
Fuel_group1="Solid fuels",INDEX(Coal_Retail_Prices,MATCH($C50,'Retail Fuel Prices'!$B$6:$B$56)),
OR(Fuel_group1="Biomass fuels",Fuel_group1="Biogas fuels",Fuel_group1="Other"),Inputs!D$25),0)</f>
        <v>0</v>
      </c>
      <c r="L50" s="110" cm="1">
        <f t="array" ref="L50">_xlfn.IFNA(_xlfn.IFS(Fuel_group2="Electricity",INDEX(Electricity_Retail_Prices,MATCH($C50,'Retail Fuel Prices'!$B$6:$B$56)),
Fuel_group2="Gaseous fuels",INDEX(Gas_Retail_Prices,MATCH($C50,'Retail Fuel Prices'!$B$6:$B$56)),
Fuel_group2="Liquid fuels",INDEX(Oil_Retail_Prices,MATCH($C50,'Retail Fuel Prices'!$B$6:$B$56)),
Fuel_group2="Solid fuels",INDEX(Coal_Retail_Prices,MATCH($C50,'Retail Fuel Prices'!$B$6:$B$56)),
OR(Fuel_group2="Biomass fuels",Fuel_group2="Biogas fuels",Fuel_group2="Other"),Inputs!E$25),0)</f>
        <v>0</v>
      </c>
      <c r="M50" s="110" cm="1">
        <f t="array" ref="M50">_xlfn.IFNA(_xlfn.IFS(Fuel_group3="Electricity",INDEX(Electricity_Retail_Prices,MATCH($C50,'Retail Fuel Prices'!$B$6:$B$56)),
Fuel_group3="Gaseous fuels",INDEX(Gas_Retail_Prices,MATCH($C50,'Retail Fuel Prices'!$B$6:$B$56)),
Fuel_group3="Liquid fuels",INDEX(Oil_Retail_Prices,MATCH($C50,'Retail Fuel Prices'!$B$6:$B$56)),
Fuel_group3="Solid fuels",INDEX(Coal_Retail_Prices,MATCH($C50,'Retail Fuel Prices'!$B$6:$B$56)),
OR(Fuel_group3="Biomass fuels",Fuel_group3="Biogas fuels",Fuel_group3="Other"),Inputs!F$25),0)</f>
        <v>0</v>
      </c>
      <c r="N50" s="110" cm="1">
        <f t="array" ref="N50">_xlfn.IFNA(_xlfn.IFS(Fuel_group4="Electricity",INDEX(Electricity_Retail_Prices,MATCH($C50,'Retail Fuel Prices'!$B$6:$B$56)),
Fuel_group4="Gaseous fuels",INDEX(Gas_Retail_Prices,MATCH($C50,'Retail Fuel Prices'!$B$6:$B$56)),
Fuel_group4="Liquid fuels",INDEX(Oil_Retail_Prices,MATCH($C50,'Retail Fuel Prices'!$B$6:$B$56)),
Fuel_group4="Solid fuels",INDEX(Coal_Retail_Prices,MATCH($C50,'Retail Fuel Prices'!$B$6:$B$56)),
OR(Fuel_group4="Biomass fuels",Fuel_group4="Biogas fuels",Fuel_group4="Other"),Inputs!G$25),0)</f>
        <v>0</v>
      </c>
      <c r="O50" s="111" cm="1">
        <f t="array" ref="O50">_xlfn.IFNA(_xlfn.IFS(Fuel_group5="Electricity",INDEX(Electricity_Retail_Prices,MATCH($C50,'Retail Fuel Prices'!$B$6:$B$56)),
Fuel_group5="Gaseous fuels",INDEX(Gas_Retail_Prices,MATCH($C50,'Retail Fuel Prices'!$B$6:$B$56)),
Fuel_group5="Liquid fuels",INDEX(Oil_Retail_Prices,MATCH($C50,'Retail Fuel Prices'!$B$6:$B$56)),
Fuel_group5="Solid fuels",INDEX(Coal_Retail_Prices,MATCH($C50,'Retail Fuel Prices'!$B$6:$B$56)),
OR(Fuel_group5="Biomass fuels",Fuel_group5="Biogas fuels",Fuel_group5="Other"),Inputs!H$25),0)</f>
        <v>0</v>
      </c>
      <c r="P50" s="112"/>
      <c r="Q50" s="100" t="e">
        <f t="shared" si="2"/>
        <v>#DIV/0!</v>
      </c>
      <c r="R50" s="101" t="e">
        <f t="shared" si="2"/>
        <v>#DIV/0!</v>
      </c>
      <c r="S50" s="101" t="e">
        <f t="shared" si="2"/>
        <v>#DIV/0!</v>
      </c>
      <c r="T50" s="101" t="e">
        <f t="shared" si="2"/>
        <v>#DIV/0!</v>
      </c>
      <c r="U50" s="102" t="e">
        <f t="shared" si="2"/>
        <v>#DIV/0!</v>
      </c>
      <c r="V50" s="103"/>
      <c r="W50" s="100" t="e">
        <f>Q50*INDEX(Private_Discount_Index,MATCH($C50,'Inflation &amp; Discounting'!$E$8:$E$60))</f>
        <v>#DIV/0!</v>
      </c>
      <c r="X50" s="101" t="e">
        <f>R50*INDEX(Private_Discount_Index,MATCH($C50,'Inflation &amp; Discounting'!$E$8:$E$60))</f>
        <v>#DIV/0!</v>
      </c>
      <c r="Y50" s="101" t="e">
        <f>S50*INDEX(Private_Discount_Index,MATCH($C50,'Inflation &amp; Discounting'!$E$8:$E$60))</f>
        <v>#DIV/0!</v>
      </c>
      <c r="Z50" s="101" t="e">
        <f>T50*INDEX(Private_Discount_Index,MATCH($C50,'Inflation &amp; Discounting'!$E$8:$E$60))</f>
        <v>#DIV/0!</v>
      </c>
      <c r="AA50" s="102" t="e">
        <f>U50*INDEX(Private_Discount_Index,MATCH($C50,'Inflation &amp; Discounting'!$E$8:$E$60))</f>
        <v>#DIV/0!</v>
      </c>
    </row>
    <row r="51" spans="2:27" x14ac:dyDescent="0.25">
      <c r="B51" s="98">
        <f t="shared" si="0"/>
        <v>42</v>
      </c>
      <c r="C51" s="99">
        <v>2064</v>
      </c>
      <c r="E51" s="100" t="e">
        <f>'Energy Calculations'!W51</f>
        <v>#DIV/0!</v>
      </c>
      <c r="F51" s="101" t="e">
        <f>'Energy Calculations'!X51</f>
        <v>#DIV/0!</v>
      </c>
      <c r="G51" s="101" t="e">
        <f>'Energy Calculations'!Y51</f>
        <v>#DIV/0!</v>
      </c>
      <c r="H51" s="101" t="e">
        <f>'Energy Calculations'!Z51</f>
        <v>#DIV/0!</v>
      </c>
      <c r="I51" s="102" t="e">
        <f>'Energy Calculations'!AA51</f>
        <v>#DIV/0!</v>
      </c>
      <c r="J51" s="103"/>
      <c r="K51" s="109" cm="1">
        <f t="array" ref="K51">_xlfn.IFNA(_xlfn.IFS(Fuel_group1="Electricity",INDEX(Electricity_Retail_Prices,MATCH($C51,'Retail Fuel Prices'!$B$6:$B$56)),
Fuel_group1="Gaseous fuels",INDEX(Gas_Retail_Prices,MATCH($C51,'Retail Fuel Prices'!$B$6:$B$56)),
Fuel_group1="Liquid fuels",INDEX(Oil_Retail_Prices,MATCH($C51,'Retail Fuel Prices'!$B$6:$B$56)),
Fuel_group1="Solid fuels",INDEX(Coal_Retail_Prices,MATCH($C51,'Retail Fuel Prices'!$B$6:$B$56)),
OR(Fuel_group1="Biomass fuels",Fuel_group1="Biogas fuels",Fuel_group1="Other"),Inputs!D$25),0)</f>
        <v>0</v>
      </c>
      <c r="L51" s="110" cm="1">
        <f t="array" ref="L51">_xlfn.IFNA(_xlfn.IFS(Fuel_group2="Electricity",INDEX(Electricity_Retail_Prices,MATCH($C51,'Retail Fuel Prices'!$B$6:$B$56)),
Fuel_group2="Gaseous fuels",INDEX(Gas_Retail_Prices,MATCH($C51,'Retail Fuel Prices'!$B$6:$B$56)),
Fuel_group2="Liquid fuels",INDEX(Oil_Retail_Prices,MATCH($C51,'Retail Fuel Prices'!$B$6:$B$56)),
Fuel_group2="Solid fuels",INDEX(Coal_Retail_Prices,MATCH($C51,'Retail Fuel Prices'!$B$6:$B$56)),
OR(Fuel_group2="Biomass fuels",Fuel_group2="Biogas fuels",Fuel_group2="Other"),Inputs!E$25),0)</f>
        <v>0</v>
      </c>
      <c r="M51" s="110" cm="1">
        <f t="array" ref="M51">_xlfn.IFNA(_xlfn.IFS(Fuel_group3="Electricity",INDEX(Electricity_Retail_Prices,MATCH($C51,'Retail Fuel Prices'!$B$6:$B$56)),
Fuel_group3="Gaseous fuels",INDEX(Gas_Retail_Prices,MATCH($C51,'Retail Fuel Prices'!$B$6:$B$56)),
Fuel_group3="Liquid fuels",INDEX(Oil_Retail_Prices,MATCH($C51,'Retail Fuel Prices'!$B$6:$B$56)),
Fuel_group3="Solid fuels",INDEX(Coal_Retail_Prices,MATCH($C51,'Retail Fuel Prices'!$B$6:$B$56)),
OR(Fuel_group3="Biomass fuels",Fuel_group3="Biogas fuels",Fuel_group3="Other"),Inputs!F$25),0)</f>
        <v>0</v>
      </c>
      <c r="N51" s="110" cm="1">
        <f t="array" ref="N51">_xlfn.IFNA(_xlfn.IFS(Fuel_group4="Electricity",INDEX(Electricity_Retail_Prices,MATCH($C51,'Retail Fuel Prices'!$B$6:$B$56)),
Fuel_group4="Gaseous fuels",INDEX(Gas_Retail_Prices,MATCH($C51,'Retail Fuel Prices'!$B$6:$B$56)),
Fuel_group4="Liquid fuels",INDEX(Oil_Retail_Prices,MATCH($C51,'Retail Fuel Prices'!$B$6:$B$56)),
Fuel_group4="Solid fuels",INDEX(Coal_Retail_Prices,MATCH($C51,'Retail Fuel Prices'!$B$6:$B$56)),
OR(Fuel_group4="Biomass fuels",Fuel_group4="Biogas fuels",Fuel_group4="Other"),Inputs!G$25),0)</f>
        <v>0</v>
      </c>
      <c r="O51" s="111" cm="1">
        <f t="array" ref="O51">_xlfn.IFNA(_xlfn.IFS(Fuel_group5="Electricity",INDEX(Electricity_Retail_Prices,MATCH($C51,'Retail Fuel Prices'!$B$6:$B$56)),
Fuel_group5="Gaseous fuels",INDEX(Gas_Retail_Prices,MATCH($C51,'Retail Fuel Prices'!$B$6:$B$56)),
Fuel_group5="Liquid fuels",INDEX(Oil_Retail_Prices,MATCH($C51,'Retail Fuel Prices'!$B$6:$B$56)),
Fuel_group5="Solid fuels",INDEX(Coal_Retail_Prices,MATCH($C51,'Retail Fuel Prices'!$B$6:$B$56)),
OR(Fuel_group5="Biomass fuels",Fuel_group5="Biogas fuels",Fuel_group5="Other"),Inputs!H$25),0)</f>
        <v>0</v>
      </c>
      <c r="P51" s="112"/>
      <c r="Q51" s="100" t="e">
        <f t="shared" si="2"/>
        <v>#DIV/0!</v>
      </c>
      <c r="R51" s="101" t="e">
        <f t="shared" si="2"/>
        <v>#DIV/0!</v>
      </c>
      <c r="S51" s="101" t="e">
        <f t="shared" si="2"/>
        <v>#DIV/0!</v>
      </c>
      <c r="T51" s="101" t="e">
        <f t="shared" si="2"/>
        <v>#DIV/0!</v>
      </c>
      <c r="U51" s="102" t="e">
        <f t="shared" si="2"/>
        <v>#DIV/0!</v>
      </c>
      <c r="V51" s="103"/>
      <c r="W51" s="100" t="e">
        <f>Q51*INDEX(Private_Discount_Index,MATCH($C51,'Inflation &amp; Discounting'!$E$8:$E$60))</f>
        <v>#DIV/0!</v>
      </c>
      <c r="X51" s="101" t="e">
        <f>R51*INDEX(Private_Discount_Index,MATCH($C51,'Inflation &amp; Discounting'!$E$8:$E$60))</f>
        <v>#DIV/0!</v>
      </c>
      <c r="Y51" s="101" t="e">
        <f>S51*INDEX(Private_Discount_Index,MATCH($C51,'Inflation &amp; Discounting'!$E$8:$E$60))</f>
        <v>#DIV/0!</v>
      </c>
      <c r="Z51" s="101" t="e">
        <f>T51*INDEX(Private_Discount_Index,MATCH($C51,'Inflation &amp; Discounting'!$E$8:$E$60))</f>
        <v>#DIV/0!</v>
      </c>
      <c r="AA51" s="102" t="e">
        <f>U51*INDEX(Private_Discount_Index,MATCH($C51,'Inflation &amp; Discounting'!$E$8:$E$60))</f>
        <v>#DIV/0!</v>
      </c>
    </row>
    <row r="52" spans="2:27" x14ac:dyDescent="0.25">
      <c r="B52" s="98">
        <f t="shared" si="0"/>
        <v>43</v>
      </c>
      <c r="C52" s="99">
        <v>2065</v>
      </c>
      <c r="E52" s="100" t="e">
        <f>'Energy Calculations'!W52</f>
        <v>#DIV/0!</v>
      </c>
      <c r="F52" s="101" t="e">
        <f>'Energy Calculations'!X52</f>
        <v>#DIV/0!</v>
      </c>
      <c r="G52" s="101" t="e">
        <f>'Energy Calculations'!Y52</f>
        <v>#DIV/0!</v>
      </c>
      <c r="H52" s="101" t="e">
        <f>'Energy Calculations'!Z52</f>
        <v>#DIV/0!</v>
      </c>
      <c r="I52" s="102" t="e">
        <f>'Energy Calculations'!AA52</f>
        <v>#DIV/0!</v>
      </c>
      <c r="J52" s="103"/>
      <c r="K52" s="109" cm="1">
        <f t="array" ref="K52">_xlfn.IFNA(_xlfn.IFS(Fuel_group1="Electricity",INDEX(Electricity_Retail_Prices,MATCH($C52,'Retail Fuel Prices'!$B$6:$B$56)),
Fuel_group1="Gaseous fuels",INDEX(Gas_Retail_Prices,MATCH($C52,'Retail Fuel Prices'!$B$6:$B$56)),
Fuel_group1="Liquid fuels",INDEX(Oil_Retail_Prices,MATCH($C52,'Retail Fuel Prices'!$B$6:$B$56)),
Fuel_group1="Solid fuels",INDEX(Coal_Retail_Prices,MATCH($C52,'Retail Fuel Prices'!$B$6:$B$56)),
OR(Fuel_group1="Biomass fuels",Fuel_group1="Biogas fuels",Fuel_group1="Other"),Inputs!D$25),0)</f>
        <v>0</v>
      </c>
      <c r="L52" s="110" cm="1">
        <f t="array" ref="L52">_xlfn.IFNA(_xlfn.IFS(Fuel_group2="Electricity",INDEX(Electricity_Retail_Prices,MATCH($C52,'Retail Fuel Prices'!$B$6:$B$56)),
Fuel_group2="Gaseous fuels",INDEX(Gas_Retail_Prices,MATCH($C52,'Retail Fuel Prices'!$B$6:$B$56)),
Fuel_group2="Liquid fuels",INDEX(Oil_Retail_Prices,MATCH($C52,'Retail Fuel Prices'!$B$6:$B$56)),
Fuel_group2="Solid fuels",INDEX(Coal_Retail_Prices,MATCH($C52,'Retail Fuel Prices'!$B$6:$B$56)),
OR(Fuel_group2="Biomass fuels",Fuel_group2="Biogas fuels",Fuel_group2="Other"),Inputs!E$25),0)</f>
        <v>0</v>
      </c>
      <c r="M52" s="110" cm="1">
        <f t="array" ref="M52">_xlfn.IFNA(_xlfn.IFS(Fuel_group3="Electricity",INDEX(Electricity_Retail_Prices,MATCH($C52,'Retail Fuel Prices'!$B$6:$B$56)),
Fuel_group3="Gaseous fuels",INDEX(Gas_Retail_Prices,MATCH($C52,'Retail Fuel Prices'!$B$6:$B$56)),
Fuel_group3="Liquid fuels",INDEX(Oil_Retail_Prices,MATCH($C52,'Retail Fuel Prices'!$B$6:$B$56)),
Fuel_group3="Solid fuels",INDEX(Coal_Retail_Prices,MATCH($C52,'Retail Fuel Prices'!$B$6:$B$56)),
OR(Fuel_group3="Biomass fuels",Fuel_group3="Biogas fuels",Fuel_group3="Other"),Inputs!F$25),0)</f>
        <v>0</v>
      </c>
      <c r="N52" s="110" cm="1">
        <f t="array" ref="N52">_xlfn.IFNA(_xlfn.IFS(Fuel_group4="Electricity",INDEX(Electricity_Retail_Prices,MATCH($C52,'Retail Fuel Prices'!$B$6:$B$56)),
Fuel_group4="Gaseous fuels",INDEX(Gas_Retail_Prices,MATCH($C52,'Retail Fuel Prices'!$B$6:$B$56)),
Fuel_group4="Liquid fuels",INDEX(Oil_Retail_Prices,MATCH($C52,'Retail Fuel Prices'!$B$6:$B$56)),
Fuel_group4="Solid fuels",INDEX(Coal_Retail_Prices,MATCH($C52,'Retail Fuel Prices'!$B$6:$B$56)),
OR(Fuel_group4="Biomass fuels",Fuel_group4="Biogas fuels",Fuel_group4="Other"),Inputs!G$25),0)</f>
        <v>0</v>
      </c>
      <c r="O52" s="111" cm="1">
        <f t="array" ref="O52">_xlfn.IFNA(_xlfn.IFS(Fuel_group5="Electricity",INDEX(Electricity_Retail_Prices,MATCH($C52,'Retail Fuel Prices'!$B$6:$B$56)),
Fuel_group5="Gaseous fuels",INDEX(Gas_Retail_Prices,MATCH($C52,'Retail Fuel Prices'!$B$6:$B$56)),
Fuel_group5="Liquid fuels",INDEX(Oil_Retail_Prices,MATCH($C52,'Retail Fuel Prices'!$B$6:$B$56)),
Fuel_group5="Solid fuels",INDEX(Coal_Retail_Prices,MATCH($C52,'Retail Fuel Prices'!$B$6:$B$56)),
OR(Fuel_group5="Biomass fuels",Fuel_group5="Biogas fuels",Fuel_group5="Other"),Inputs!H$25),0)</f>
        <v>0</v>
      </c>
      <c r="P52" s="112"/>
      <c r="Q52" s="100" t="e">
        <f t="shared" si="2"/>
        <v>#DIV/0!</v>
      </c>
      <c r="R52" s="101" t="e">
        <f t="shared" si="2"/>
        <v>#DIV/0!</v>
      </c>
      <c r="S52" s="101" t="e">
        <f t="shared" si="2"/>
        <v>#DIV/0!</v>
      </c>
      <c r="T52" s="101" t="e">
        <f t="shared" si="2"/>
        <v>#DIV/0!</v>
      </c>
      <c r="U52" s="102" t="e">
        <f t="shared" si="2"/>
        <v>#DIV/0!</v>
      </c>
      <c r="V52" s="103"/>
      <c r="W52" s="100" t="e">
        <f>Q52*INDEX(Private_Discount_Index,MATCH($C52,'Inflation &amp; Discounting'!$E$8:$E$60))</f>
        <v>#DIV/0!</v>
      </c>
      <c r="X52" s="101" t="e">
        <f>R52*INDEX(Private_Discount_Index,MATCH($C52,'Inflation &amp; Discounting'!$E$8:$E$60))</f>
        <v>#DIV/0!</v>
      </c>
      <c r="Y52" s="101" t="e">
        <f>S52*INDEX(Private_Discount_Index,MATCH($C52,'Inflation &amp; Discounting'!$E$8:$E$60))</f>
        <v>#DIV/0!</v>
      </c>
      <c r="Z52" s="101" t="e">
        <f>T52*INDEX(Private_Discount_Index,MATCH($C52,'Inflation &amp; Discounting'!$E$8:$E$60))</f>
        <v>#DIV/0!</v>
      </c>
      <c r="AA52" s="102" t="e">
        <f>U52*INDEX(Private_Discount_Index,MATCH($C52,'Inflation &amp; Discounting'!$E$8:$E$60))</f>
        <v>#DIV/0!</v>
      </c>
    </row>
    <row r="53" spans="2:27" x14ac:dyDescent="0.25">
      <c r="B53" s="98">
        <f t="shared" si="0"/>
        <v>44</v>
      </c>
      <c r="C53" s="99">
        <v>2066</v>
      </c>
      <c r="E53" s="100" t="e">
        <f>'Energy Calculations'!W53</f>
        <v>#DIV/0!</v>
      </c>
      <c r="F53" s="101" t="e">
        <f>'Energy Calculations'!X53</f>
        <v>#DIV/0!</v>
      </c>
      <c r="G53" s="101" t="e">
        <f>'Energy Calculations'!Y53</f>
        <v>#DIV/0!</v>
      </c>
      <c r="H53" s="101" t="e">
        <f>'Energy Calculations'!Z53</f>
        <v>#DIV/0!</v>
      </c>
      <c r="I53" s="102" t="e">
        <f>'Energy Calculations'!AA53</f>
        <v>#DIV/0!</v>
      </c>
      <c r="J53" s="103"/>
      <c r="K53" s="109" cm="1">
        <f t="array" ref="K53">_xlfn.IFNA(_xlfn.IFS(Fuel_group1="Electricity",INDEX(Electricity_Retail_Prices,MATCH($C53,'Retail Fuel Prices'!$B$6:$B$56)),
Fuel_group1="Gaseous fuels",INDEX(Gas_Retail_Prices,MATCH($C53,'Retail Fuel Prices'!$B$6:$B$56)),
Fuel_group1="Liquid fuels",INDEX(Oil_Retail_Prices,MATCH($C53,'Retail Fuel Prices'!$B$6:$B$56)),
Fuel_group1="Solid fuels",INDEX(Coal_Retail_Prices,MATCH($C53,'Retail Fuel Prices'!$B$6:$B$56)),
OR(Fuel_group1="Biomass fuels",Fuel_group1="Biogas fuels",Fuel_group1="Other"),Inputs!D$25),0)</f>
        <v>0</v>
      </c>
      <c r="L53" s="110" cm="1">
        <f t="array" ref="L53">_xlfn.IFNA(_xlfn.IFS(Fuel_group2="Electricity",INDEX(Electricity_Retail_Prices,MATCH($C53,'Retail Fuel Prices'!$B$6:$B$56)),
Fuel_group2="Gaseous fuels",INDEX(Gas_Retail_Prices,MATCH($C53,'Retail Fuel Prices'!$B$6:$B$56)),
Fuel_group2="Liquid fuels",INDEX(Oil_Retail_Prices,MATCH($C53,'Retail Fuel Prices'!$B$6:$B$56)),
Fuel_group2="Solid fuels",INDEX(Coal_Retail_Prices,MATCH($C53,'Retail Fuel Prices'!$B$6:$B$56)),
OR(Fuel_group2="Biomass fuels",Fuel_group2="Biogas fuels",Fuel_group2="Other"),Inputs!E$25),0)</f>
        <v>0</v>
      </c>
      <c r="M53" s="110" cm="1">
        <f t="array" ref="M53">_xlfn.IFNA(_xlfn.IFS(Fuel_group3="Electricity",INDEX(Electricity_Retail_Prices,MATCH($C53,'Retail Fuel Prices'!$B$6:$B$56)),
Fuel_group3="Gaseous fuels",INDEX(Gas_Retail_Prices,MATCH($C53,'Retail Fuel Prices'!$B$6:$B$56)),
Fuel_group3="Liquid fuels",INDEX(Oil_Retail_Prices,MATCH($C53,'Retail Fuel Prices'!$B$6:$B$56)),
Fuel_group3="Solid fuels",INDEX(Coal_Retail_Prices,MATCH($C53,'Retail Fuel Prices'!$B$6:$B$56)),
OR(Fuel_group3="Biomass fuels",Fuel_group3="Biogas fuels",Fuel_group3="Other"),Inputs!F$25),0)</f>
        <v>0</v>
      </c>
      <c r="N53" s="110" cm="1">
        <f t="array" ref="N53">_xlfn.IFNA(_xlfn.IFS(Fuel_group4="Electricity",INDEX(Electricity_Retail_Prices,MATCH($C53,'Retail Fuel Prices'!$B$6:$B$56)),
Fuel_group4="Gaseous fuels",INDEX(Gas_Retail_Prices,MATCH($C53,'Retail Fuel Prices'!$B$6:$B$56)),
Fuel_group4="Liquid fuels",INDEX(Oil_Retail_Prices,MATCH($C53,'Retail Fuel Prices'!$B$6:$B$56)),
Fuel_group4="Solid fuels",INDEX(Coal_Retail_Prices,MATCH($C53,'Retail Fuel Prices'!$B$6:$B$56)),
OR(Fuel_group4="Biomass fuels",Fuel_group4="Biogas fuels",Fuel_group4="Other"),Inputs!G$25),0)</f>
        <v>0</v>
      </c>
      <c r="O53" s="111" cm="1">
        <f t="array" ref="O53">_xlfn.IFNA(_xlfn.IFS(Fuel_group5="Electricity",INDEX(Electricity_Retail_Prices,MATCH($C53,'Retail Fuel Prices'!$B$6:$B$56)),
Fuel_group5="Gaseous fuels",INDEX(Gas_Retail_Prices,MATCH($C53,'Retail Fuel Prices'!$B$6:$B$56)),
Fuel_group5="Liquid fuels",INDEX(Oil_Retail_Prices,MATCH($C53,'Retail Fuel Prices'!$B$6:$B$56)),
Fuel_group5="Solid fuels",INDEX(Coal_Retail_Prices,MATCH($C53,'Retail Fuel Prices'!$B$6:$B$56)),
OR(Fuel_group5="Biomass fuels",Fuel_group5="Biogas fuels",Fuel_group5="Other"),Inputs!H$25),0)</f>
        <v>0</v>
      </c>
      <c r="P53" s="112"/>
      <c r="Q53" s="100" t="e">
        <f t="shared" si="2"/>
        <v>#DIV/0!</v>
      </c>
      <c r="R53" s="101" t="e">
        <f t="shared" si="2"/>
        <v>#DIV/0!</v>
      </c>
      <c r="S53" s="101" t="e">
        <f t="shared" si="2"/>
        <v>#DIV/0!</v>
      </c>
      <c r="T53" s="101" t="e">
        <f t="shared" si="2"/>
        <v>#DIV/0!</v>
      </c>
      <c r="U53" s="102" t="e">
        <f t="shared" si="2"/>
        <v>#DIV/0!</v>
      </c>
      <c r="V53" s="103"/>
      <c r="W53" s="100" t="e">
        <f>Q53*INDEX(Private_Discount_Index,MATCH($C53,'Inflation &amp; Discounting'!$E$8:$E$60))</f>
        <v>#DIV/0!</v>
      </c>
      <c r="X53" s="101" t="e">
        <f>R53*INDEX(Private_Discount_Index,MATCH($C53,'Inflation &amp; Discounting'!$E$8:$E$60))</f>
        <v>#DIV/0!</v>
      </c>
      <c r="Y53" s="101" t="e">
        <f>S53*INDEX(Private_Discount_Index,MATCH($C53,'Inflation &amp; Discounting'!$E$8:$E$60))</f>
        <v>#DIV/0!</v>
      </c>
      <c r="Z53" s="101" t="e">
        <f>T53*INDEX(Private_Discount_Index,MATCH($C53,'Inflation &amp; Discounting'!$E$8:$E$60))</f>
        <v>#DIV/0!</v>
      </c>
      <c r="AA53" s="102" t="e">
        <f>U53*INDEX(Private_Discount_Index,MATCH($C53,'Inflation &amp; Discounting'!$E$8:$E$60))</f>
        <v>#DIV/0!</v>
      </c>
    </row>
    <row r="54" spans="2:27" x14ac:dyDescent="0.25">
      <c r="B54" s="98">
        <f t="shared" si="0"/>
        <v>45</v>
      </c>
      <c r="C54" s="99">
        <v>2067</v>
      </c>
      <c r="E54" s="100" t="e">
        <f>'Energy Calculations'!W54</f>
        <v>#DIV/0!</v>
      </c>
      <c r="F54" s="101" t="e">
        <f>'Energy Calculations'!X54</f>
        <v>#DIV/0!</v>
      </c>
      <c r="G54" s="101" t="e">
        <f>'Energy Calculations'!Y54</f>
        <v>#DIV/0!</v>
      </c>
      <c r="H54" s="101" t="e">
        <f>'Energy Calculations'!Z54</f>
        <v>#DIV/0!</v>
      </c>
      <c r="I54" s="102" t="e">
        <f>'Energy Calculations'!AA54</f>
        <v>#DIV/0!</v>
      </c>
      <c r="J54" s="103"/>
      <c r="K54" s="109" cm="1">
        <f t="array" ref="K54">_xlfn.IFNA(_xlfn.IFS(Fuel_group1="Electricity",INDEX(Electricity_Retail_Prices,MATCH($C54,'Retail Fuel Prices'!$B$6:$B$56)),
Fuel_group1="Gaseous fuels",INDEX(Gas_Retail_Prices,MATCH($C54,'Retail Fuel Prices'!$B$6:$B$56)),
Fuel_group1="Liquid fuels",INDEX(Oil_Retail_Prices,MATCH($C54,'Retail Fuel Prices'!$B$6:$B$56)),
Fuel_group1="Solid fuels",INDEX(Coal_Retail_Prices,MATCH($C54,'Retail Fuel Prices'!$B$6:$B$56)),
OR(Fuel_group1="Biomass fuels",Fuel_group1="Biogas fuels",Fuel_group1="Other"),Inputs!D$25),0)</f>
        <v>0</v>
      </c>
      <c r="L54" s="110" cm="1">
        <f t="array" ref="L54">_xlfn.IFNA(_xlfn.IFS(Fuel_group2="Electricity",INDEX(Electricity_Retail_Prices,MATCH($C54,'Retail Fuel Prices'!$B$6:$B$56)),
Fuel_group2="Gaseous fuels",INDEX(Gas_Retail_Prices,MATCH($C54,'Retail Fuel Prices'!$B$6:$B$56)),
Fuel_group2="Liquid fuels",INDEX(Oil_Retail_Prices,MATCH($C54,'Retail Fuel Prices'!$B$6:$B$56)),
Fuel_group2="Solid fuels",INDEX(Coal_Retail_Prices,MATCH($C54,'Retail Fuel Prices'!$B$6:$B$56)),
OR(Fuel_group2="Biomass fuels",Fuel_group2="Biogas fuels",Fuel_group2="Other"),Inputs!E$25),0)</f>
        <v>0</v>
      </c>
      <c r="M54" s="110" cm="1">
        <f t="array" ref="M54">_xlfn.IFNA(_xlfn.IFS(Fuel_group3="Electricity",INDEX(Electricity_Retail_Prices,MATCH($C54,'Retail Fuel Prices'!$B$6:$B$56)),
Fuel_group3="Gaseous fuels",INDEX(Gas_Retail_Prices,MATCH($C54,'Retail Fuel Prices'!$B$6:$B$56)),
Fuel_group3="Liquid fuels",INDEX(Oil_Retail_Prices,MATCH($C54,'Retail Fuel Prices'!$B$6:$B$56)),
Fuel_group3="Solid fuels",INDEX(Coal_Retail_Prices,MATCH($C54,'Retail Fuel Prices'!$B$6:$B$56)),
OR(Fuel_group3="Biomass fuels",Fuel_group3="Biogas fuels",Fuel_group3="Other"),Inputs!F$25),0)</f>
        <v>0</v>
      </c>
      <c r="N54" s="110" cm="1">
        <f t="array" ref="N54">_xlfn.IFNA(_xlfn.IFS(Fuel_group4="Electricity",INDEX(Electricity_Retail_Prices,MATCH($C54,'Retail Fuel Prices'!$B$6:$B$56)),
Fuel_group4="Gaseous fuels",INDEX(Gas_Retail_Prices,MATCH($C54,'Retail Fuel Prices'!$B$6:$B$56)),
Fuel_group4="Liquid fuels",INDEX(Oil_Retail_Prices,MATCH($C54,'Retail Fuel Prices'!$B$6:$B$56)),
Fuel_group4="Solid fuels",INDEX(Coal_Retail_Prices,MATCH($C54,'Retail Fuel Prices'!$B$6:$B$56)),
OR(Fuel_group4="Biomass fuels",Fuel_group4="Biogas fuels",Fuel_group4="Other"),Inputs!G$25),0)</f>
        <v>0</v>
      </c>
      <c r="O54" s="111" cm="1">
        <f t="array" ref="O54">_xlfn.IFNA(_xlfn.IFS(Fuel_group5="Electricity",INDEX(Electricity_Retail_Prices,MATCH($C54,'Retail Fuel Prices'!$B$6:$B$56)),
Fuel_group5="Gaseous fuels",INDEX(Gas_Retail_Prices,MATCH($C54,'Retail Fuel Prices'!$B$6:$B$56)),
Fuel_group5="Liquid fuels",INDEX(Oil_Retail_Prices,MATCH($C54,'Retail Fuel Prices'!$B$6:$B$56)),
Fuel_group5="Solid fuels",INDEX(Coal_Retail_Prices,MATCH($C54,'Retail Fuel Prices'!$B$6:$B$56)),
OR(Fuel_group5="Biomass fuels",Fuel_group5="Biogas fuels",Fuel_group5="Other"),Inputs!H$25),0)</f>
        <v>0</v>
      </c>
      <c r="P54" s="112"/>
      <c r="Q54" s="100" t="e">
        <f t="shared" si="2"/>
        <v>#DIV/0!</v>
      </c>
      <c r="R54" s="101" t="e">
        <f t="shared" si="2"/>
        <v>#DIV/0!</v>
      </c>
      <c r="S54" s="101" t="e">
        <f t="shared" si="2"/>
        <v>#DIV/0!</v>
      </c>
      <c r="T54" s="101" t="e">
        <f t="shared" si="2"/>
        <v>#DIV/0!</v>
      </c>
      <c r="U54" s="102" t="e">
        <f t="shared" si="2"/>
        <v>#DIV/0!</v>
      </c>
      <c r="V54" s="103"/>
      <c r="W54" s="100" t="e">
        <f>Q54*INDEX(Private_Discount_Index,MATCH($C54,'Inflation &amp; Discounting'!$E$8:$E$60))</f>
        <v>#DIV/0!</v>
      </c>
      <c r="X54" s="101" t="e">
        <f>R54*INDEX(Private_Discount_Index,MATCH($C54,'Inflation &amp; Discounting'!$E$8:$E$60))</f>
        <v>#DIV/0!</v>
      </c>
      <c r="Y54" s="101" t="e">
        <f>S54*INDEX(Private_Discount_Index,MATCH($C54,'Inflation &amp; Discounting'!$E$8:$E$60))</f>
        <v>#DIV/0!</v>
      </c>
      <c r="Z54" s="101" t="e">
        <f>T54*INDEX(Private_Discount_Index,MATCH($C54,'Inflation &amp; Discounting'!$E$8:$E$60))</f>
        <v>#DIV/0!</v>
      </c>
      <c r="AA54" s="102" t="e">
        <f>U54*INDEX(Private_Discount_Index,MATCH($C54,'Inflation &amp; Discounting'!$E$8:$E$60))</f>
        <v>#DIV/0!</v>
      </c>
    </row>
    <row r="55" spans="2:27" x14ac:dyDescent="0.25">
      <c r="B55" s="98">
        <f t="shared" si="0"/>
        <v>46</v>
      </c>
      <c r="C55" s="99">
        <v>2068</v>
      </c>
      <c r="E55" s="100" t="e">
        <f>'Energy Calculations'!W55</f>
        <v>#DIV/0!</v>
      </c>
      <c r="F55" s="101" t="e">
        <f>'Energy Calculations'!X55</f>
        <v>#DIV/0!</v>
      </c>
      <c r="G55" s="101" t="e">
        <f>'Energy Calculations'!Y55</f>
        <v>#DIV/0!</v>
      </c>
      <c r="H55" s="101" t="e">
        <f>'Energy Calculations'!Z55</f>
        <v>#DIV/0!</v>
      </c>
      <c r="I55" s="102" t="e">
        <f>'Energy Calculations'!AA55</f>
        <v>#DIV/0!</v>
      </c>
      <c r="J55" s="103"/>
      <c r="K55" s="109" cm="1">
        <f t="array" ref="K55">_xlfn.IFNA(_xlfn.IFS(Fuel_group1="Electricity",INDEX(Electricity_Retail_Prices,MATCH($C55,'Retail Fuel Prices'!$B$6:$B$56)),
Fuel_group1="Gaseous fuels",INDEX(Gas_Retail_Prices,MATCH($C55,'Retail Fuel Prices'!$B$6:$B$56)),
Fuel_group1="Liquid fuels",INDEX(Oil_Retail_Prices,MATCH($C55,'Retail Fuel Prices'!$B$6:$B$56)),
Fuel_group1="Solid fuels",INDEX(Coal_Retail_Prices,MATCH($C55,'Retail Fuel Prices'!$B$6:$B$56)),
OR(Fuel_group1="Biomass fuels",Fuel_group1="Biogas fuels",Fuel_group1="Other"),Inputs!D$25),0)</f>
        <v>0</v>
      </c>
      <c r="L55" s="110" cm="1">
        <f t="array" ref="L55">_xlfn.IFNA(_xlfn.IFS(Fuel_group2="Electricity",INDEX(Electricity_Retail_Prices,MATCH($C55,'Retail Fuel Prices'!$B$6:$B$56)),
Fuel_group2="Gaseous fuels",INDEX(Gas_Retail_Prices,MATCH($C55,'Retail Fuel Prices'!$B$6:$B$56)),
Fuel_group2="Liquid fuels",INDEX(Oil_Retail_Prices,MATCH($C55,'Retail Fuel Prices'!$B$6:$B$56)),
Fuel_group2="Solid fuels",INDEX(Coal_Retail_Prices,MATCH($C55,'Retail Fuel Prices'!$B$6:$B$56)),
OR(Fuel_group2="Biomass fuels",Fuel_group2="Biogas fuels",Fuel_group2="Other"),Inputs!E$25),0)</f>
        <v>0</v>
      </c>
      <c r="M55" s="110" cm="1">
        <f t="array" ref="M55">_xlfn.IFNA(_xlfn.IFS(Fuel_group3="Electricity",INDEX(Electricity_Retail_Prices,MATCH($C55,'Retail Fuel Prices'!$B$6:$B$56)),
Fuel_group3="Gaseous fuels",INDEX(Gas_Retail_Prices,MATCH($C55,'Retail Fuel Prices'!$B$6:$B$56)),
Fuel_group3="Liquid fuels",INDEX(Oil_Retail_Prices,MATCH($C55,'Retail Fuel Prices'!$B$6:$B$56)),
Fuel_group3="Solid fuels",INDEX(Coal_Retail_Prices,MATCH($C55,'Retail Fuel Prices'!$B$6:$B$56)),
OR(Fuel_group3="Biomass fuels",Fuel_group3="Biogas fuels",Fuel_group3="Other"),Inputs!F$25),0)</f>
        <v>0</v>
      </c>
      <c r="N55" s="110" cm="1">
        <f t="array" ref="N55">_xlfn.IFNA(_xlfn.IFS(Fuel_group4="Electricity",INDEX(Electricity_Retail_Prices,MATCH($C55,'Retail Fuel Prices'!$B$6:$B$56)),
Fuel_group4="Gaseous fuels",INDEX(Gas_Retail_Prices,MATCH($C55,'Retail Fuel Prices'!$B$6:$B$56)),
Fuel_group4="Liquid fuels",INDEX(Oil_Retail_Prices,MATCH($C55,'Retail Fuel Prices'!$B$6:$B$56)),
Fuel_group4="Solid fuels",INDEX(Coal_Retail_Prices,MATCH($C55,'Retail Fuel Prices'!$B$6:$B$56)),
OR(Fuel_group4="Biomass fuels",Fuel_group4="Biogas fuels",Fuel_group4="Other"),Inputs!G$25),0)</f>
        <v>0</v>
      </c>
      <c r="O55" s="111" cm="1">
        <f t="array" ref="O55">_xlfn.IFNA(_xlfn.IFS(Fuel_group5="Electricity",INDEX(Electricity_Retail_Prices,MATCH($C55,'Retail Fuel Prices'!$B$6:$B$56)),
Fuel_group5="Gaseous fuels",INDEX(Gas_Retail_Prices,MATCH($C55,'Retail Fuel Prices'!$B$6:$B$56)),
Fuel_group5="Liquid fuels",INDEX(Oil_Retail_Prices,MATCH($C55,'Retail Fuel Prices'!$B$6:$B$56)),
Fuel_group5="Solid fuels",INDEX(Coal_Retail_Prices,MATCH($C55,'Retail Fuel Prices'!$B$6:$B$56)),
OR(Fuel_group5="Biomass fuels",Fuel_group5="Biogas fuels",Fuel_group5="Other"),Inputs!H$25),0)</f>
        <v>0</v>
      </c>
      <c r="P55" s="112"/>
      <c r="Q55" s="100" t="e">
        <f t="shared" si="2"/>
        <v>#DIV/0!</v>
      </c>
      <c r="R55" s="101" t="e">
        <f t="shared" si="2"/>
        <v>#DIV/0!</v>
      </c>
      <c r="S55" s="101" t="e">
        <f t="shared" si="2"/>
        <v>#DIV/0!</v>
      </c>
      <c r="T55" s="101" t="e">
        <f t="shared" si="2"/>
        <v>#DIV/0!</v>
      </c>
      <c r="U55" s="102" t="e">
        <f t="shared" si="2"/>
        <v>#DIV/0!</v>
      </c>
      <c r="V55" s="103"/>
      <c r="W55" s="100" t="e">
        <f>Q55*INDEX(Private_Discount_Index,MATCH($C55,'Inflation &amp; Discounting'!$E$8:$E$60))</f>
        <v>#DIV/0!</v>
      </c>
      <c r="X55" s="101" t="e">
        <f>R55*INDEX(Private_Discount_Index,MATCH($C55,'Inflation &amp; Discounting'!$E$8:$E$60))</f>
        <v>#DIV/0!</v>
      </c>
      <c r="Y55" s="101" t="e">
        <f>S55*INDEX(Private_Discount_Index,MATCH($C55,'Inflation &amp; Discounting'!$E$8:$E$60))</f>
        <v>#DIV/0!</v>
      </c>
      <c r="Z55" s="101" t="e">
        <f>T55*INDEX(Private_Discount_Index,MATCH($C55,'Inflation &amp; Discounting'!$E$8:$E$60))</f>
        <v>#DIV/0!</v>
      </c>
      <c r="AA55" s="102" t="e">
        <f>U55*INDEX(Private_Discount_Index,MATCH($C55,'Inflation &amp; Discounting'!$E$8:$E$60))</f>
        <v>#DIV/0!</v>
      </c>
    </row>
    <row r="56" spans="2:27" x14ac:dyDescent="0.25">
      <c r="B56" s="98">
        <f t="shared" si="0"/>
        <v>47</v>
      </c>
      <c r="C56" s="99">
        <v>2069</v>
      </c>
      <c r="E56" s="100" t="e">
        <f>'Energy Calculations'!W56</f>
        <v>#DIV/0!</v>
      </c>
      <c r="F56" s="101" t="e">
        <f>'Energy Calculations'!X56</f>
        <v>#DIV/0!</v>
      </c>
      <c r="G56" s="101" t="e">
        <f>'Energy Calculations'!Y56</f>
        <v>#DIV/0!</v>
      </c>
      <c r="H56" s="101" t="e">
        <f>'Energy Calculations'!Z56</f>
        <v>#DIV/0!</v>
      </c>
      <c r="I56" s="102" t="e">
        <f>'Energy Calculations'!AA56</f>
        <v>#DIV/0!</v>
      </c>
      <c r="J56" s="103"/>
      <c r="K56" s="109" cm="1">
        <f t="array" ref="K56">_xlfn.IFNA(_xlfn.IFS(Fuel_group1="Electricity",INDEX(Electricity_Retail_Prices,MATCH($C56,'Retail Fuel Prices'!$B$6:$B$56)),
Fuel_group1="Gaseous fuels",INDEX(Gas_Retail_Prices,MATCH($C56,'Retail Fuel Prices'!$B$6:$B$56)),
Fuel_group1="Liquid fuels",INDEX(Oil_Retail_Prices,MATCH($C56,'Retail Fuel Prices'!$B$6:$B$56)),
Fuel_group1="Solid fuels",INDEX(Coal_Retail_Prices,MATCH($C56,'Retail Fuel Prices'!$B$6:$B$56)),
OR(Fuel_group1="Biomass fuels",Fuel_group1="Biogas fuels",Fuel_group1="Other"),Inputs!D$25),0)</f>
        <v>0</v>
      </c>
      <c r="L56" s="110" cm="1">
        <f t="array" ref="L56">_xlfn.IFNA(_xlfn.IFS(Fuel_group2="Electricity",INDEX(Electricity_Retail_Prices,MATCH($C56,'Retail Fuel Prices'!$B$6:$B$56)),
Fuel_group2="Gaseous fuels",INDEX(Gas_Retail_Prices,MATCH($C56,'Retail Fuel Prices'!$B$6:$B$56)),
Fuel_group2="Liquid fuels",INDEX(Oil_Retail_Prices,MATCH($C56,'Retail Fuel Prices'!$B$6:$B$56)),
Fuel_group2="Solid fuels",INDEX(Coal_Retail_Prices,MATCH($C56,'Retail Fuel Prices'!$B$6:$B$56)),
OR(Fuel_group2="Biomass fuels",Fuel_group2="Biogas fuels",Fuel_group2="Other"),Inputs!E$25),0)</f>
        <v>0</v>
      </c>
      <c r="M56" s="110" cm="1">
        <f t="array" ref="M56">_xlfn.IFNA(_xlfn.IFS(Fuel_group3="Electricity",INDEX(Electricity_Retail_Prices,MATCH($C56,'Retail Fuel Prices'!$B$6:$B$56)),
Fuel_group3="Gaseous fuels",INDEX(Gas_Retail_Prices,MATCH($C56,'Retail Fuel Prices'!$B$6:$B$56)),
Fuel_group3="Liquid fuels",INDEX(Oil_Retail_Prices,MATCH($C56,'Retail Fuel Prices'!$B$6:$B$56)),
Fuel_group3="Solid fuels",INDEX(Coal_Retail_Prices,MATCH($C56,'Retail Fuel Prices'!$B$6:$B$56)),
OR(Fuel_group3="Biomass fuels",Fuel_group3="Biogas fuels",Fuel_group3="Other"),Inputs!F$25),0)</f>
        <v>0</v>
      </c>
      <c r="N56" s="110" cm="1">
        <f t="array" ref="N56">_xlfn.IFNA(_xlfn.IFS(Fuel_group4="Electricity",INDEX(Electricity_Retail_Prices,MATCH($C56,'Retail Fuel Prices'!$B$6:$B$56)),
Fuel_group4="Gaseous fuels",INDEX(Gas_Retail_Prices,MATCH($C56,'Retail Fuel Prices'!$B$6:$B$56)),
Fuel_group4="Liquid fuels",INDEX(Oil_Retail_Prices,MATCH($C56,'Retail Fuel Prices'!$B$6:$B$56)),
Fuel_group4="Solid fuels",INDEX(Coal_Retail_Prices,MATCH($C56,'Retail Fuel Prices'!$B$6:$B$56)),
OR(Fuel_group4="Biomass fuels",Fuel_group4="Biogas fuels",Fuel_group4="Other"),Inputs!G$25),0)</f>
        <v>0</v>
      </c>
      <c r="O56" s="111" cm="1">
        <f t="array" ref="O56">_xlfn.IFNA(_xlfn.IFS(Fuel_group5="Electricity",INDEX(Electricity_Retail_Prices,MATCH($C56,'Retail Fuel Prices'!$B$6:$B$56)),
Fuel_group5="Gaseous fuels",INDEX(Gas_Retail_Prices,MATCH($C56,'Retail Fuel Prices'!$B$6:$B$56)),
Fuel_group5="Liquid fuels",INDEX(Oil_Retail_Prices,MATCH($C56,'Retail Fuel Prices'!$B$6:$B$56)),
Fuel_group5="Solid fuels",INDEX(Coal_Retail_Prices,MATCH($C56,'Retail Fuel Prices'!$B$6:$B$56)),
OR(Fuel_group5="Biomass fuels",Fuel_group5="Biogas fuels",Fuel_group5="Other"),Inputs!H$25),0)</f>
        <v>0</v>
      </c>
      <c r="P56" s="112"/>
      <c r="Q56" s="100" t="e">
        <f t="shared" si="2"/>
        <v>#DIV/0!</v>
      </c>
      <c r="R56" s="101" t="e">
        <f t="shared" si="2"/>
        <v>#DIV/0!</v>
      </c>
      <c r="S56" s="101" t="e">
        <f t="shared" si="2"/>
        <v>#DIV/0!</v>
      </c>
      <c r="T56" s="101" t="e">
        <f t="shared" si="2"/>
        <v>#DIV/0!</v>
      </c>
      <c r="U56" s="102" t="e">
        <f t="shared" si="2"/>
        <v>#DIV/0!</v>
      </c>
      <c r="V56" s="103"/>
      <c r="W56" s="100" t="e">
        <f>Q56*INDEX(Private_Discount_Index,MATCH($C56,'Inflation &amp; Discounting'!$E$8:$E$60))</f>
        <v>#DIV/0!</v>
      </c>
      <c r="X56" s="101" t="e">
        <f>R56*INDEX(Private_Discount_Index,MATCH($C56,'Inflation &amp; Discounting'!$E$8:$E$60))</f>
        <v>#DIV/0!</v>
      </c>
      <c r="Y56" s="101" t="e">
        <f>S56*INDEX(Private_Discount_Index,MATCH($C56,'Inflation &amp; Discounting'!$E$8:$E$60))</f>
        <v>#DIV/0!</v>
      </c>
      <c r="Z56" s="101" t="e">
        <f>T56*INDEX(Private_Discount_Index,MATCH($C56,'Inflation &amp; Discounting'!$E$8:$E$60))</f>
        <v>#DIV/0!</v>
      </c>
      <c r="AA56" s="102" t="e">
        <f>U56*INDEX(Private_Discount_Index,MATCH($C56,'Inflation &amp; Discounting'!$E$8:$E$60))</f>
        <v>#DIV/0!</v>
      </c>
    </row>
    <row r="57" spans="2:27" ht="15.75" thickBot="1" x14ac:dyDescent="0.3">
      <c r="B57" s="104">
        <f t="shared" si="0"/>
        <v>48</v>
      </c>
      <c r="C57" s="105">
        <v>2070</v>
      </c>
      <c r="E57" s="106" t="e">
        <f>'Energy Calculations'!W57</f>
        <v>#DIV/0!</v>
      </c>
      <c r="F57" s="107" t="e">
        <f>'Energy Calculations'!X57</f>
        <v>#DIV/0!</v>
      </c>
      <c r="G57" s="107" t="e">
        <f>'Energy Calculations'!Y57</f>
        <v>#DIV/0!</v>
      </c>
      <c r="H57" s="107" t="e">
        <f>'Energy Calculations'!Z57</f>
        <v>#DIV/0!</v>
      </c>
      <c r="I57" s="108" t="e">
        <f>'Energy Calculations'!AA57</f>
        <v>#DIV/0!</v>
      </c>
      <c r="J57" s="103"/>
      <c r="K57" s="113" cm="1">
        <f t="array" ref="K57">_xlfn.IFNA(_xlfn.IFS(Fuel_group1="Electricity",INDEX(Electricity_Retail_Prices,MATCH($C57,'Retail Fuel Prices'!$B$6:$B$56)),
Fuel_group1="Gaseous fuels",INDEX(Gas_Retail_Prices,MATCH($C57,'Retail Fuel Prices'!$B$6:$B$56)),
Fuel_group1="Liquid fuels",INDEX(Oil_Retail_Prices,MATCH($C57,'Retail Fuel Prices'!$B$6:$B$56)),
Fuel_group1="Solid fuels",INDEX(Coal_Retail_Prices,MATCH($C57,'Retail Fuel Prices'!$B$6:$B$56)),
OR(Fuel_group1="Biomass fuels",Fuel_group1="Biogas fuels",Fuel_group1="Other"),Inputs!D$25),0)</f>
        <v>0</v>
      </c>
      <c r="L57" s="114" cm="1">
        <f t="array" ref="L57">_xlfn.IFNA(_xlfn.IFS(Fuel_group2="Electricity",INDEX(Electricity_Retail_Prices,MATCH($C57,'Retail Fuel Prices'!$B$6:$B$56)),
Fuel_group2="Gaseous fuels",INDEX(Gas_Retail_Prices,MATCH($C57,'Retail Fuel Prices'!$B$6:$B$56)),
Fuel_group2="Liquid fuels",INDEX(Oil_Retail_Prices,MATCH($C57,'Retail Fuel Prices'!$B$6:$B$56)),
Fuel_group2="Solid fuels",INDEX(Coal_Retail_Prices,MATCH($C57,'Retail Fuel Prices'!$B$6:$B$56)),
OR(Fuel_group2="Biomass fuels",Fuel_group2="Biogas fuels",Fuel_group2="Other"),Inputs!E$25),0)</f>
        <v>0</v>
      </c>
      <c r="M57" s="114" cm="1">
        <f t="array" ref="M57">_xlfn.IFNA(_xlfn.IFS(Fuel_group3="Electricity",INDEX(Electricity_Retail_Prices,MATCH($C57,'Retail Fuel Prices'!$B$6:$B$56)),
Fuel_group3="Gaseous fuels",INDEX(Gas_Retail_Prices,MATCH($C57,'Retail Fuel Prices'!$B$6:$B$56)),
Fuel_group3="Liquid fuels",INDEX(Oil_Retail_Prices,MATCH($C57,'Retail Fuel Prices'!$B$6:$B$56)),
Fuel_group3="Solid fuels",INDEX(Coal_Retail_Prices,MATCH($C57,'Retail Fuel Prices'!$B$6:$B$56)),
OR(Fuel_group3="Biomass fuels",Fuel_group3="Biogas fuels",Fuel_group3="Other"),Inputs!F$25),0)</f>
        <v>0</v>
      </c>
      <c r="N57" s="114" cm="1">
        <f t="array" ref="N57">_xlfn.IFNA(_xlfn.IFS(Fuel_group4="Electricity",INDEX(Electricity_Retail_Prices,MATCH($C57,'Retail Fuel Prices'!$B$6:$B$56)),
Fuel_group4="Gaseous fuels",INDEX(Gas_Retail_Prices,MATCH($C57,'Retail Fuel Prices'!$B$6:$B$56)),
Fuel_group4="Liquid fuels",INDEX(Oil_Retail_Prices,MATCH($C57,'Retail Fuel Prices'!$B$6:$B$56)),
Fuel_group4="Solid fuels",INDEX(Coal_Retail_Prices,MATCH($C57,'Retail Fuel Prices'!$B$6:$B$56)),
OR(Fuel_group4="Biomass fuels",Fuel_group4="Biogas fuels",Fuel_group4="Other"),Inputs!G$25),0)</f>
        <v>0</v>
      </c>
      <c r="O57" s="115" cm="1">
        <f t="array" ref="O57">_xlfn.IFNA(_xlfn.IFS(Fuel_group5="Electricity",INDEX(Electricity_Retail_Prices,MATCH($C57,'Retail Fuel Prices'!$B$6:$B$56)),
Fuel_group5="Gaseous fuels",INDEX(Gas_Retail_Prices,MATCH($C57,'Retail Fuel Prices'!$B$6:$B$56)),
Fuel_group5="Liquid fuels",INDEX(Oil_Retail_Prices,MATCH($C57,'Retail Fuel Prices'!$B$6:$B$56)),
Fuel_group5="Solid fuels",INDEX(Coal_Retail_Prices,MATCH($C57,'Retail Fuel Prices'!$B$6:$B$56)),
OR(Fuel_group5="Biomass fuels",Fuel_group5="Biogas fuels",Fuel_group5="Other"),Inputs!H$25),0)</f>
        <v>0</v>
      </c>
      <c r="P57" s="112"/>
      <c r="Q57" s="106" t="e">
        <f t="shared" si="2"/>
        <v>#DIV/0!</v>
      </c>
      <c r="R57" s="107" t="e">
        <f t="shared" si="2"/>
        <v>#DIV/0!</v>
      </c>
      <c r="S57" s="107" t="e">
        <f t="shared" si="2"/>
        <v>#DIV/0!</v>
      </c>
      <c r="T57" s="107" t="e">
        <f t="shared" si="2"/>
        <v>#DIV/0!</v>
      </c>
      <c r="U57" s="108" t="e">
        <f t="shared" si="2"/>
        <v>#DIV/0!</v>
      </c>
      <c r="V57" s="103"/>
      <c r="W57" s="106" t="e">
        <f>Q57*INDEX(Private_Discount_Index,MATCH($C57,'Inflation &amp; Discounting'!$E$8:$E$60))</f>
        <v>#DIV/0!</v>
      </c>
      <c r="X57" s="107" t="e">
        <f>R57*INDEX(Private_Discount_Index,MATCH($C57,'Inflation &amp; Discounting'!$E$8:$E$60))</f>
        <v>#DIV/0!</v>
      </c>
      <c r="Y57" s="107" t="e">
        <f>S57*INDEX(Private_Discount_Index,MATCH($C57,'Inflation &amp; Discounting'!$E$8:$E$60))</f>
        <v>#DIV/0!</v>
      </c>
      <c r="Z57" s="107" t="e">
        <f>T57*INDEX(Private_Discount_Index,MATCH($C57,'Inflation &amp; Discounting'!$E$8:$E$60))</f>
        <v>#DIV/0!</v>
      </c>
      <c r="AA57" s="108" t="e">
        <f>U57*INDEX(Private_Discount_Index,MATCH($C57,'Inflation &amp; Discounting'!$E$8:$E$60))</f>
        <v>#DIV/0!</v>
      </c>
    </row>
    <row r="58" spans="2:27" x14ac:dyDescent="0.25"/>
    <row r="59" spans="2:27"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row>
  </sheetData>
  <sheetProtection algorithmName="SHA-512" hashValue="MBhJwXklboxRcP/oUz7w1+Z+NUb99u6OXyVmmF7CESLv1r7hU2LcOwJ/xinAsX+b9dgTQAi01IplFPh8zPYMvQ==" saltValue="xZvUhLyu897rcrY2sMU05Q==" spinCount="100000" sheet="1" objects="1" scenarios="1" selectLockedCells="1"/>
  <mergeCells count="6">
    <mergeCell ref="W5:AA5"/>
    <mergeCell ref="B5:B7"/>
    <mergeCell ref="C5:C7"/>
    <mergeCell ref="E5:I5"/>
    <mergeCell ref="K5:O5"/>
    <mergeCell ref="Q5:U5"/>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81C15-934A-4B68-9587-D7BE673BBB20}">
  <sheetPr codeName="Sheet8">
    <tabColor theme="7" tint="0.59999389629810485"/>
  </sheetPr>
  <dimension ref="A1:AM59"/>
  <sheetViews>
    <sheetView showGridLines="0" zoomScale="80" zoomScaleNormal="80" workbookViewId="0">
      <selection activeCell="B14" sqref="B14:M14"/>
    </sheetView>
  </sheetViews>
  <sheetFormatPr defaultColWidth="0" defaultRowHeight="15" zeroHeight="1" x14ac:dyDescent="0.25"/>
  <cols>
    <col min="1" max="1" width="3.7109375" style="30" customWidth="1"/>
    <col min="2" max="2" width="8.85546875" style="30" customWidth="1"/>
    <col min="3" max="3" width="5.140625" style="30" customWidth="1"/>
    <col min="4" max="8" width="15.85546875" style="30" customWidth="1"/>
    <col min="9" max="9" width="5.140625" style="30" customWidth="1"/>
    <col min="10" max="14" width="15.85546875" style="30" customWidth="1"/>
    <col min="15" max="15" width="5.140625" style="30" customWidth="1"/>
    <col min="16" max="20" width="15.85546875" style="30" customWidth="1"/>
    <col min="21" max="21" width="5.140625" style="30" customWidth="1"/>
    <col min="22" max="26" width="15.85546875" style="30" customWidth="1"/>
    <col min="27" max="27" width="3.5703125" style="30" customWidth="1"/>
    <col min="28" max="39" width="0" style="30" hidden="1" customWidth="1"/>
    <col min="40" max="16384" width="8.85546875" style="30" hidden="1"/>
  </cols>
  <sheetData>
    <row r="1" spans="2:27" x14ac:dyDescent="0.25">
      <c r="B1" s="69"/>
      <c r="C1" s="69"/>
      <c r="D1" s="69"/>
      <c r="E1" s="69"/>
      <c r="F1" s="69"/>
      <c r="G1" s="69"/>
      <c r="H1" s="69"/>
      <c r="I1" s="69"/>
      <c r="J1" s="69"/>
      <c r="K1" s="69"/>
      <c r="L1" s="69"/>
      <c r="M1" s="69"/>
      <c r="N1" s="69"/>
      <c r="O1" s="69"/>
      <c r="P1" s="69"/>
      <c r="Q1" s="69"/>
      <c r="R1" s="69"/>
      <c r="S1" s="69"/>
      <c r="T1" s="69"/>
      <c r="U1" s="69"/>
      <c r="V1" s="69"/>
      <c r="W1" s="69"/>
      <c r="X1" s="69"/>
      <c r="Y1" s="69"/>
      <c r="Z1" s="69"/>
      <c r="AA1" s="69"/>
    </row>
    <row r="2" spans="2:27" x14ac:dyDescent="0.25"/>
    <row r="3" spans="2:27" ht="21" x14ac:dyDescent="0.35">
      <c r="B3" s="70" t="s">
        <v>89</v>
      </c>
    </row>
    <row r="4" spans="2:27" ht="15.75" thickBot="1" x14ac:dyDescent="0.3"/>
    <row r="5" spans="2:27" x14ac:dyDescent="0.25">
      <c r="B5" s="461" t="s">
        <v>78</v>
      </c>
      <c r="C5" s="91"/>
      <c r="D5" s="456" t="s">
        <v>82</v>
      </c>
      <c r="E5" s="457"/>
      <c r="F5" s="457"/>
      <c r="G5" s="457"/>
      <c r="H5" s="458"/>
      <c r="I5" s="91"/>
      <c r="J5" s="456" t="s">
        <v>90</v>
      </c>
      <c r="K5" s="457"/>
      <c r="L5" s="457"/>
      <c r="M5" s="457"/>
      <c r="N5" s="458"/>
      <c r="O5" s="91"/>
      <c r="P5" s="456" t="s">
        <v>91</v>
      </c>
      <c r="Q5" s="457"/>
      <c r="R5" s="457"/>
      <c r="S5" s="457"/>
      <c r="T5" s="458"/>
      <c r="U5" s="91"/>
      <c r="V5" s="456" t="s">
        <v>92</v>
      </c>
      <c r="W5" s="457"/>
      <c r="X5" s="457"/>
      <c r="Y5" s="457"/>
      <c r="Z5" s="458"/>
      <c r="AA5" s="91"/>
    </row>
    <row r="6" spans="2:27" x14ac:dyDescent="0.25">
      <c r="B6" s="462"/>
      <c r="C6" s="91"/>
      <c r="D6" s="92" t="s">
        <v>35</v>
      </c>
      <c r="E6" s="11" t="s">
        <v>36</v>
      </c>
      <c r="F6" s="11" t="s">
        <v>37</v>
      </c>
      <c r="G6" s="11" t="s">
        <v>38</v>
      </c>
      <c r="H6" s="93" t="s">
        <v>39</v>
      </c>
      <c r="I6" s="91"/>
      <c r="J6" s="92" t="s">
        <v>35</v>
      </c>
      <c r="K6" s="11" t="s">
        <v>36</v>
      </c>
      <c r="L6" s="11" t="s">
        <v>37</v>
      </c>
      <c r="M6" s="11" t="s">
        <v>38</v>
      </c>
      <c r="N6" s="93" t="s">
        <v>39</v>
      </c>
      <c r="O6" s="91"/>
      <c r="P6" s="92" t="s">
        <v>35</v>
      </c>
      <c r="Q6" s="11" t="s">
        <v>36</v>
      </c>
      <c r="R6" s="11" t="s">
        <v>37</v>
      </c>
      <c r="S6" s="11" t="s">
        <v>38</v>
      </c>
      <c r="T6" s="93" t="s">
        <v>39</v>
      </c>
      <c r="U6" s="91"/>
      <c r="V6" s="92" t="s">
        <v>35</v>
      </c>
      <c r="W6" s="11" t="s">
        <v>36</v>
      </c>
      <c r="X6" s="11" t="s">
        <v>37</v>
      </c>
      <c r="Y6" s="11" t="s">
        <v>38</v>
      </c>
      <c r="Z6" s="93" t="s">
        <v>39</v>
      </c>
      <c r="AA6" s="91"/>
    </row>
    <row r="7" spans="2:27" s="55" customFormat="1" x14ac:dyDescent="0.25">
      <c r="B7" s="462"/>
      <c r="C7" s="97"/>
      <c r="D7" s="95" t="str">
        <f>IF(Fuel_type1=0,"N/A",Fuel_type1)</f>
        <v>N/A</v>
      </c>
      <c r="E7" s="24" t="str">
        <f>IF(Fuel_type2=0,"N/A",Fuel_type2)</f>
        <v>N/A</v>
      </c>
      <c r="F7" s="24" t="str">
        <f>IF(Fuel_type3=0,"N/A",Fuel_type3)</f>
        <v>N/A</v>
      </c>
      <c r="G7" s="24" t="str">
        <f>IF(Fuel_type4=0,"N/A",Fuel_type4)</f>
        <v>N/A</v>
      </c>
      <c r="H7" s="96" t="str">
        <f>IF(Fuel_type5=0,"N/A",Fuel_type5)</f>
        <v>N/A</v>
      </c>
      <c r="I7" s="97"/>
      <c r="J7" s="95" t="str">
        <f>IF(Fuel_group1=0,"N/A",Fuel_group1)</f>
        <v>N/A</v>
      </c>
      <c r="K7" s="24" t="str">
        <f>IF(Fuel_group2=0,"N/A",Fuel_group2)</f>
        <v>N/A</v>
      </c>
      <c r="L7" s="24" t="str">
        <f>IF(Fuel_group3=0,"N/A",Fuel_group3)</f>
        <v>N/A</v>
      </c>
      <c r="M7" s="24" t="str">
        <f>IF(Fuel_group4=0,"N/A",Fuel_group4)</f>
        <v>N/A</v>
      </c>
      <c r="N7" s="96" t="str">
        <f>IF(Fuel_group5=0,"N/A",Fuel_group5)</f>
        <v>N/A</v>
      </c>
      <c r="O7" s="97"/>
      <c r="P7" s="95" t="str">
        <f>IF(Fuel_type1=0,"N/A",Fuel_type1)</f>
        <v>N/A</v>
      </c>
      <c r="Q7" s="24" t="str">
        <f>IF(Fuel_type2=0,"N/A",Fuel_type2)</f>
        <v>N/A</v>
      </c>
      <c r="R7" s="24" t="str">
        <f>IF(Fuel_type3=0,"N/A",Fuel_type3)</f>
        <v>N/A</v>
      </c>
      <c r="S7" s="24" t="str">
        <f>IF(Fuel_type4=0,"N/A",Fuel_type4)</f>
        <v>N/A</v>
      </c>
      <c r="T7" s="96" t="str">
        <f>IF(Fuel_type5=0,"N/A",Fuel_type5)</f>
        <v>N/A</v>
      </c>
      <c r="U7" s="97"/>
      <c r="V7" s="95" t="str">
        <f>IF(Fuel_type1=0,"N/A",Fuel_type1)</f>
        <v>N/A</v>
      </c>
      <c r="W7" s="24" t="str">
        <f>IF(Fuel_type2=0,"N/A",Fuel_type2)</f>
        <v>N/A</v>
      </c>
      <c r="X7" s="24" t="str">
        <f>IF(Fuel_type3=0,"N/A",Fuel_type3)</f>
        <v>N/A</v>
      </c>
      <c r="Y7" s="24" t="str">
        <f>IF(Fuel_type4=0,"N/A",Fuel_type4)</f>
        <v>N/A</v>
      </c>
      <c r="Z7" s="96" t="str">
        <f>IF(Fuel_type5=0,"N/A",Fuel_type5)</f>
        <v>N/A</v>
      </c>
      <c r="AA7" s="97"/>
    </row>
    <row r="8" spans="2:27" x14ac:dyDescent="0.25">
      <c r="B8" s="116">
        <v>2021</v>
      </c>
      <c r="C8" s="103"/>
      <c r="D8" s="100" t="e">
        <f>'Energy Calculations'!W8</f>
        <v>#DIV/0!</v>
      </c>
      <c r="E8" s="101" t="e">
        <f>'Energy Calculations'!X8</f>
        <v>#DIV/0!</v>
      </c>
      <c r="F8" s="101" t="e">
        <f>'Energy Calculations'!Y8</f>
        <v>#DIV/0!</v>
      </c>
      <c r="G8" s="101" t="e">
        <f>'Energy Calculations'!Z8</f>
        <v>#DIV/0!</v>
      </c>
      <c r="H8" s="102" t="e">
        <f>'Energy Calculations'!AA8</f>
        <v>#DIV/0!</v>
      </c>
      <c r="J8" s="117" cm="1">
        <f t="array" ref="J8">_xlfn.IFNA(_xlfn.IFS(Fuel_group1="Electricity",INDEX(Electricity_Emission_Factors,MATCH($B8,'Emissions Factors'!$F$6:$F$55)),
Fuel_group1="Other",VLOOKUP(Fuel_type1,Inputs!$B$34:$C$38,2,FALSE),
AND(Fuel_group1&lt;&gt;"Electricity",Fuel_group1&lt;&gt;"Other"),INDEX(NonElectricity_Emissions_Factors,MATCH(Fuel_type1,'Emissions Factors'!$C$6:$C$28,0))),0)</f>
        <v>0</v>
      </c>
      <c r="K8" s="118" cm="1">
        <f t="array" ref="K8">_xlfn.IFNA(_xlfn.IFS(Fuel_group2="Electricity",INDEX(Electricity_Emission_Factors,MATCH($B8,'Emissions Factors'!$F$6:$F$55)),
Fuel_group2="Other",VLOOKUP(Fuel_type2,Inputs!$B$34:$C$38,2,FALSE),
AND(Fuel_group2&lt;&gt;"Electricity",Fuel_group2&lt;&gt;"Other"),INDEX(NonElectricity_Emissions_Factors,MATCH(Fuel_type2,'Emissions Factors'!$C$6:$C$28,0))),0)</f>
        <v>0</v>
      </c>
      <c r="L8" s="118" cm="1">
        <f t="array" ref="L8">_xlfn.IFNA(_xlfn.IFS(Fuel_group3="Electricity",INDEX(Electricity_Emission_Factors,MATCH($B8,'Emissions Factors'!$F$6:$F$55)),
Fuel_group3="Other",VLOOKUP(Fuel_type3,Inputs!$B$34:$C$38,2,FALSE),
AND(Fuel_group3&lt;&gt;"Electricity",Fuel_group3&lt;&gt;"Other"),INDEX(NonElectricity_Emissions_Factors,MATCH(Fuel_type3,'Emissions Factors'!$C$6:$C$28,0))),0)</f>
        <v>0</v>
      </c>
      <c r="M8" s="118" cm="1">
        <f t="array" ref="M8">_xlfn.IFNA(_xlfn.IFS(Fuel_group4="Electricity",INDEX(Electricity_Emission_Factors,MATCH($B8,'Emissions Factors'!$F$6:$F$55)),
Fuel_group4="Other",VLOOKUP(Fuel_type4,Inputs!$B$34:$C$38,2,FALSE),
AND(Fuel_group4&lt;&gt;"Electricity",Fuel_group4&lt;&gt;"Other"),INDEX(NonElectricity_Emissions_Factors,MATCH(Fuel_type4,'Emissions Factors'!$C$6:$C$28,0))),0)</f>
        <v>0</v>
      </c>
      <c r="N8" s="119" cm="1">
        <f t="array" ref="N8">_xlfn.IFNA(_xlfn.IFS(Fuel_group5="Electricity",INDEX(Electricity_Emission_Factors,MATCH($B8,'Emissions Factors'!$F$6:$F$55)),
Fuel_group5="Other",VLOOKUP(Fuel_type5,Inputs!$B$34:$C$38,2,FALSE),
AND(Fuel_group5&lt;&gt;"Electricity",Fuel_group5&lt;&gt;"Other"),INDEX(NonElectricity_Emissions_Factors,MATCH(Fuel_type5,'Emissions Factors'!$C$6:$C$28,0))),0)</f>
        <v>0</v>
      </c>
      <c r="O8" s="112"/>
      <c r="P8" s="100" t="e">
        <f>D8*J8</f>
        <v>#DIV/0!</v>
      </c>
      <c r="Q8" s="101" t="e">
        <f t="shared" ref="Q8:T8" si="0">E8*K8</f>
        <v>#DIV/0!</v>
      </c>
      <c r="R8" s="101" t="e">
        <f t="shared" si="0"/>
        <v>#DIV/0!</v>
      </c>
      <c r="S8" s="101" t="e">
        <f t="shared" si="0"/>
        <v>#DIV/0!</v>
      </c>
      <c r="T8" s="102" t="e">
        <f t="shared" si="0"/>
        <v>#DIV/0!</v>
      </c>
      <c r="U8" s="112"/>
      <c r="V8" s="100" t="e">
        <f>P8*1000</f>
        <v>#DIV/0!</v>
      </c>
      <c r="W8" s="101" t="e">
        <f t="shared" ref="W8:Z8" si="1">Q8*1000</f>
        <v>#DIV/0!</v>
      </c>
      <c r="X8" s="101" t="e">
        <f t="shared" si="1"/>
        <v>#DIV/0!</v>
      </c>
      <c r="Y8" s="101" t="e">
        <f t="shared" si="1"/>
        <v>#DIV/0!</v>
      </c>
      <c r="Z8" s="102" t="e">
        <f t="shared" si="1"/>
        <v>#DIV/0!</v>
      </c>
      <c r="AA8" s="103"/>
    </row>
    <row r="9" spans="2:27" x14ac:dyDescent="0.25">
      <c r="B9" s="116">
        <v>2022</v>
      </c>
      <c r="C9" s="103"/>
      <c r="D9" s="100" t="e">
        <f>'Energy Calculations'!W9</f>
        <v>#DIV/0!</v>
      </c>
      <c r="E9" s="101" t="e">
        <f>'Energy Calculations'!X9</f>
        <v>#DIV/0!</v>
      </c>
      <c r="F9" s="101" t="e">
        <f>'Energy Calculations'!Y9</f>
        <v>#DIV/0!</v>
      </c>
      <c r="G9" s="101" t="e">
        <f>'Energy Calculations'!Z9</f>
        <v>#DIV/0!</v>
      </c>
      <c r="H9" s="102" t="e">
        <f>'Energy Calculations'!AA9</f>
        <v>#DIV/0!</v>
      </c>
      <c r="J9" s="117" cm="1">
        <f t="array" ref="J9">_xlfn.IFNA(_xlfn.IFS(Fuel_group1="Electricity",INDEX(Electricity_Emission_Factors,MATCH($B9,'Emissions Factors'!$F$6:$F$55)),
Fuel_group1="Other",VLOOKUP(Fuel_type1,Inputs!$B$34:$C$38,2,FALSE),
AND(Fuel_group1&lt;&gt;"Electricity",Fuel_group1&lt;&gt;"Other"),INDEX(NonElectricity_Emissions_Factors,MATCH(Fuel_type1,'Emissions Factors'!$C$6:$C$28,0))),0)</f>
        <v>0</v>
      </c>
      <c r="K9" s="118" cm="1">
        <f t="array" ref="K9">_xlfn.IFNA(_xlfn.IFS(Fuel_group2="Electricity",INDEX(Electricity_Emission_Factors,MATCH($B9,'Emissions Factors'!$F$6:$F$55)),
Fuel_group2="Other",VLOOKUP(Fuel_type2,Inputs!$B$34:$C$38,2,FALSE),
AND(Fuel_group2&lt;&gt;"Electricity",Fuel_group2&lt;&gt;"Other"),INDEX(NonElectricity_Emissions_Factors,MATCH(Fuel_type2,'Emissions Factors'!$C$6:$C$28,0))),0)</f>
        <v>0</v>
      </c>
      <c r="L9" s="118" cm="1">
        <f t="array" ref="L9">_xlfn.IFNA(_xlfn.IFS(Fuel_group3="Electricity",INDEX(Electricity_Emission_Factors,MATCH($B9,'Emissions Factors'!$F$6:$F$55)),
Fuel_group3="Other",VLOOKUP(Fuel_type3,Inputs!$B$34:$C$38,2,FALSE),
AND(Fuel_group3&lt;&gt;"Electricity",Fuel_group3&lt;&gt;"Other"),INDEX(NonElectricity_Emissions_Factors,MATCH(Fuel_type3,'Emissions Factors'!$C$6:$C$28,0))),0)</f>
        <v>0</v>
      </c>
      <c r="M9" s="118" cm="1">
        <f t="array" ref="M9">_xlfn.IFNA(_xlfn.IFS(Fuel_group4="Electricity",INDEX(Electricity_Emission_Factors,MATCH($B9,'Emissions Factors'!$F$6:$F$55)),
Fuel_group4="Other",VLOOKUP(Fuel_type4,Inputs!$B$34:$C$38,2,FALSE),
AND(Fuel_group4&lt;&gt;"Electricity",Fuel_group4&lt;&gt;"Other"),INDEX(NonElectricity_Emissions_Factors,MATCH(Fuel_type4,'Emissions Factors'!$C$6:$C$28,0))),0)</f>
        <v>0</v>
      </c>
      <c r="N9" s="119" cm="1">
        <f t="array" ref="N9">_xlfn.IFNA(_xlfn.IFS(Fuel_group5="Electricity",INDEX(Electricity_Emission_Factors,MATCH($B9,'Emissions Factors'!$F$6:$F$55)),
Fuel_group5="Other",VLOOKUP(Fuel_type5,Inputs!$B$34:$C$38,2,FALSE),
AND(Fuel_group5&lt;&gt;"Electricity",Fuel_group5&lt;&gt;"Other"),INDEX(NonElectricity_Emissions_Factors,MATCH(Fuel_type5,'Emissions Factors'!$C$6:$C$28,0))),0)</f>
        <v>0</v>
      </c>
      <c r="O9" s="112"/>
      <c r="P9" s="100" t="e">
        <f t="shared" ref="P9:P57" si="2">D9*J9</f>
        <v>#DIV/0!</v>
      </c>
      <c r="Q9" s="101" t="e">
        <f t="shared" ref="Q9:Q57" si="3">E9*K9</f>
        <v>#DIV/0!</v>
      </c>
      <c r="R9" s="101" t="e">
        <f t="shared" ref="R9:R57" si="4">F9*L9</f>
        <v>#DIV/0!</v>
      </c>
      <c r="S9" s="101" t="e">
        <f t="shared" ref="S9:S57" si="5">G9*M9</f>
        <v>#DIV/0!</v>
      </c>
      <c r="T9" s="102" t="e">
        <f t="shared" ref="T9:T57" si="6">H9*N9</f>
        <v>#DIV/0!</v>
      </c>
      <c r="U9" s="112"/>
      <c r="V9" s="100" t="e">
        <f t="shared" ref="V9:V57" si="7">P9*1000</f>
        <v>#DIV/0!</v>
      </c>
      <c r="W9" s="101" t="e">
        <f t="shared" ref="W9:W57" si="8">Q9*1000</f>
        <v>#DIV/0!</v>
      </c>
      <c r="X9" s="101" t="e">
        <f t="shared" ref="X9:X57" si="9">R9*1000</f>
        <v>#DIV/0!</v>
      </c>
      <c r="Y9" s="101" t="e">
        <f t="shared" ref="Y9:Y57" si="10">S9*1000</f>
        <v>#DIV/0!</v>
      </c>
      <c r="Z9" s="102" t="e">
        <f t="shared" ref="Z9:Z57" si="11">T9*1000</f>
        <v>#DIV/0!</v>
      </c>
      <c r="AA9" s="103"/>
    </row>
    <row r="10" spans="2:27" x14ac:dyDescent="0.25">
      <c r="B10" s="116">
        <v>2023</v>
      </c>
      <c r="C10" s="103"/>
      <c r="D10" s="100" t="e">
        <f>'Energy Calculations'!W10</f>
        <v>#DIV/0!</v>
      </c>
      <c r="E10" s="101" t="e">
        <f>'Energy Calculations'!X10</f>
        <v>#DIV/0!</v>
      </c>
      <c r="F10" s="101" t="e">
        <f>'Energy Calculations'!Y10</f>
        <v>#DIV/0!</v>
      </c>
      <c r="G10" s="101" t="e">
        <f>'Energy Calculations'!Z10</f>
        <v>#DIV/0!</v>
      </c>
      <c r="H10" s="102" t="e">
        <f>'Energy Calculations'!AA10</f>
        <v>#DIV/0!</v>
      </c>
      <c r="J10" s="117" cm="1">
        <f t="array" ref="J10">_xlfn.IFNA(_xlfn.IFS(Fuel_group1="Electricity",INDEX(Electricity_Emission_Factors,MATCH($B10,'Emissions Factors'!$F$6:$F$55)),
Fuel_group1="Other",VLOOKUP(Fuel_type1,Inputs!$B$34:$C$38,2,FALSE),
AND(Fuel_group1&lt;&gt;"Electricity",Fuel_group1&lt;&gt;"Other"),INDEX(NonElectricity_Emissions_Factors,MATCH(Fuel_type1,'Emissions Factors'!$C$6:$C$28,0))),0)</f>
        <v>0</v>
      </c>
      <c r="K10" s="118" cm="1">
        <f t="array" ref="K10">_xlfn.IFNA(_xlfn.IFS(Fuel_group2="Electricity",INDEX(Electricity_Emission_Factors,MATCH($B10,'Emissions Factors'!$F$6:$F$55)),
Fuel_group2="Other",VLOOKUP(Fuel_type2,Inputs!$B$34:$C$38,2,FALSE),
AND(Fuel_group2&lt;&gt;"Electricity",Fuel_group2&lt;&gt;"Other"),INDEX(NonElectricity_Emissions_Factors,MATCH(Fuel_type2,'Emissions Factors'!$C$6:$C$28,0))),0)</f>
        <v>0</v>
      </c>
      <c r="L10" s="118" cm="1">
        <f t="array" ref="L10">_xlfn.IFNA(_xlfn.IFS(Fuel_group3="Electricity",INDEX(Electricity_Emission_Factors,MATCH($B10,'Emissions Factors'!$F$6:$F$55)),
Fuel_group3="Other",VLOOKUP(Fuel_type3,Inputs!$B$34:$C$38,2,FALSE),
AND(Fuel_group3&lt;&gt;"Electricity",Fuel_group3&lt;&gt;"Other"),INDEX(NonElectricity_Emissions_Factors,MATCH(Fuel_type3,'Emissions Factors'!$C$6:$C$28,0))),0)</f>
        <v>0</v>
      </c>
      <c r="M10" s="118" cm="1">
        <f t="array" ref="M10">_xlfn.IFNA(_xlfn.IFS(Fuel_group4="Electricity",INDEX(Electricity_Emission_Factors,MATCH($B10,'Emissions Factors'!$F$6:$F$55)),
Fuel_group4="Other",VLOOKUP(Fuel_type4,Inputs!$B$34:$C$38,2,FALSE),
AND(Fuel_group4&lt;&gt;"Electricity",Fuel_group4&lt;&gt;"Other"),INDEX(NonElectricity_Emissions_Factors,MATCH(Fuel_type4,'Emissions Factors'!$C$6:$C$28,0))),0)</f>
        <v>0</v>
      </c>
      <c r="N10" s="119" cm="1">
        <f t="array" ref="N10">_xlfn.IFNA(_xlfn.IFS(Fuel_group5="Electricity",INDEX(Electricity_Emission_Factors,MATCH($B10,'Emissions Factors'!$F$6:$F$55)),
Fuel_group5="Other",VLOOKUP(Fuel_type5,Inputs!$B$34:$C$38,2,FALSE),
AND(Fuel_group5&lt;&gt;"Electricity",Fuel_group5&lt;&gt;"Other"),INDEX(NonElectricity_Emissions_Factors,MATCH(Fuel_type5,'Emissions Factors'!$C$6:$C$28,0))),0)</f>
        <v>0</v>
      </c>
      <c r="O10" s="112"/>
      <c r="P10" s="100" t="e">
        <f>D10*J10</f>
        <v>#DIV/0!</v>
      </c>
      <c r="Q10" s="101" t="e">
        <f t="shared" si="3"/>
        <v>#DIV/0!</v>
      </c>
      <c r="R10" s="101" t="e">
        <f t="shared" si="4"/>
        <v>#DIV/0!</v>
      </c>
      <c r="S10" s="101" t="e">
        <f t="shared" si="5"/>
        <v>#DIV/0!</v>
      </c>
      <c r="T10" s="102" t="e">
        <f t="shared" si="6"/>
        <v>#DIV/0!</v>
      </c>
      <c r="U10" s="112"/>
      <c r="V10" s="100" t="e">
        <f t="shared" si="7"/>
        <v>#DIV/0!</v>
      </c>
      <c r="W10" s="101" t="e">
        <f t="shared" si="8"/>
        <v>#DIV/0!</v>
      </c>
      <c r="X10" s="101" t="e">
        <f t="shared" si="9"/>
        <v>#DIV/0!</v>
      </c>
      <c r="Y10" s="101" t="e">
        <f t="shared" si="10"/>
        <v>#DIV/0!</v>
      </c>
      <c r="Z10" s="102" t="e">
        <f t="shared" si="11"/>
        <v>#DIV/0!</v>
      </c>
      <c r="AA10" s="103"/>
    </row>
    <row r="11" spans="2:27" x14ac:dyDescent="0.25">
      <c r="B11" s="116">
        <v>2024</v>
      </c>
      <c r="C11" s="103"/>
      <c r="D11" s="100" t="e">
        <f>'Energy Calculations'!W11</f>
        <v>#DIV/0!</v>
      </c>
      <c r="E11" s="101" t="e">
        <f>'Energy Calculations'!X11</f>
        <v>#DIV/0!</v>
      </c>
      <c r="F11" s="101" t="e">
        <f>'Energy Calculations'!Y11</f>
        <v>#DIV/0!</v>
      </c>
      <c r="G11" s="101" t="e">
        <f>'Energy Calculations'!Z11</f>
        <v>#DIV/0!</v>
      </c>
      <c r="H11" s="102" t="e">
        <f>'Energy Calculations'!AA11</f>
        <v>#DIV/0!</v>
      </c>
      <c r="J11" s="117" cm="1">
        <f t="array" ref="J11">_xlfn.IFNA(_xlfn.IFS(Fuel_group1="Electricity",INDEX(Electricity_Emission_Factors,MATCH($B11,'Emissions Factors'!$F$6:$F$55)),
Fuel_group1="Other",VLOOKUP(Fuel_type1,Inputs!$B$34:$C$38,2,FALSE),
AND(Fuel_group1&lt;&gt;"Electricity",Fuel_group1&lt;&gt;"Other"),INDEX(NonElectricity_Emissions_Factors,MATCH(Fuel_type1,'Emissions Factors'!$C$6:$C$28,0))),0)</f>
        <v>0</v>
      </c>
      <c r="K11" s="118" cm="1">
        <f t="array" ref="K11">_xlfn.IFNA(_xlfn.IFS(Fuel_group2="Electricity",INDEX(Electricity_Emission_Factors,MATCH($B11,'Emissions Factors'!$F$6:$F$55)),
Fuel_group2="Other",VLOOKUP(Fuel_type2,Inputs!$B$34:$C$38,2,FALSE),
AND(Fuel_group2&lt;&gt;"Electricity",Fuel_group2&lt;&gt;"Other"),INDEX(NonElectricity_Emissions_Factors,MATCH(Fuel_type2,'Emissions Factors'!$C$6:$C$28,0))),0)</f>
        <v>0</v>
      </c>
      <c r="L11" s="118" cm="1">
        <f t="array" ref="L11">_xlfn.IFNA(_xlfn.IFS(Fuel_group3="Electricity",INDEX(Electricity_Emission_Factors,MATCH($B11,'Emissions Factors'!$F$6:$F$55)),
Fuel_group3="Other",VLOOKUP(Fuel_type3,Inputs!$B$34:$C$38,2,FALSE),
AND(Fuel_group3&lt;&gt;"Electricity",Fuel_group3&lt;&gt;"Other"),INDEX(NonElectricity_Emissions_Factors,MATCH(Fuel_type3,'Emissions Factors'!$C$6:$C$28,0))),0)</f>
        <v>0</v>
      </c>
      <c r="M11" s="118" cm="1">
        <f t="array" ref="M11">_xlfn.IFNA(_xlfn.IFS(Fuel_group4="Electricity",INDEX(Electricity_Emission_Factors,MATCH($B11,'Emissions Factors'!$F$6:$F$55)),
Fuel_group4="Other",VLOOKUP(Fuel_type4,Inputs!$B$34:$C$38,2,FALSE),
AND(Fuel_group4&lt;&gt;"Electricity",Fuel_group4&lt;&gt;"Other"),INDEX(NonElectricity_Emissions_Factors,MATCH(Fuel_type4,'Emissions Factors'!$C$6:$C$28,0))),0)</f>
        <v>0</v>
      </c>
      <c r="N11" s="119" cm="1">
        <f t="array" ref="N11">_xlfn.IFNA(_xlfn.IFS(Fuel_group5="Electricity",INDEX(Electricity_Emission_Factors,MATCH($B11,'Emissions Factors'!$F$6:$F$55)),
Fuel_group5="Other",VLOOKUP(Fuel_type5,Inputs!$B$34:$C$38,2,FALSE),
AND(Fuel_group5&lt;&gt;"Electricity",Fuel_group5&lt;&gt;"Other"),INDEX(NonElectricity_Emissions_Factors,MATCH(Fuel_type5,'Emissions Factors'!$C$6:$C$28,0))),0)</f>
        <v>0</v>
      </c>
      <c r="O11" s="112"/>
      <c r="P11" s="100" t="e">
        <f t="shared" si="2"/>
        <v>#DIV/0!</v>
      </c>
      <c r="Q11" s="101" t="e">
        <f t="shared" si="3"/>
        <v>#DIV/0!</v>
      </c>
      <c r="R11" s="101" t="e">
        <f t="shared" si="4"/>
        <v>#DIV/0!</v>
      </c>
      <c r="S11" s="101" t="e">
        <f t="shared" si="5"/>
        <v>#DIV/0!</v>
      </c>
      <c r="T11" s="102" t="e">
        <f t="shared" si="6"/>
        <v>#DIV/0!</v>
      </c>
      <c r="U11" s="112"/>
      <c r="V11" s="100" t="e">
        <f t="shared" si="7"/>
        <v>#DIV/0!</v>
      </c>
      <c r="W11" s="101" t="e">
        <f t="shared" si="8"/>
        <v>#DIV/0!</v>
      </c>
      <c r="X11" s="101" t="e">
        <f t="shared" si="9"/>
        <v>#DIV/0!</v>
      </c>
      <c r="Y11" s="101" t="e">
        <f t="shared" si="10"/>
        <v>#DIV/0!</v>
      </c>
      <c r="Z11" s="102" t="e">
        <f t="shared" si="11"/>
        <v>#DIV/0!</v>
      </c>
      <c r="AA11" s="103"/>
    </row>
    <row r="12" spans="2:27" x14ac:dyDescent="0.25">
      <c r="B12" s="116">
        <v>2025</v>
      </c>
      <c r="C12" s="103"/>
      <c r="D12" s="100" t="e">
        <f>'Energy Calculations'!W12</f>
        <v>#DIV/0!</v>
      </c>
      <c r="E12" s="101" t="e">
        <f>'Energy Calculations'!X12</f>
        <v>#DIV/0!</v>
      </c>
      <c r="F12" s="101" t="e">
        <f>'Energy Calculations'!Y12</f>
        <v>#DIV/0!</v>
      </c>
      <c r="G12" s="101" t="e">
        <f>'Energy Calculations'!Z12</f>
        <v>#DIV/0!</v>
      </c>
      <c r="H12" s="102" t="e">
        <f>'Energy Calculations'!AA12</f>
        <v>#DIV/0!</v>
      </c>
      <c r="J12" s="117" cm="1">
        <f t="array" ref="J12">_xlfn.IFNA(_xlfn.IFS(Fuel_group1="Electricity",INDEX(Electricity_Emission_Factors,MATCH($B12,'Emissions Factors'!$F$6:$F$55)),
Fuel_group1="Other",VLOOKUP(Fuel_type1,Inputs!$B$34:$C$38,2,FALSE),
AND(Fuel_group1&lt;&gt;"Electricity",Fuel_group1&lt;&gt;"Other"),INDEX(NonElectricity_Emissions_Factors,MATCH(Fuel_type1,'Emissions Factors'!$C$6:$C$28,0))),0)</f>
        <v>0</v>
      </c>
      <c r="K12" s="118" cm="1">
        <f t="array" ref="K12">_xlfn.IFNA(_xlfn.IFS(Fuel_group2="Electricity",INDEX(Electricity_Emission_Factors,MATCH($B12,'Emissions Factors'!$F$6:$F$55)),
Fuel_group2="Other",VLOOKUP(Fuel_type2,Inputs!$B$34:$C$38,2,FALSE),
AND(Fuel_group2&lt;&gt;"Electricity",Fuel_group2&lt;&gt;"Other"),INDEX(NonElectricity_Emissions_Factors,MATCH(Fuel_type2,'Emissions Factors'!$C$6:$C$28,0))),0)</f>
        <v>0</v>
      </c>
      <c r="L12" s="118" cm="1">
        <f t="array" ref="L12">_xlfn.IFNA(_xlfn.IFS(Fuel_group3="Electricity",INDEX(Electricity_Emission_Factors,MATCH($B12,'Emissions Factors'!$F$6:$F$55)),
Fuel_group3="Other",VLOOKUP(Fuel_type3,Inputs!$B$34:$C$38,2,FALSE),
AND(Fuel_group3&lt;&gt;"Electricity",Fuel_group3&lt;&gt;"Other"),INDEX(NonElectricity_Emissions_Factors,MATCH(Fuel_type3,'Emissions Factors'!$C$6:$C$28,0))),0)</f>
        <v>0</v>
      </c>
      <c r="M12" s="118" cm="1">
        <f t="array" ref="M12">_xlfn.IFNA(_xlfn.IFS(Fuel_group4="Electricity",INDEX(Electricity_Emission_Factors,MATCH($B12,'Emissions Factors'!$F$6:$F$55)),
Fuel_group4="Other",VLOOKUP(Fuel_type4,Inputs!$B$34:$C$38,2,FALSE),
AND(Fuel_group4&lt;&gt;"Electricity",Fuel_group4&lt;&gt;"Other"),INDEX(NonElectricity_Emissions_Factors,MATCH(Fuel_type4,'Emissions Factors'!$C$6:$C$28,0))),0)</f>
        <v>0</v>
      </c>
      <c r="N12" s="119" cm="1">
        <f t="array" ref="N12">_xlfn.IFNA(_xlfn.IFS(Fuel_group5="Electricity",INDEX(Electricity_Emission_Factors,MATCH($B12,'Emissions Factors'!$F$6:$F$55)),
Fuel_group5="Other",VLOOKUP(Fuel_type5,Inputs!$B$34:$C$38,2,FALSE),
AND(Fuel_group5&lt;&gt;"Electricity",Fuel_group5&lt;&gt;"Other"),INDEX(NonElectricity_Emissions_Factors,MATCH(Fuel_type5,'Emissions Factors'!$C$6:$C$28,0))),0)</f>
        <v>0</v>
      </c>
      <c r="O12" s="112"/>
      <c r="P12" s="100" t="e">
        <f t="shared" si="2"/>
        <v>#DIV/0!</v>
      </c>
      <c r="Q12" s="101" t="e">
        <f t="shared" si="3"/>
        <v>#DIV/0!</v>
      </c>
      <c r="R12" s="101" t="e">
        <f t="shared" si="4"/>
        <v>#DIV/0!</v>
      </c>
      <c r="S12" s="101" t="e">
        <f t="shared" si="5"/>
        <v>#DIV/0!</v>
      </c>
      <c r="T12" s="102" t="e">
        <f t="shared" si="6"/>
        <v>#DIV/0!</v>
      </c>
      <c r="U12" s="112"/>
      <c r="V12" s="100" t="e">
        <f t="shared" si="7"/>
        <v>#DIV/0!</v>
      </c>
      <c r="W12" s="101" t="e">
        <f t="shared" si="8"/>
        <v>#DIV/0!</v>
      </c>
      <c r="X12" s="101" t="e">
        <f t="shared" si="9"/>
        <v>#DIV/0!</v>
      </c>
      <c r="Y12" s="101" t="e">
        <f t="shared" si="10"/>
        <v>#DIV/0!</v>
      </c>
      <c r="Z12" s="102" t="e">
        <f t="shared" si="11"/>
        <v>#DIV/0!</v>
      </c>
      <c r="AA12" s="103"/>
    </row>
    <row r="13" spans="2:27" x14ac:dyDescent="0.25">
      <c r="B13" s="116">
        <v>2026</v>
      </c>
      <c r="C13" s="103"/>
      <c r="D13" s="100" t="e">
        <f>'Energy Calculations'!W13</f>
        <v>#DIV/0!</v>
      </c>
      <c r="E13" s="101" t="e">
        <f>'Energy Calculations'!X13</f>
        <v>#DIV/0!</v>
      </c>
      <c r="F13" s="101" t="e">
        <f>'Energy Calculations'!Y13</f>
        <v>#DIV/0!</v>
      </c>
      <c r="G13" s="101" t="e">
        <f>'Energy Calculations'!Z13</f>
        <v>#DIV/0!</v>
      </c>
      <c r="H13" s="102" t="e">
        <f>'Energy Calculations'!AA13</f>
        <v>#DIV/0!</v>
      </c>
      <c r="J13" s="117" cm="1">
        <f t="array" ref="J13">_xlfn.IFNA(_xlfn.IFS(Fuel_group1="Electricity",INDEX(Electricity_Emission_Factors,MATCH($B13,'Emissions Factors'!$F$6:$F$55)),
Fuel_group1="Other",VLOOKUP(Fuel_type1,Inputs!$B$34:$C$38,2,FALSE),
AND(Fuel_group1&lt;&gt;"Electricity",Fuel_group1&lt;&gt;"Other"),INDEX(NonElectricity_Emissions_Factors,MATCH(Fuel_type1,'Emissions Factors'!$C$6:$C$28,0))),0)</f>
        <v>0</v>
      </c>
      <c r="K13" s="118" cm="1">
        <f t="array" ref="K13">_xlfn.IFNA(_xlfn.IFS(Fuel_group2="Electricity",INDEX(Electricity_Emission_Factors,MATCH($B13,'Emissions Factors'!$F$6:$F$55)),
Fuel_group2="Other",VLOOKUP(Fuel_type2,Inputs!$B$34:$C$38,2,FALSE),
AND(Fuel_group2&lt;&gt;"Electricity",Fuel_group2&lt;&gt;"Other"),INDEX(NonElectricity_Emissions_Factors,MATCH(Fuel_type2,'Emissions Factors'!$C$6:$C$28,0))),0)</f>
        <v>0</v>
      </c>
      <c r="L13" s="118" cm="1">
        <f t="array" ref="L13">_xlfn.IFNA(_xlfn.IFS(Fuel_group3="Electricity",INDEX(Electricity_Emission_Factors,MATCH($B13,'Emissions Factors'!$F$6:$F$55)),
Fuel_group3="Other",VLOOKUP(Fuel_type3,Inputs!$B$34:$C$38,2,FALSE),
AND(Fuel_group3&lt;&gt;"Electricity",Fuel_group3&lt;&gt;"Other"),INDEX(NonElectricity_Emissions_Factors,MATCH(Fuel_type3,'Emissions Factors'!$C$6:$C$28,0))),0)</f>
        <v>0</v>
      </c>
      <c r="M13" s="118" cm="1">
        <f t="array" ref="M13">_xlfn.IFNA(_xlfn.IFS(Fuel_group4="Electricity",INDEX(Electricity_Emission_Factors,MATCH($B13,'Emissions Factors'!$F$6:$F$55)),
Fuel_group4="Other",VLOOKUP(Fuel_type4,Inputs!$B$34:$C$38,2,FALSE),
AND(Fuel_group4&lt;&gt;"Electricity",Fuel_group4&lt;&gt;"Other"),INDEX(NonElectricity_Emissions_Factors,MATCH(Fuel_type4,'Emissions Factors'!$C$6:$C$28,0))),0)</f>
        <v>0</v>
      </c>
      <c r="N13" s="119" cm="1">
        <f t="array" ref="N13">_xlfn.IFNA(_xlfn.IFS(Fuel_group5="Electricity",INDEX(Electricity_Emission_Factors,MATCH($B13,'Emissions Factors'!$F$6:$F$55)),
Fuel_group5="Other",VLOOKUP(Fuel_type5,Inputs!$B$34:$C$38,2,FALSE),
AND(Fuel_group5&lt;&gt;"Electricity",Fuel_group5&lt;&gt;"Other"),INDEX(NonElectricity_Emissions_Factors,MATCH(Fuel_type5,'Emissions Factors'!$C$6:$C$28,0))),0)</f>
        <v>0</v>
      </c>
      <c r="O13" s="112"/>
      <c r="P13" s="100" t="e">
        <f t="shared" si="2"/>
        <v>#DIV/0!</v>
      </c>
      <c r="Q13" s="101" t="e">
        <f t="shared" si="3"/>
        <v>#DIV/0!</v>
      </c>
      <c r="R13" s="101" t="e">
        <f t="shared" si="4"/>
        <v>#DIV/0!</v>
      </c>
      <c r="S13" s="101" t="e">
        <f t="shared" si="5"/>
        <v>#DIV/0!</v>
      </c>
      <c r="T13" s="102" t="e">
        <f t="shared" si="6"/>
        <v>#DIV/0!</v>
      </c>
      <c r="U13" s="112"/>
      <c r="V13" s="100" t="e">
        <f t="shared" si="7"/>
        <v>#DIV/0!</v>
      </c>
      <c r="W13" s="101" t="e">
        <f t="shared" si="8"/>
        <v>#DIV/0!</v>
      </c>
      <c r="X13" s="101" t="e">
        <f t="shared" si="9"/>
        <v>#DIV/0!</v>
      </c>
      <c r="Y13" s="101" t="e">
        <f t="shared" si="10"/>
        <v>#DIV/0!</v>
      </c>
      <c r="Z13" s="102" t="e">
        <f t="shared" si="11"/>
        <v>#DIV/0!</v>
      </c>
      <c r="AA13" s="103"/>
    </row>
    <row r="14" spans="2:27" x14ac:dyDescent="0.25">
      <c r="B14" s="116">
        <v>2027</v>
      </c>
      <c r="C14" s="103"/>
      <c r="D14" s="100" t="e">
        <f>'Energy Calculations'!W14</f>
        <v>#DIV/0!</v>
      </c>
      <c r="E14" s="101" t="e">
        <f>'Energy Calculations'!X14</f>
        <v>#DIV/0!</v>
      </c>
      <c r="F14" s="101" t="e">
        <f>'Energy Calculations'!Y14</f>
        <v>#DIV/0!</v>
      </c>
      <c r="G14" s="101" t="e">
        <f>'Energy Calculations'!Z14</f>
        <v>#DIV/0!</v>
      </c>
      <c r="H14" s="102" t="e">
        <f>'Energy Calculations'!AA14</f>
        <v>#DIV/0!</v>
      </c>
      <c r="J14" s="117" cm="1">
        <f t="array" ref="J14">_xlfn.IFNA(_xlfn.IFS(Fuel_group1="Electricity",INDEX(Electricity_Emission_Factors,MATCH($B14,'Emissions Factors'!$F$6:$F$55)),
Fuel_group1="Other",VLOOKUP(Fuel_type1,Inputs!$B$34:$C$38,2,FALSE),
AND(Fuel_group1&lt;&gt;"Electricity",Fuel_group1&lt;&gt;"Other"),INDEX(NonElectricity_Emissions_Factors,MATCH(Fuel_type1,'Emissions Factors'!$C$6:$C$28,0))),0)</f>
        <v>0</v>
      </c>
      <c r="K14" s="118" cm="1">
        <f t="array" ref="K14">_xlfn.IFNA(_xlfn.IFS(Fuel_group2="Electricity",INDEX(Electricity_Emission_Factors,MATCH($B14,'Emissions Factors'!$F$6:$F$55)),
Fuel_group2="Other",VLOOKUP(Fuel_type2,Inputs!$B$34:$C$38,2,FALSE),
AND(Fuel_group2&lt;&gt;"Electricity",Fuel_group2&lt;&gt;"Other"),INDEX(NonElectricity_Emissions_Factors,MATCH(Fuel_type2,'Emissions Factors'!$C$6:$C$28,0))),0)</f>
        <v>0</v>
      </c>
      <c r="L14" s="118" cm="1">
        <f t="array" ref="L14">_xlfn.IFNA(_xlfn.IFS(Fuel_group3="Electricity",INDEX(Electricity_Emission_Factors,MATCH($B14,'Emissions Factors'!$F$6:$F$55)),
Fuel_group3="Other",VLOOKUP(Fuel_type3,Inputs!$B$34:$C$38,2,FALSE),
AND(Fuel_group3&lt;&gt;"Electricity",Fuel_group3&lt;&gt;"Other"),INDEX(NonElectricity_Emissions_Factors,MATCH(Fuel_type3,'Emissions Factors'!$C$6:$C$28,0))),0)</f>
        <v>0</v>
      </c>
      <c r="M14" s="118" cm="1">
        <f t="array" ref="M14">_xlfn.IFNA(_xlfn.IFS(Fuel_group4="Electricity",INDEX(Electricity_Emission_Factors,MATCH($B14,'Emissions Factors'!$F$6:$F$55)),
Fuel_group4="Other",VLOOKUP(Fuel_type4,Inputs!$B$34:$C$38,2,FALSE),
AND(Fuel_group4&lt;&gt;"Electricity",Fuel_group4&lt;&gt;"Other"),INDEX(NonElectricity_Emissions_Factors,MATCH(Fuel_type4,'Emissions Factors'!$C$6:$C$28,0))),0)</f>
        <v>0</v>
      </c>
      <c r="N14" s="119" cm="1">
        <f t="array" ref="N14">_xlfn.IFNA(_xlfn.IFS(Fuel_group5="Electricity",INDEX(Electricity_Emission_Factors,MATCH($B14,'Emissions Factors'!$F$6:$F$55)),
Fuel_group5="Other",VLOOKUP(Fuel_type5,Inputs!$B$34:$C$38,2,FALSE),
AND(Fuel_group5&lt;&gt;"Electricity",Fuel_group5&lt;&gt;"Other"),INDEX(NonElectricity_Emissions_Factors,MATCH(Fuel_type5,'Emissions Factors'!$C$6:$C$28,0))),0)</f>
        <v>0</v>
      </c>
      <c r="O14" s="112"/>
      <c r="P14" s="100" t="e">
        <f t="shared" si="2"/>
        <v>#DIV/0!</v>
      </c>
      <c r="Q14" s="101" t="e">
        <f t="shared" si="3"/>
        <v>#DIV/0!</v>
      </c>
      <c r="R14" s="101" t="e">
        <f t="shared" si="4"/>
        <v>#DIV/0!</v>
      </c>
      <c r="S14" s="101" t="e">
        <f t="shared" si="5"/>
        <v>#DIV/0!</v>
      </c>
      <c r="T14" s="102" t="e">
        <f t="shared" si="6"/>
        <v>#DIV/0!</v>
      </c>
      <c r="U14" s="112"/>
      <c r="V14" s="100" t="e">
        <f t="shared" si="7"/>
        <v>#DIV/0!</v>
      </c>
      <c r="W14" s="101" t="e">
        <f t="shared" si="8"/>
        <v>#DIV/0!</v>
      </c>
      <c r="X14" s="101" t="e">
        <f t="shared" si="9"/>
        <v>#DIV/0!</v>
      </c>
      <c r="Y14" s="101" t="e">
        <f t="shared" si="10"/>
        <v>#DIV/0!</v>
      </c>
      <c r="Z14" s="102" t="e">
        <f t="shared" si="11"/>
        <v>#DIV/0!</v>
      </c>
      <c r="AA14" s="103"/>
    </row>
    <row r="15" spans="2:27" x14ac:dyDescent="0.25">
      <c r="B15" s="116">
        <v>2028</v>
      </c>
      <c r="C15" s="103"/>
      <c r="D15" s="100" t="e">
        <f>'Energy Calculations'!W15</f>
        <v>#DIV/0!</v>
      </c>
      <c r="E15" s="101" t="e">
        <f>'Energy Calculations'!X15</f>
        <v>#DIV/0!</v>
      </c>
      <c r="F15" s="101" t="e">
        <f>'Energy Calculations'!Y15</f>
        <v>#DIV/0!</v>
      </c>
      <c r="G15" s="101" t="e">
        <f>'Energy Calculations'!Z15</f>
        <v>#DIV/0!</v>
      </c>
      <c r="H15" s="102" t="e">
        <f>'Energy Calculations'!AA15</f>
        <v>#DIV/0!</v>
      </c>
      <c r="J15" s="117" cm="1">
        <f t="array" ref="J15">_xlfn.IFNA(_xlfn.IFS(Fuel_group1="Electricity",INDEX(Electricity_Emission_Factors,MATCH($B15,'Emissions Factors'!$F$6:$F$55)),
Fuel_group1="Other",VLOOKUP(Fuel_type1,Inputs!$B$34:$C$38,2,FALSE),
AND(Fuel_group1&lt;&gt;"Electricity",Fuel_group1&lt;&gt;"Other"),INDEX(NonElectricity_Emissions_Factors,MATCH(Fuel_type1,'Emissions Factors'!$C$6:$C$28,0))),0)</f>
        <v>0</v>
      </c>
      <c r="K15" s="118" cm="1">
        <f t="array" ref="K15">_xlfn.IFNA(_xlfn.IFS(Fuel_group2="Electricity",INDEX(Electricity_Emission_Factors,MATCH($B15,'Emissions Factors'!$F$6:$F$55)),
Fuel_group2="Other",VLOOKUP(Fuel_type2,Inputs!$B$34:$C$38,2,FALSE),
AND(Fuel_group2&lt;&gt;"Electricity",Fuel_group2&lt;&gt;"Other"),INDEX(NonElectricity_Emissions_Factors,MATCH(Fuel_type2,'Emissions Factors'!$C$6:$C$28,0))),0)</f>
        <v>0</v>
      </c>
      <c r="L15" s="118" cm="1">
        <f t="array" ref="L15">_xlfn.IFNA(_xlfn.IFS(Fuel_group3="Electricity",INDEX(Electricity_Emission_Factors,MATCH($B15,'Emissions Factors'!$F$6:$F$55)),
Fuel_group3="Other",VLOOKUP(Fuel_type3,Inputs!$B$34:$C$38,2,FALSE),
AND(Fuel_group3&lt;&gt;"Electricity",Fuel_group3&lt;&gt;"Other"),INDEX(NonElectricity_Emissions_Factors,MATCH(Fuel_type3,'Emissions Factors'!$C$6:$C$28,0))),0)</f>
        <v>0</v>
      </c>
      <c r="M15" s="118" cm="1">
        <f t="array" ref="M15">_xlfn.IFNA(_xlfn.IFS(Fuel_group4="Electricity",INDEX(Electricity_Emission_Factors,MATCH($B15,'Emissions Factors'!$F$6:$F$55)),
Fuel_group4="Other",VLOOKUP(Fuel_type4,Inputs!$B$34:$C$38,2,FALSE),
AND(Fuel_group4&lt;&gt;"Electricity",Fuel_group4&lt;&gt;"Other"),INDEX(NonElectricity_Emissions_Factors,MATCH(Fuel_type4,'Emissions Factors'!$C$6:$C$28,0))),0)</f>
        <v>0</v>
      </c>
      <c r="N15" s="119" cm="1">
        <f t="array" ref="N15">_xlfn.IFNA(_xlfn.IFS(Fuel_group5="Electricity",INDEX(Electricity_Emission_Factors,MATCH($B15,'Emissions Factors'!$F$6:$F$55)),
Fuel_group5="Other",VLOOKUP(Fuel_type5,Inputs!$B$34:$C$38,2,FALSE),
AND(Fuel_group5&lt;&gt;"Electricity",Fuel_group5&lt;&gt;"Other"),INDEX(NonElectricity_Emissions_Factors,MATCH(Fuel_type5,'Emissions Factors'!$C$6:$C$28,0))),0)</f>
        <v>0</v>
      </c>
      <c r="O15" s="112"/>
      <c r="P15" s="100" t="e">
        <f t="shared" si="2"/>
        <v>#DIV/0!</v>
      </c>
      <c r="Q15" s="101" t="e">
        <f t="shared" si="3"/>
        <v>#DIV/0!</v>
      </c>
      <c r="R15" s="101" t="e">
        <f t="shared" si="4"/>
        <v>#DIV/0!</v>
      </c>
      <c r="S15" s="101" t="e">
        <f t="shared" si="5"/>
        <v>#DIV/0!</v>
      </c>
      <c r="T15" s="102" t="e">
        <f t="shared" si="6"/>
        <v>#DIV/0!</v>
      </c>
      <c r="U15" s="112"/>
      <c r="V15" s="100" t="e">
        <f t="shared" si="7"/>
        <v>#DIV/0!</v>
      </c>
      <c r="W15" s="101" t="e">
        <f t="shared" si="8"/>
        <v>#DIV/0!</v>
      </c>
      <c r="X15" s="101" t="e">
        <f t="shared" si="9"/>
        <v>#DIV/0!</v>
      </c>
      <c r="Y15" s="101" t="e">
        <f t="shared" si="10"/>
        <v>#DIV/0!</v>
      </c>
      <c r="Z15" s="102" t="e">
        <f t="shared" si="11"/>
        <v>#DIV/0!</v>
      </c>
      <c r="AA15" s="103"/>
    </row>
    <row r="16" spans="2:27" x14ac:dyDescent="0.25">
      <c r="B16" s="116">
        <v>2029</v>
      </c>
      <c r="C16" s="103"/>
      <c r="D16" s="100" t="e">
        <f>'Energy Calculations'!W16</f>
        <v>#DIV/0!</v>
      </c>
      <c r="E16" s="101" t="e">
        <f>'Energy Calculations'!X16</f>
        <v>#DIV/0!</v>
      </c>
      <c r="F16" s="101" t="e">
        <f>'Energy Calculations'!Y16</f>
        <v>#DIV/0!</v>
      </c>
      <c r="G16" s="101" t="e">
        <f>'Energy Calculations'!Z16</f>
        <v>#DIV/0!</v>
      </c>
      <c r="H16" s="102" t="e">
        <f>'Energy Calculations'!AA16</f>
        <v>#DIV/0!</v>
      </c>
      <c r="J16" s="117" cm="1">
        <f t="array" ref="J16">_xlfn.IFNA(_xlfn.IFS(Fuel_group1="Electricity",INDEX(Electricity_Emission_Factors,MATCH($B16,'Emissions Factors'!$F$6:$F$55)),
Fuel_group1="Other",VLOOKUP(Fuel_type1,Inputs!$B$34:$C$38,2,FALSE),
AND(Fuel_group1&lt;&gt;"Electricity",Fuel_group1&lt;&gt;"Other"),INDEX(NonElectricity_Emissions_Factors,MATCH(Fuel_type1,'Emissions Factors'!$C$6:$C$28,0))),0)</f>
        <v>0</v>
      </c>
      <c r="K16" s="118" cm="1">
        <f t="array" ref="K16">_xlfn.IFNA(_xlfn.IFS(Fuel_group2="Electricity",INDEX(Electricity_Emission_Factors,MATCH($B16,'Emissions Factors'!$F$6:$F$55)),
Fuel_group2="Other",VLOOKUP(Fuel_type2,Inputs!$B$34:$C$38,2,FALSE),
AND(Fuel_group2&lt;&gt;"Electricity",Fuel_group2&lt;&gt;"Other"),INDEX(NonElectricity_Emissions_Factors,MATCH(Fuel_type2,'Emissions Factors'!$C$6:$C$28,0))),0)</f>
        <v>0</v>
      </c>
      <c r="L16" s="118" cm="1">
        <f t="array" ref="L16">_xlfn.IFNA(_xlfn.IFS(Fuel_group3="Electricity",INDEX(Electricity_Emission_Factors,MATCH($B16,'Emissions Factors'!$F$6:$F$55)),
Fuel_group3="Other",VLOOKUP(Fuel_type3,Inputs!$B$34:$C$38,2,FALSE),
AND(Fuel_group3&lt;&gt;"Electricity",Fuel_group3&lt;&gt;"Other"),INDEX(NonElectricity_Emissions_Factors,MATCH(Fuel_type3,'Emissions Factors'!$C$6:$C$28,0))),0)</f>
        <v>0</v>
      </c>
      <c r="M16" s="118" cm="1">
        <f t="array" ref="M16">_xlfn.IFNA(_xlfn.IFS(Fuel_group4="Electricity",INDEX(Electricity_Emission_Factors,MATCH($B16,'Emissions Factors'!$F$6:$F$55)),
Fuel_group4="Other",VLOOKUP(Fuel_type4,Inputs!$B$34:$C$38,2,FALSE),
AND(Fuel_group4&lt;&gt;"Electricity",Fuel_group4&lt;&gt;"Other"),INDEX(NonElectricity_Emissions_Factors,MATCH(Fuel_type4,'Emissions Factors'!$C$6:$C$28,0))),0)</f>
        <v>0</v>
      </c>
      <c r="N16" s="119" cm="1">
        <f t="array" ref="N16">_xlfn.IFNA(_xlfn.IFS(Fuel_group5="Electricity",INDEX(Electricity_Emission_Factors,MATCH($B16,'Emissions Factors'!$F$6:$F$55)),
Fuel_group5="Other",VLOOKUP(Fuel_type5,Inputs!$B$34:$C$38,2,FALSE),
AND(Fuel_group5&lt;&gt;"Electricity",Fuel_group5&lt;&gt;"Other"),INDEX(NonElectricity_Emissions_Factors,MATCH(Fuel_type5,'Emissions Factors'!$C$6:$C$28,0))),0)</f>
        <v>0</v>
      </c>
      <c r="O16" s="112"/>
      <c r="P16" s="100" t="e">
        <f t="shared" si="2"/>
        <v>#DIV/0!</v>
      </c>
      <c r="Q16" s="101" t="e">
        <f t="shared" si="3"/>
        <v>#DIV/0!</v>
      </c>
      <c r="R16" s="101" t="e">
        <f t="shared" si="4"/>
        <v>#DIV/0!</v>
      </c>
      <c r="S16" s="101" t="e">
        <f t="shared" si="5"/>
        <v>#DIV/0!</v>
      </c>
      <c r="T16" s="102" t="e">
        <f t="shared" si="6"/>
        <v>#DIV/0!</v>
      </c>
      <c r="U16" s="112"/>
      <c r="V16" s="100" t="e">
        <f t="shared" si="7"/>
        <v>#DIV/0!</v>
      </c>
      <c r="W16" s="101" t="e">
        <f t="shared" si="8"/>
        <v>#DIV/0!</v>
      </c>
      <c r="X16" s="101" t="e">
        <f t="shared" si="9"/>
        <v>#DIV/0!</v>
      </c>
      <c r="Y16" s="101" t="e">
        <f t="shared" si="10"/>
        <v>#DIV/0!</v>
      </c>
      <c r="Z16" s="102" t="e">
        <f t="shared" si="11"/>
        <v>#DIV/0!</v>
      </c>
      <c r="AA16" s="103"/>
    </row>
    <row r="17" spans="2:27" x14ac:dyDescent="0.25">
      <c r="B17" s="116">
        <v>2030</v>
      </c>
      <c r="C17" s="103"/>
      <c r="D17" s="100" t="e">
        <f>'Energy Calculations'!W17</f>
        <v>#DIV/0!</v>
      </c>
      <c r="E17" s="101" t="e">
        <f>'Energy Calculations'!X17</f>
        <v>#DIV/0!</v>
      </c>
      <c r="F17" s="101" t="e">
        <f>'Energy Calculations'!Y17</f>
        <v>#DIV/0!</v>
      </c>
      <c r="G17" s="101" t="e">
        <f>'Energy Calculations'!Z17</f>
        <v>#DIV/0!</v>
      </c>
      <c r="H17" s="102" t="e">
        <f>'Energy Calculations'!AA17</f>
        <v>#DIV/0!</v>
      </c>
      <c r="J17" s="117" cm="1">
        <f t="array" ref="J17">_xlfn.IFNA(_xlfn.IFS(Fuel_group1="Electricity",INDEX(Electricity_Emission_Factors,MATCH($B17,'Emissions Factors'!$F$6:$F$55)),
Fuel_group1="Other",VLOOKUP(Fuel_type1,Inputs!$B$34:$C$38,2,FALSE),
AND(Fuel_group1&lt;&gt;"Electricity",Fuel_group1&lt;&gt;"Other"),INDEX(NonElectricity_Emissions_Factors,MATCH(Fuel_type1,'Emissions Factors'!$C$6:$C$28,0))),0)</f>
        <v>0</v>
      </c>
      <c r="K17" s="118" cm="1">
        <f t="array" ref="K17">_xlfn.IFNA(_xlfn.IFS(Fuel_group2="Electricity",INDEX(Electricity_Emission_Factors,MATCH($B17,'Emissions Factors'!$F$6:$F$55)),
Fuel_group2="Other",VLOOKUP(Fuel_type2,Inputs!$B$34:$C$38,2,FALSE),
AND(Fuel_group2&lt;&gt;"Electricity",Fuel_group2&lt;&gt;"Other"),INDEX(NonElectricity_Emissions_Factors,MATCH(Fuel_type2,'Emissions Factors'!$C$6:$C$28,0))),0)</f>
        <v>0</v>
      </c>
      <c r="L17" s="118" cm="1">
        <f t="array" ref="L17">_xlfn.IFNA(_xlfn.IFS(Fuel_group3="Electricity",INDEX(Electricity_Emission_Factors,MATCH($B17,'Emissions Factors'!$F$6:$F$55)),
Fuel_group3="Other",VLOOKUP(Fuel_type3,Inputs!$B$34:$C$38,2,FALSE),
AND(Fuel_group3&lt;&gt;"Electricity",Fuel_group3&lt;&gt;"Other"),INDEX(NonElectricity_Emissions_Factors,MATCH(Fuel_type3,'Emissions Factors'!$C$6:$C$28,0))),0)</f>
        <v>0</v>
      </c>
      <c r="M17" s="118" cm="1">
        <f t="array" ref="M17">_xlfn.IFNA(_xlfn.IFS(Fuel_group4="Electricity",INDEX(Electricity_Emission_Factors,MATCH($B17,'Emissions Factors'!$F$6:$F$55)),
Fuel_group4="Other",VLOOKUP(Fuel_type4,Inputs!$B$34:$C$38,2,FALSE),
AND(Fuel_group4&lt;&gt;"Electricity",Fuel_group4&lt;&gt;"Other"),INDEX(NonElectricity_Emissions_Factors,MATCH(Fuel_type4,'Emissions Factors'!$C$6:$C$28,0))),0)</f>
        <v>0</v>
      </c>
      <c r="N17" s="119" cm="1">
        <f t="array" ref="N17">_xlfn.IFNA(_xlfn.IFS(Fuel_group5="Electricity",INDEX(Electricity_Emission_Factors,MATCH($B17,'Emissions Factors'!$F$6:$F$55)),
Fuel_group5="Other",VLOOKUP(Fuel_type5,Inputs!$B$34:$C$38,2,FALSE),
AND(Fuel_group5&lt;&gt;"Electricity",Fuel_group5&lt;&gt;"Other"),INDEX(NonElectricity_Emissions_Factors,MATCH(Fuel_type5,'Emissions Factors'!$C$6:$C$28,0))),0)</f>
        <v>0</v>
      </c>
      <c r="O17" s="112"/>
      <c r="P17" s="100" t="e">
        <f t="shared" si="2"/>
        <v>#DIV/0!</v>
      </c>
      <c r="Q17" s="101" t="e">
        <f t="shared" si="3"/>
        <v>#DIV/0!</v>
      </c>
      <c r="R17" s="101" t="e">
        <f t="shared" si="4"/>
        <v>#DIV/0!</v>
      </c>
      <c r="S17" s="101" t="e">
        <f t="shared" si="5"/>
        <v>#DIV/0!</v>
      </c>
      <c r="T17" s="102" t="e">
        <f t="shared" si="6"/>
        <v>#DIV/0!</v>
      </c>
      <c r="U17" s="112"/>
      <c r="V17" s="100" t="e">
        <f t="shared" si="7"/>
        <v>#DIV/0!</v>
      </c>
      <c r="W17" s="101" t="e">
        <f t="shared" si="8"/>
        <v>#DIV/0!</v>
      </c>
      <c r="X17" s="101" t="e">
        <f t="shared" si="9"/>
        <v>#DIV/0!</v>
      </c>
      <c r="Y17" s="101" t="e">
        <f t="shared" si="10"/>
        <v>#DIV/0!</v>
      </c>
      <c r="Z17" s="102" t="e">
        <f t="shared" si="11"/>
        <v>#DIV/0!</v>
      </c>
      <c r="AA17" s="103"/>
    </row>
    <row r="18" spans="2:27" x14ac:dyDescent="0.25">
      <c r="B18" s="116">
        <v>2031</v>
      </c>
      <c r="C18" s="103"/>
      <c r="D18" s="100" t="e">
        <f>'Energy Calculations'!W18</f>
        <v>#DIV/0!</v>
      </c>
      <c r="E18" s="101" t="e">
        <f>'Energy Calculations'!X18</f>
        <v>#DIV/0!</v>
      </c>
      <c r="F18" s="101" t="e">
        <f>'Energy Calculations'!Y18</f>
        <v>#DIV/0!</v>
      </c>
      <c r="G18" s="101" t="e">
        <f>'Energy Calculations'!Z18</f>
        <v>#DIV/0!</v>
      </c>
      <c r="H18" s="102" t="e">
        <f>'Energy Calculations'!AA18</f>
        <v>#DIV/0!</v>
      </c>
      <c r="J18" s="117" cm="1">
        <f t="array" ref="J18">_xlfn.IFNA(_xlfn.IFS(Fuel_group1="Electricity",INDEX(Electricity_Emission_Factors,MATCH($B18,'Emissions Factors'!$F$6:$F$55)),
Fuel_group1="Other",VLOOKUP(Fuel_type1,Inputs!$B$34:$C$38,2,FALSE),
AND(Fuel_group1&lt;&gt;"Electricity",Fuel_group1&lt;&gt;"Other"),INDEX(NonElectricity_Emissions_Factors,MATCH(Fuel_type1,'Emissions Factors'!$C$6:$C$28,0))),0)</f>
        <v>0</v>
      </c>
      <c r="K18" s="118" cm="1">
        <f t="array" ref="K18">_xlfn.IFNA(_xlfn.IFS(Fuel_group2="Electricity",INDEX(Electricity_Emission_Factors,MATCH($B18,'Emissions Factors'!$F$6:$F$55)),
Fuel_group2="Other",VLOOKUP(Fuel_type2,Inputs!$B$34:$C$38,2,FALSE),
AND(Fuel_group2&lt;&gt;"Electricity",Fuel_group2&lt;&gt;"Other"),INDEX(NonElectricity_Emissions_Factors,MATCH(Fuel_type2,'Emissions Factors'!$C$6:$C$28,0))),0)</f>
        <v>0</v>
      </c>
      <c r="L18" s="118" cm="1">
        <f t="array" ref="L18">_xlfn.IFNA(_xlfn.IFS(Fuel_group3="Electricity",INDEX(Electricity_Emission_Factors,MATCH($B18,'Emissions Factors'!$F$6:$F$55)),
Fuel_group3="Other",VLOOKUP(Fuel_type3,Inputs!$B$34:$C$38,2,FALSE),
AND(Fuel_group3&lt;&gt;"Electricity",Fuel_group3&lt;&gt;"Other"),INDEX(NonElectricity_Emissions_Factors,MATCH(Fuel_type3,'Emissions Factors'!$C$6:$C$28,0))),0)</f>
        <v>0</v>
      </c>
      <c r="M18" s="118" cm="1">
        <f t="array" ref="M18">_xlfn.IFNA(_xlfn.IFS(Fuel_group4="Electricity",INDEX(Electricity_Emission_Factors,MATCH($B18,'Emissions Factors'!$F$6:$F$55)),
Fuel_group4="Other",VLOOKUP(Fuel_type4,Inputs!$B$34:$C$38,2,FALSE),
AND(Fuel_group4&lt;&gt;"Electricity",Fuel_group4&lt;&gt;"Other"),INDEX(NonElectricity_Emissions_Factors,MATCH(Fuel_type4,'Emissions Factors'!$C$6:$C$28,0))),0)</f>
        <v>0</v>
      </c>
      <c r="N18" s="119" cm="1">
        <f t="array" ref="N18">_xlfn.IFNA(_xlfn.IFS(Fuel_group5="Electricity",INDEX(Electricity_Emission_Factors,MATCH($B18,'Emissions Factors'!$F$6:$F$55)),
Fuel_group5="Other",VLOOKUP(Fuel_type5,Inputs!$B$34:$C$38,2,FALSE),
AND(Fuel_group5&lt;&gt;"Electricity",Fuel_group5&lt;&gt;"Other"),INDEX(NonElectricity_Emissions_Factors,MATCH(Fuel_type5,'Emissions Factors'!$C$6:$C$28,0))),0)</f>
        <v>0</v>
      </c>
      <c r="O18" s="112"/>
      <c r="P18" s="100" t="e">
        <f t="shared" si="2"/>
        <v>#DIV/0!</v>
      </c>
      <c r="Q18" s="101" t="e">
        <f t="shared" si="3"/>
        <v>#DIV/0!</v>
      </c>
      <c r="R18" s="101" t="e">
        <f t="shared" si="4"/>
        <v>#DIV/0!</v>
      </c>
      <c r="S18" s="101" t="e">
        <f t="shared" si="5"/>
        <v>#DIV/0!</v>
      </c>
      <c r="T18" s="102" t="e">
        <f t="shared" si="6"/>
        <v>#DIV/0!</v>
      </c>
      <c r="U18" s="112"/>
      <c r="V18" s="100" t="e">
        <f t="shared" si="7"/>
        <v>#DIV/0!</v>
      </c>
      <c r="W18" s="101" t="e">
        <f t="shared" si="8"/>
        <v>#DIV/0!</v>
      </c>
      <c r="X18" s="101" t="e">
        <f t="shared" si="9"/>
        <v>#DIV/0!</v>
      </c>
      <c r="Y18" s="101" t="e">
        <f t="shared" si="10"/>
        <v>#DIV/0!</v>
      </c>
      <c r="Z18" s="102" t="e">
        <f t="shared" si="11"/>
        <v>#DIV/0!</v>
      </c>
      <c r="AA18" s="103"/>
    </row>
    <row r="19" spans="2:27" x14ac:dyDescent="0.25">
      <c r="B19" s="116">
        <v>2032</v>
      </c>
      <c r="C19" s="103"/>
      <c r="D19" s="100" t="e">
        <f>'Energy Calculations'!W19</f>
        <v>#DIV/0!</v>
      </c>
      <c r="E19" s="101" t="e">
        <f>'Energy Calculations'!X19</f>
        <v>#DIV/0!</v>
      </c>
      <c r="F19" s="101" t="e">
        <f>'Energy Calculations'!Y19</f>
        <v>#DIV/0!</v>
      </c>
      <c r="G19" s="101" t="e">
        <f>'Energy Calculations'!Z19</f>
        <v>#DIV/0!</v>
      </c>
      <c r="H19" s="102" t="e">
        <f>'Energy Calculations'!AA19</f>
        <v>#DIV/0!</v>
      </c>
      <c r="J19" s="117" cm="1">
        <f t="array" ref="J19">_xlfn.IFNA(_xlfn.IFS(Fuel_group1="Electricity",INDEX(Electricity_Emission_Factors,MATCH($B19,'Emissions Factors'!$F$6:$F$55)),
Fuel_group1="Other",VLOOKUP(Fuel_type1,Inputs!$B$34:$C$38,2,FALSE),
AND(Fuel_group1&lt;&gt;"Electricity",Fuel_group1&lt;&gt;"Other"),INDEX(NonElectricity_Emissions_Factors,MATCH(Fuel_type1,'Emissions Factors'!$C$6:$C$28,0))),0)</f>
        <v>0</v>
      </c>
      <c r="K19" s="118" cm="1">
        <f t="array" ref="K19">_xlfn.IFNA(_xlfn.IFS(Fuel_group2="Electricity",INDEX(Electricity_Emission_Factors,MATCH($B19,'Emissions Factors'!$F$6:$F$55)),
Fuel_group2="Other",VLOOKUP(Fuel_type2,Inputs!$B$34:$C$38,2,FALSE),
AND(Fuel_group2&lt;&gt;"Electricity",Fuel_group2&lt;&gt;"Other"),INDEX(NonElectricity_Emissions_Factors,MATCH(Fuel_type2,'Emissions Factors'!$C$6:$C$28,0))),0)</f>
        <v>0</v>
      </c>
      <c r="L19" s="118" cm="1">
        <f t="array" ref="L19">_xlfn.IFNA(_xlfn.IFS(Fuel_group3="Electricity",INDEX(Electricity_Emission_Factors,MATCH($B19,'Emissions Factors'!$F$6:$F$55)),
Fuel_group3="Other",VLOOKUP(Fuel_type3,Inputs!$B$34:$C$38,2,FALSE),
AND(Fuel_group3&lt;&gt;"Electricity",Fuel_group3&lt;&gt;"Other"),INDEX(NonElectricity_Emissions_Factors,MATCH(Fuel_type3,'Emissions Factors'!$C$6:$C$28,0))),0)</f>
        <v>0</v>
      </c>
      <c r="M19" s="118" cm="1">
        <f t="array" ref="M19">_xlfn.IFNA(_xlfn.IFS(Fuel_group4="Electricity",INDEX(Electricity_Emission_Factors,MATCH($B19,'Emissions Factors'!$F$6:$F$55)),
Fuel_group4="Other",VLOOKUP(Fuel_type4,Inputs!$B$34:$C$38,2,FALSE),
AND(Fuel_group4&lt;&gt;"Electricity",Fuel_group4&lt;&gt;"Other"),INDEX(NonElectricity_Emissions_Factors,MATCH(Fuel_type4,'Emissions Factors'!$C$6:$C$28,0))),0)</f>
        <v>0</v>
      </c>
      <c r="N19" s="119" cm="1">
        <f t="array" ref="N19">_xlfn.IFNA(_xlfn.IFS(Fuel_group5="Electricity",INDEX(Electricity_Emission_Factors,MATCH($B19,'Emissions Factors'!$F$6:$F$55)),
Fuel_group5="Other",VLOOKUP(Fuel_type5,Inputs!$B$34:$C$38,2,FALSE),
AND(Fuel_group5&lt;&gt;"Electricity",Fuel_group5&lt;&gt;"Other"),INDEX(NonElectricity_Emissions_Factors,MATCH(Fuel_type5,'Emissions Factors'!$C$6:$C$28,0))),0)</f>
        <v>0</v>
      </c>
      <c r="O19" s="112"/>
      <c r="P19" s="100" t="e">
        <f t="shared" si="2"/>
        <v>#DIV/0!</v>
      </c>
      <c r="Q19" s="101" t="e">
        <f t="shared" si="3"/>
        <v>#DIV/0!</v>
      </c>
      <c r="R19" s="101" t="e">
        <f t="shared" si="4"/>
        <v>#DIV/0!</v>
      </c>
      <c r="S19" s="101" t="e">
        <f t="shared" si="5"/>
        <v>#DIV/0!</v>
      </c>
      <c r="T19" s="102" t="e">
        <f t="shared" si="6"/>
        <v>#DIV/0!</v>
      </c>
      <c r="U19" s="112"/>
      <c r="V19" s="100" t="e">
        <f t="shared" si="7"/>
        <v>#DIV/0!</v>
      </c>
      <c r="W19" s="101" t="e">
        <f t="shared" si="8"/>
        <v>#DIV/0!</v>
      </c>
      <c r="X19" s="101" t="e">
        <f t="shared" si="9"/>
        <v>#DIV/0!</v>
      </c>
      <c r="Y19" s="101" t="e">
        <f t="shared" si="10"/>
        <v>#DIV/0!</v>
      </c>
      <c r="Z19" s="102" t="e">
        <f t="shared" si="11"/>
        <v>#DIV/0!</v>
      </c>
      <c r="AA19" s="103"/>
    </row>
    <row r="20" spans="2:27" x14ac:dyDescent="0.25">
      <c r="B20" s="116">
        <v>2033</v>
      </c>
      <c r="C20" s="103"/>
      <c r="D20" s="100" t="e">
        <f>'Energy Calculations'!W20</f>
        <v>#DIV/0!</v>
      </c>
      <c r="E20" s="101" t="e">
        <f>'Energy Calculations'!X20</f>
        <v>#DIV/0!</v>
      </c>
      <c r="F20" s="101" t="e">
        <f>'Energy Calculations'!Y20</f>
        <v>#DIV/0!</v>
      </c>
      <c r="G20" s="101" t="e">
        <f>'Energy Calculations'!Z20</f>
        <v>#DIV/0!</v>
      </c>
      <c r="H20" s="102" t="e">
        <f>'Energy Calculations'!AA20</f>
        <v>#DIV/0!</v>
      </c>
      <c r="J20" s="117" cm="1">
        <f t="array" ref="J20">_xlfn.IFNA(_xlfn.IFS(Fuel_group1="Electricity",INDEX(Electricity_Emission_Factors,MATCH($B20,'Emissions Factors'!$F$6:$F$55)),
Fuel_group1="Other",VLOOKUP(Fuel_type1,Inputs!$B$34:$C$38,2,FALSE),
AND(Fuel_group1&lt;&gt;"Electricity",Fuel_group1&lt;&gt;"Other"),INDEX(NonElectricity_Emissions_Factors,MATCH(Fuel_type1,'Emissions Factors'!$C$6:$C$28,0))),0)</f>
        <v>0</v>
      </c>
      <c r="K20" s="118" cm="1">
        <f t="array" ref="K20">_xlfn.IFNA(_xlfn.IFS(Fuel_group2="Electricity",INDEX(Electricity_Emission_Factors,MATCH($B20,'Emissions Factors'!$F$6:$F$55)),
Fuel_group2="Other",VLOOKUP(Fuel_type2,Inputs!$B$34:$C$38,2,FALSE),
AND(Fuel_group2&lt;&gt;"Electricity",Fuel_group2&lt;&gt;"Other"),INDEX(NonElectricity_Emissions_Factors,MATCH(Fuel_type2,'Emissions Factors'!$C$6:$C$28,0))),0)</f>
        <v>0</v>
      </c>
      <c r="L20" s="118" cm="1">
        <f t="array" ref="L20">_xlfn.IFNA(_xlfn.IFS(Fuel_group3="Electricity",INDEX(Electricity_Emission_Factors,MATCH($B20,'Emissions Factors'!$F$6:$F$55)),
Fuel_group3="Other",VLOOKUP(Fuel_type3,Inputs!$B$34:$C$38,2,FALSE),
AND(Fuel_group3&lt;&gt;"Electricity",Fuel_group3&lt;&gt;"Other"),INDEX(NonElectricity_Emissions_Factors,MATCH(Fuel_type3,'Emissions Factors'!$C$6:$C$28,0))),0)</f>
        <v>0</v>
      </c>
      <c r="M20" s="118" cm="1">
        <f t="array" ref="M20">_xlfn.IFNA(_xlfn.IFS(Fuel_group4="Electricity",INDEX(Electricity_Emission_Factors,MATCH($B20,'Emissions Factors'!$F$6:$F$55)),
Fuel_group4="Other",VLOOKUP(Fuel_type4,Inputs!$B$34:$C$38,2,FALSE),
AND(Fuel_group4&lt;&gt;"Electricity",Fuel_group4&lt;&gt;"Other"),INDEX(NonElectricity_Emissions_Factors,MATCH(Fuel_type4,'Emissions Factors'!$C$6:$C$28,0))),0)</f>
        <v>0</v>
      </c>
      <c r="N20" s="119" cm="1">
        <f t="array" ref="N20">_xlfn.IFNA(_xlfn.IFS(Fuel_group5="Electricity",INDEX(Electricity_Emission_Factors,MATCH($B20,'Emissions Factors'!$F$6:$F$55)),
Fuel_group5="Other",VLOOKUP(Fuel_type5,Inputs!$B$34:$C$38,2,FALSE),
AND(Fuel_group5&lt;&gt;"Electricity",Fuel_group5&lt;&gt;"Other"),INDEX(NonElectricity_Emissions_Factors,MATCH(Fuel_type5,'Emissions Factors'!$C$6:$C$28,0))),0)</f>
        <v>0</v>
      </c>
      <c r="O20" s="112"/>
      <c r="P20" s="100" t="e">
        <f t="shared" si="2"/>
        <v>#DIV/0!</v>
      </c>
      <c r="Q20" s="101" t="e">
        <f t="shared" si="3"/>
        <v>#DIV/0!</v>
      </c>
      <c r="R20" s="101" t="e">
        <f t="shared" si="4"/>
        <v>#DIV/0!</v>
      </c>
      <c r="S20" s="101" t="e">
        <f t="shared" si="5"/>
        <v>#DIV/0!</v>
      </c>
      <c r="T20" s="102" t="e">
        <f t="shared" si="6"/>
        <v>#DIV/0!</v>
      </c>
      <c r="U20" s="112"/>
      <c r="V20" s="100" t="e">
        <f t="shared" si="7"/>
        <v>#DIV/0!</v>
      </c>
      <c r="W20" s="101" t="e">
        <f t="shared" si="8"/>
        <v>#DIV/0!</v>
      </c>
      <c r="X20" s="101" t="e">
        <f t="shared" si="9"/>
        <v>#DIV/0!</v>
      </c>
      <c r="Y20" s="101" t="e">
        <f t="shared" si="10"/>
        <v>#DIV/0!</v>
      </c>
      <c r="Z20" s="102" t="e">
        <f t="shared" si="11"/>
        <v>#DIV/0!</v>
      </c>
      <c r="AA20" s="103"/>
    </row>
    <row r="21" spans="2:27" x14ac:dyDescent="0.25">
      <c r="B21" s="116">
        <v>2034</v>
      </c>
      <c r="C21" s="103"/>
      <c r="D21" s="100" t="e">
        <f>'Energy Calculations'!W21</f>
        <v>#DIV/0!</v>
      </c>
      <c r="E21" s="101" t="e">
        <f>'Energy Calculations'!X21</f>
        <v>#DIV/0!</v>
      </c>
      <c r="F21" s="101" t="e">
        <f>'Energy Calculations'!Y21</f>
        <v>#DIV/0!</v>
      </c>
      <c r="G21" s="101" t="e">
        <f>'Energy Calculations'!Z21</f>
        <v>#DIV/0!</v>
      </c>
      <c r="H21" s="102" t="e">
        <f>'Energy Calculations'!AA21</f>
        <v>#DIV/0!</v>
      </c>
      <c r="J21" s="117" cm="1">
        <f t="array" ref="J21">_xlfn.IFNA(_xlfn.IFS(Fuel_group1="Electricity",INDEX(Electricity_Emission_Factors,MATCH($B21,'Emissions Factors'!$F$6:$F$55)),
Fuel_group1="Other",VLOOKUP(Fuel_type1,Inputs!$B$34:$C$38,2,FALSE),
AND(Fuel_group1&lt;&gt;"Electricity",Fuel_group1&lt;&gt;"Other"),INDEX(NonElectricity_Emissions_Factors,MATCH(Fuel_type1,'Emissions Factors'!$C$6:$C$28,0))),0)</f>
        <v>0</v>
      </c>
      <c r="K21" s="118" cm="1">
        <f t="array" ref="K21">_xlfn.IFNA(_xlfn.IFS(Fuel_group2="Electricity",INDEX(Electricity_Emission_Factors,MATCH($B21,'Emissions Factors'!$F$6:$F$55)),
Fuel_group2="Other",VLOOKUP(Fuel_type2,Inputs!$B$34:$C$38,2,FALSE),
AND(Fuel_group2&lt;&gt;"Electricity",Fuel_group2&lt;&gt;"Other"),INDEX(NonElectricity_Emissions_Factors,MATCH(Fuel_type2,'Emissions Factors'!$C$6:$C$28,0))),0)</f>
        <v>0</v>
      </c>
      <c r="L21" s="118" cm="1">
        <f t="array" ref="L21">_xlfn.IFNA(_xlfn.IFS(Fuel_group3="Electricity",INDEX(Electricity_Emission_Factors,MATCH($B21,'Emissions Factors'!$F$6:$F$55)),
Fuel_group3="Other",VLOOKUP(Fuel_type3,Inputs!$B$34:$C$38,2,FALSE),
AND(Fuel_group3&lt;&gt;"Electricity",Fuel_group3&lt;&gt;"Other"),INDEX(NonElectricity_Emissions_Factors,MATCH(Fuel_type3,'Emissions Factors'!$C$6:$C$28,0))),0)</f>
        <v>0</v>
      </c>
      <c r="M21" s="118" cm="1">
        <f t="array" ref="M21">_xlfn.IFNA(_xlfn.IFS(Fuel_group4="Electricity",INDEX(Electricity_Emission_Factors,MATCH($B21,'Emissions Factors'!$F$6:$F$55)),
Fuel_group4="Other",VLOOKUP(Fuel_type4,Inputs!$B$34:$C$38,2,FALSE),
AND(Fuel_group4&lt;&gt;"Electricity",Fuel_group4&lt;&gt;"Other"),INDEX(NonElectricity_Emissions_Factors,MATCH(Fuel_type4,'Emissions Factors'!$C$6:$C$28,0))),0)</f>
        <v>0</v>
      </c>
      <c r="N21" s="119" cm="1">
        <f t="array" ref="N21">_xlfn.IFNA(_xlfn.IFS(Fuel_group5="Electricity",INDEX(Electricity_Emission_Factors,MATCH($B21,'Emissions Factors'!$F$6:$F$55)),
Fuel_group5="Other",VLOOKUP(Fuel_type5,Inputs!$B$34:$C$38,2,FALSE),
AND(Fuel_group5&lt;&gt;"Electricity",Fuel_group5&lt;&gt;"Other"),INDEX(NonElectricity_Emissions_Factors,MATCH(Fuel_type5,'Emissions Factors'!$C$6:$C$28,0))),0)</f>
        <v>0</v>
      </c>
      <c r="O21" s="112"/>
      <c r="P21" s="100" t="e">
        <f t="shared" si="2"/>
        <v>#DIV/0!</v>
      </c>
      <c r="Q21" s="101" t="e">
        <f t="shared" si="3"/>
        <v>#DIV/0!</v>
      </c>
      <c r="R21" s="101" t="e">
        <f t="shared" si="4"/>
        <v>#DIV/0!</v>
      </c>
      <c r="S21" s="101" t="e">
        <f t="shared" si="5"/>
        <v>#DIV/0!</v>
      </c>
      <c r="T21" s="102" t="e">
        <f t="shared" si="6"/>
        <v>#DIV/0!</v>
      </c>
      <c r="U21" s="112"/>
      <c r="V21" s="100" t="e">
        <f t="shared" si="7"/>
        <v>#DIV/0!</v>
      </c>
      <c r="W21" s="101" t="e">
        <f t="shared" si="8"/>
        <v>#DIV/0!</v>
      </c>
      <c r="X21" s="101" t="e">
        <f t="shared" si="9"/>
        <v>#DIV/0!</v>
      </c>
      <c r="Y21" s="101" t="e">
        <f t="shared" si="10"/>
        <v>#DIV/0!</v>
      </c>
      <c r="Z21" s="102" t="e">
        <f t="shared" si="11"/>
        <v>#DIV/0!</v>
      </c>
      <c r="AA21" s="103"/>
    </row>
    <row r="22" spans="2:27" x14ac:dyDescent="0.25">
      <c r="B22" s="116">
        <v>2035</v>
      </c>
      <c r="C22" s="103"/>
      <c r="D22" s="100" t="e">
        <f>'Energy Calculations'!W22</f>
        <v>#DIV/0!</v>
      </c>
      <c r="E22" s="101" t="e">
        <f>'Energy Calculations'!X22</f>
        <v>#DIV/0!</v>
      </c>
      <c r="F22" s="101" t="e">
        <f>'Energy Calculations'!Y22</f>
        <v>#DIV/0!</v>
      </c>
      <c r="G22" s="101" t="e">
        <f>'Energy Calculations'!Z22</f>
        <v>#DIV/0!</v>
      </c>
      <c r="H22" s="102" t="e">
        <f>'Energy Calculations'!AA22</f>
        <v>#DIV/0!</v>
      </c>
      <c r="J22" s="117" cm="1">
        <f t="array" ref="J22">_xlfn.IFNA(_xlfn.IFS(Fuel_group1="Electricity",INDEX(Electricity_Emission_Factors,MATCH($B22,'Emissions Factors'!$F$6:$F$55)),
Fuel_group1="Other",VLOOKUP(Fuel_type1,Inputs!$B$34:$C$38,2,FALSE),
AND(Fuel_group1&lt;&gt;"Electricity",Fuel_group1&lt;&gt;"Other"),INDEX(NonElectricity_Emissions_Factors,MATCH(Fuel_type1,'Emissions Factors'!$C$6:$C$28,0))),0)</f>
        <v>0</v>
      </c>
      <c r="K22" s="118" cm="1">
        <f t="array" ref="K22">_xlfn.IFNA(_xlfn.IFS(Fuel_group2="Electricity",INDEX(Electricity_Emission_Factors,MATCH($B22,'Emissions Factors'!$F$6:$F$55)),
Fuel_group2="Other",VLOOKUP(Fuel_type2,Inputs!$B$34:$C$38,2,FALSE),
AND(Fuel_group2&lt;&gt;"Electricity",Fuel_group2&lt;&gt;"Other"),INDEX(NonElectricity_Emissions_Factors,MATCH(Fuel_type2,'Emissions Factors'!$C$6:$C$28,0))),0)</f>
        <v>0</v>
      </c>
      <c r="L22" s="118" cm="1">
        <f t="array" ref="L22">_xlfn.IFNA(_xlfn.IFS(Fuel_group3="Electricity",INDEX(Electricity_Emission_Factors,MATCH($B22,'Emissions Factors'!$F$6:$F$55)),
Fuel_group3="Other",VLOOKUP(Fuel_type3,Inputs!$B$34:$C$38,2,FALSE),
AND(Fuel_group3&lt;&gt;"Electricity",Fuel_group3&lt;&gt;"Other"),INDEX(NonElectricity_Emissions_Factors,MATCH(Fuel_type3,'Emissions Factors'!$C$6:$C$28,0))),0)</f>
        <v>0</v>
      </c>
      <c r="M22" s="118" cm="1">
        <f t="array" ref="M22">_xlfn.IFNA(_xlfn.IFS(Fuel_group4="Electricity",INDEX(Electricity_Emission_Factors,MATCH($B22,'Emissions Factors'!$F$6:$F$55)),
Fuel_group4="Other",VLOOKUP(Fuel_type4,Inputs!$B$34:$C$38,2,FALSE),
AND(Fuel_group4&lt;&gt;"Electricity",Fuel_group4&lt;&gt;"Other"),INDEX(NonElectricity_Emissions_Factors,MATCH(Fuel_type4,'Emissions Factors'!$C$6:$C$28,0))),0)</f>
        <v>0</v>
      </c>
      <c r="N22" s="119" cm="1">
        <f t="array" ref="N22">_xlfn.IFNA(_xlfn.IFS(Fuel_group5="Electricity",INDEX(Electricity_Emission_Factors,MATCH($B22,'Emissions Factors'!$F$6:$F$55)),
Fuel_group5="Other",VLOOKUP(Fuel_type5,Inputs!$B$34:$C$38,2,FALSE),
AND(Fuel_group5&lt;&gt;"Electricity",Fuel_group5&lt;&gt;"Other"),INDEX(NonElectricity_Emissions_Factors,MATCH(Fuel_type5,'Emissions Factors'!$C$6:$C$28,0))),0)</f>
        <v>0</v>
      </c>
      <c r="O22" s="112"/>
      <c r="P22" s="100" t="e">
        <f t="shared" si="2"/>
        <v>#DIV/0!</v>
      </c>
      <c r="Q22" s="101" t="e">
        <f t="shared" si="3"/>
        <v>#DIV/0!</v>
      </c>
      <c r="R22" s="101" t="e">
        <f t="shared" si="4"/>
        <v>#DIV/0!</v>
      </c>
      <c r="S22" s="101" t="e">
        <f t="shared" si="5"/>
        <v>#DIV/0!</v>
      </c>
      <c r="T22" s="102" t="e">
        <f t="shared" si="6"/>
        <v>#DIV/0!</v>
      </c>
      <c r="U22" s="112"/>
      <c r="V22" s="100" t="e">
        <f t="shared" si="7"/>
        <v>#DIV/0!</v>
      </c>
      <c r="W22" s="101" t="e">
        <f t="shared" si="8"/>
        <v>#DIV/0!</v>
      </c>
      <c r="X22" s="101" t="e">
        <f t="shared" si="9"/>
        <v>#DIV/0!</v>
      </c>
      <c r="Y22" s="101" t="e">
        <f t="shared" si="10"/>
        <v>#DIV/0!</v>
      </c>
      <c r="Z22" s="102" t="e">
        <f t="shared" si="11"/>
        <v>#DIV/0!</v>
      </c>
      <c r="AA22" s="103"/>
    </row>
    <row r="23" spans="2:27" x14ac:dyDescent="0.25">
      <c r="B23" s="116">
        <v>2036</v>
      </c>
      <c r="C23" s="103"/>
      <c r="D23" s="100" t="e">
        <f>'Energy Calculations'!W23</f>
        <v>#DIV/0!</v>
      </c>
      <c r="E23" s="101" t="e">
        <f>'Energy Calculations'!X23</f>
        <v>#DIV/0!</v>
      </c>
      <c r="F23" s="101" t="e">
        <f>'Energy Calculations'!Y23</f>
        <v>#DIV/0!</v>
      </c>
      <c r="G23" s="101" t="e">
        <f>'Energy Calculations'!Z23</f>
        <v>#DIV/0!</v>
      </c>
      <c r="H23" s="102" t="e">
        <f>'Energy Calculations'!AA23</f>
        <v>#DIV/0!</v>
      </c>
      <c r="J23" s="117" cm="1">
        <f t="array" ref="J23">_xlfn.IFNA(_xlfn.IFS(Fuel_group1="Electricity",INDEX(Electricity_Emission_Factors,MATCH($B23,'Emissions Factors'!$F$6:$F$55)),
Fuel_group1="Other",VLOOKUP(Fuel_type1,Inputs!$B$34:$C$38,2,FALSE),
AND(Fuel_group1&lt;&gt;"Electricity",Fuel_group1&lt;&gt;"Other"),INDEX(NonElectricity_Emissions_Factors,MATCH(Fuel_type1,'Emissions Factors'!$C$6:$C$28,0))),0)</f>
        <v>0</v>
      </c>
      <c r="K23" s="118" cm="1">
        <f t="array" ref="K23">_xlfn.IFNA(_xlfn.IFS(Fuel_group2="Electricity",INDEX(Electricity_Emission_Factors,MATCH($B23,'Emissions Factors'!$F$6:$F$55)),
Fuel_group2="Other",VLOOKUP(Fuel_type2,Inputs!$B$34:$C$38,2,FALSE),
AND(Fuel_group2&lt;&gt;"Electricity",Fuel_group2&lt;&gt;"Other"),INDEX(NonElectricity_Emissions_Factors,MATCH(Fuel_type2,'Emissions Factors'!$C$6:$C$28,0))),0)</f>
        <v>0</v>
      </c>
      <c r="L23" s="118" cm="1">
        <f t="array" ref="L23">_xlfn.IFNA(_xlfn.IFS(Fuel_group3="Electricity",INDEX(Electricity_Emission_Factors,MATCH($B23,'Emissions Factors'!$F$6:$F$55)),
Fuel_group3="Other",VLOOKUP(Fuel_type3,Inputs!$B$34:$C$38,2,FALSE),
AND(Fuel_group3&lt;&gt;"Electricity",Fuel_group3&lt;&gt;"Other"),INDEX(NonElectricity_Emissions_Factors,MATCH(Fuel_type3,'Emissions Factors'!$C$6:$C$28,0))),0)</f>
        <v>0</v>
      </c>
      <c r="M23" s="118" cm="1">
        <f t="array" ref="M23">_xlfn.IFNA(_xlfn.IFS(Fuel_group4="Electricity",INDEX(Electricity_Emission_Factors,MATCH($B23,'Emissions Factors'!$F$6:$F$55)),
Fuel_group4="Other",VLOOKUP(Fuel_type4,Inputs!$B$34:$C$38,2,FALSE),
AND(Fuel_group4&lt;&gt;"Electricity",Fuel_group4&lt;&gt;"Other"),INDEX(NonElectricity_Emissions_Factors,MATCH(Fuel_type4,'Emissions Factors'!$C$6:$C$28,0))),0)</f>
        <v>0</v>
      </c>
      <c r="N23" s="119" cm="1">
        <f t="array" ref="N23">_xlfn.IFNA(_xlfn.IFS(Fuel_group5="Electricity",INDEX(Electricity_Emission_Factors,MATCH($B23,'Emissions Factors'!$F$6:$F$55)),
Fuel_group5="Other",VLOOKUP(Fuel_type5,Inputs!$B$34:$C$38,2,FALSE),
AND(Fuel_group5&lt;&gt;"Electricity",Fuel_group5&lt;&gt;"Other"),INDEX(NonElectricity_Emissions_Factors,MATCH(Fuel_type5,'Emissions Factors'!$C$6:$C$28,0))),0)</f>
        <v>0</v>
      </c>
      <c r="O23" s="112"/>
      <c r="P23" s="100" t="e">
        <f t="shared" si="2"/>
        <v>#DIV/0!</v>
      </c>
      <c r="Q23" s="101" t="e">
        <f t="shared" si="3"/>
        <v>#DIV/0!</v>
      </c>
      <c r="R23" s="101" t="e">
        <f t="shared" si="4"/>
        <v>#DIV/0!</v>
      </c>
      <c r="S23" s="101" t="e">
        <f t="shared" si="5"/>
        <v>#DIV/0!</v>
      </c>
      <c r="T23" s="102" t="e">
        <f t="shared" si="6"/>
        <v>#DIV/0!</v>
      </c>
      <c r="U23" s="112"/>
      <c r="V23" s="100" t="e">
        <f t="shared" si="7"/>
        <v>#DIV/0!</v>
      </c>
      <c r="W23" s="101" t="e">
        <f t="shared" si="8"/>
        <v>#DIV/0!</v>
      </c>
      <c r="X23" s="101" t="e">
        <f t="shared" si="9"/>
        <v>#DIV/0!</v>
      </c>
      <c r="Y23" s="101" t="e">
        <f t="shared" si="10"/>
        <v>#DIV/0!</v>
      </c>
      <c r="Z23" s="102" t="e">
        <f t="shared" si="11"/>
        <v>#DIV/0!</v>
      </c>
      <c r="AA23" s="103"/>
    </row>
    <row r="24" spans="2:27" x14ac:dyDescent="0.25">
      <c r="B24" s="116">
        <v>2037</v>
      </c>
      <c r="C24" s="103"/>
      <c r="D24" s="100" t="e">
        <f>'Energy Calculations'!W24</f>
        <v>#DIV/0!</v>
      </c>
      <c r="E24" s="101" t="e">
        <f>'Energy Calculations'!X24</f>
        <v>#DIV/0!</v>
      </c>
      <c r="F24" s="101" t="e">
        <f>'Energy Calculations'!Y24</f>
        <v>#DIV/0!</v>
      </c>
      <c r="G24" s="101" t="e">
        <f>'Energy Calculations'!Z24</f>
        <v>#DIV/0!</v>
      </c>
      <c r="H24" s="102" t="e">
        <f>'Energy Calculations'!AA24</f>
        <v>#DIV/0!</v>
      </c>
      <c r="J24" s="117" cm="1">
        <f t="array" ref="J24">_xlfn.IFNA(_xlfn.IFS(Fuel_group1="Electricity",INDEX(Electricity_Emission_Factors,MATCH($B24,'Emissions Factors'!$F$6:$F$55)),
Fuel_group1="Other",VLOOKUP(Fuel_type1,Inputs!$B$34:$C$38,2,FALSE),
AND(Fuel_group1&lt;&gt;"Electricity",Fuel_group1&lt;&gt;"Other"),INDEX(NonElectricity_Emissions_Factors,MATCH(Fuel_type1,'Emissions Factors'!$C$6:$C$28,0))),0)</f>
        <v>0</v>
      </c>
      <c r="K24" s="118" cm="1">
        <f t="array" ref="K24">_xlfn.IFNA(_xlfn.IFS(Fuel_group2="Electricity",INDEX(Electricity_Emission_Factors,MATCH($B24,'Emissions Factors'!$F$6:$F$55)),
Fuel_group2="Other",VLOOKUP(Fuel_type2,Inputs!$B$34:$C$38,2,FALSE),
AND(Fuel_group2&lt;&gt;"Electricity",Fuel_group2&lt;&gt;"Other"),INDEX(NonElectricity_Emissions_Factors,MATCH(Fuel_type2,'Emissions Factors'!$C$6:$C$28,0))),0)</f>
        <v>0</v>
      </c>
      <c r="L24" s="118" cm="1">
        <f t="array" ref="L24">_xlfn.IFNA(_xlfn.IFS(Fuel_group3="Electricity",INDEX(Electricity_Emission_Factors,MATCH($B24,'Emissions Factors'!$F$6:$F$55)),
Fuel_group3="Other",VLOOKUP(Fuel_type3,Inputs!$B$34:$C$38,2,FALSE),
AND(Fuel_group3&lt;&gt;"Electricity",Fuel_group3&lt;&gt;"Other"),INDEX(NonElectricity_Emissions_Factors,MATCH(Fuel_type3,'Emissions Factors'!$C$6:$C$28,0))),0)</f>
        <v>0</v>
      </c>
      <c r="M24" s="118" cm="1">
        <f t="array" ref="M24">_xlfn.IFNA(_xlfn.IFS(Fuel_group4="Electricity",INDEX(Electricity_Emission_Factors,MATCH($B24,'Emissions Factors'!$F$6:$F$55)),
Fuel_group4="Other",VLOOKUP(Fuel_type4,Inputs!$B$34:$C$38,2,FALSE),
AND(Fuel_group4&lt;&gt;"Electricity",Fuel_group4&lt;&gt;"Other"),INDEX(NonElectricity_Emissions_Factors,MATCH(Fuel_type4,'Emissions Factors'!$C$6:$C$28,0))),0)</f>
        <v>0</v>
      </c>
      <c r="N24" s="119" cm="1">
        <f t="array" ref="N24">_xlfn.IFNA(_xlfn.IFS(Fuel_group5="Electricity",INDEX(Electricity_Emission_Factors,MATCH($B24,'Emissions Factors'!$F$6:$F$55)),
Fuel_group5="Other",VLOOKUP(Fuel_type5,Inputs!$B$34:$C$38,2,FALSE),
AND(Fuel_group5&lt;&gt;"Electricity",Fuel_group5&lt;&gt;"Other"),INDEX(NonElectricity_Emissions_Factors,MATCH(Fuel_type5,'Emissions Factors'!$C$6:$C$28,0))),0)</f>
        <v>0</v>
      </c>
      <c r="O24" s="112"/>
      <c r="P24" s="100" t="e">
        <f t="shared" si="2"/>
        <v>#DIV/0!</v>
      </c>
      <c r="Q24" s="101" t="e">
        <f t="shared" si="3"/>
        <v>#DIV/0!</v>
      </c>
      <c r="R24" s="101" t="e">
        <f t="shared" si="4"/>
        <v>#DIV/0!</v>
      </c>
      <c r="S24" s="101" t="e">
        <f t="shared" si="5"/>
        <v>#DIV/0!</v>
      </c>
      <c r="T24" s="102" t="e">
        <f t="shared" si="6"/>
        <v>#DIV/0!</v>
      </c>
      <c r="U24" s="112"/>
      <c r="V24" s="100" t="e">
        <f t="shared" si="7"/>
        <v>#DIV/0!</v>
      </c>
      <c r="W24" s="101" t="e">
        <f t="shared" si="8"/>
        <v>#DIV/0!</v>
      </c>
      <c r="X24" s="101" t="e">
        <f t="shared" si="9"/>
        <v>#DIV/0!</v>
      </c>
      <c r="Y24" s="101" t="e">
        <f t="shared" si="10"/>
        <v>#DIV/0!</v>
      </c>
      <c r="Z24" s="102" t="e">
        <f t="shared" si="11"/>
        <v>#DIV/0!</v>
      </c>
      <c r="AA24" s="103"/>
    </row>
    <row r="25" spans="2:27" x14ac:dyDescent="0.25">
      <c r="B25" s="116">
        <v>2038</v>
      </c>
      <c r="C25" s="103"/>
      <c r="D25" s="100" t="e">
        <f>'Energy Calculations'!W25</f>
        <v>#DIV/0!</v>
      </c>
      <c r="E25" s="101" t="e">
        <f>'Energy Calculations'!X25</f>
        <v>#DIV/0!</v>
      </c>
      <c r="F25" s="101" t="e">
        <f>'Energy Calculations'!Y25</f>
        <v>#DIV/0!</v>
      </c>
      <c r="G25" s="101" t="e">
        <f>'Energy Calculations'!Z25</f>
        <v>#DIV/0!</v>
      </c>
      <c r="H25" s="102" t="e">
        <f>'Energy Calculations'!AA25</f>
        <v>#DIV/0!</v>
      </c>
      <c r="J25" s="117" cm="1">
        <f t="array" ref="J25">_xlfn.IFNA(_xlfn.IFS(Fuel_group1="Electricity",INDEX(Electricity_Emission_Factors,MATCH($B25,'Emissions Factors'!$F$6:$F$55)),
Fuel_group1="Other",VLOOKUP(Fuel_type1,Inputs!$B$34:$C$38,2,FALSE),
AND(Fuel_group1&lt;&gt;"Electricity",Fuel_group1&lt;&gt;"Other"),INDEX(NonElectricity_Emissions_Factors,MATCH(Fuel_type1,'Emissions Factors'!$C$6:$C$28,0))),0)</f>
        <v>0</v>
      </c>
      <c r="K25" s="118" cm="1">
        <f t="array" ref="K25">_xlfn.IFNA(_xlfn.IFS(Fuel_group2="Electricity",INDEX(Electricity_Emission_Factors,MATCH($B25,'Emissions Factors'!$F$6:$F$55)),
Fuel_group2="Other",VLOOKUP(Fuel_type2,Inputs!$B$34:$C$38,2,FALSE),
AND(Fuel_group2&lt;&gt;"Electricity",Fuel_group2&lt;&gt;"Other"),INDEX(NonElectricity_Emissions_Factors,MATCH(Fuel_type2,'Emissions Factors'!$C$6:$C$28,0))),0)</f>
        <v>0</v>
      </c>
      <c r="L25" s="118" cm="1">
        <f t="array" ref="L25">_xlfn.IFNA(_xlfn.IFS(Fuel_group3="Electricity",INDEX(Electricity_Emission_Factors,MATCH($B25,'Emissions Factors'!$F$6:$F$55)),
Fuel_group3="Other",VLOOKUP(Fuel_type3,Inputs!$B$34:$C$38,2,FALSE),
AND(Fuel_group3&lt;&gt;"Electricity",Fuel_group3&lt;&gt;"Other"),INDEX(NonElectricity_Emissions_Factors,MATCH(Fuel_type3,'Emissions Factors'!$C$6:$C$28,0))),0)</f>
        <v>0</v>
      </c>
      <c r="M25" s="118" cm="1">
        <f t="array" ref="M25">_xlfn.IFNA(_xlfn.IFS(Fuel_group4="Electricity",INDEX(Electricity_Emission_Factors,MATCH($B25,'Emissions Factors'!$F$6:$F$55)),
Fuel_group4="Other",VLOOKUP(Fuel_type4,Inputs!$B$34:$C$38,2,FALSE),
AND(Fuel_group4&lt;&gt;"Electricity",Fuel_group4&lt;&gt;"Other"),INDEX(NonElectricity_Emissions_Factors,MATCH(Fuel_type4,'Emissions Factors'!$C$6:$C$28,0))),0)</f>
        <v>0</v>
      </c>
      <c r="N25" s="119" cm="1">
        <f t="array" ref="N25">_xlfn.IFNA(_xlfn.IFS(Fuel_group5="Electricity",INDEX(Electricity_Emission_Factors,MATCH($B25,'Emissions Factors'!$F$6:$F$55)),
Fuel_group5="Other",VLOOKUP(Fuel_type5,Inputs!$B$34:$C$38,2,FALSE),
AND(Fuel_group5&lt;&gt;"Electricity",Fuel_group5&lt;&gt;"Other"),INDEX(NonElectricity_Emissions_Factors,MATCH(Fuel_type5,'Emissions Factors'!$C$6:$C$28,0))),0)</f>
        <v>0</v>
      </c>
      <c r="O25" s="112"/>
      <c r="P25" s="100" t="e">
        <f t="shared" si="2"/>
        <v>#DIV/0!</v>
      </c>
      <c r="Q25" s="101" t="e">
        <f t="shared" si="3"/>
        <v>#DIV/0!</v>
      </c>
      <c r="R25" s="101" t="e">
        <f t="shared" si="4"/>
        <v>#DIV/0!</v>
      </c>
      <c r="S25" s="101" t="e">
        <f t="shared" si="5"/>
        <v>#DIV/0!</v>
      </c>
      <c r="T25" s="102" t="e">
        <f t="shared" si="6"/>
        <v>#DIV/0!</v>
      </c>
      <c r="U25" s="112"/>
      <c r="V25" s="100" t="e">
        <f t="shared" si="7"/>
        <v>#DIV/0!</v>
      </c>
      <c r="W25" s="101" t="e">
        <f t="shared" si="8"/>
        <v>#DIV/0!</v>
      </c>
      <c r="X25" s="101" t="e">
        <f t="shared" si="9"/>
        <v>#DIV/0!</v>
      </c>
      <c r="Y25" s="101" t="e">
        <f t="shared" si="10"/>
        <v>#DIV/0!</v>
      </c>
      <c r="Z25" s="102" t="e">
        <f t="shared" si="11"/>
        <v>#DIV/0!</v>
      </c>
      <c r="AA25" s="103"/>
    </row>
    <row r="26" spans="2:27" x14ac:dyDescent="0.25">
      <c r="B26" s="116">
        <v>2039</v>
      </c>
      <c r="C26" s="103"/>
      <c r="D26" s="100" t="e">
        <f>'Energy Calculations'!W26</f>
        <v>#DIV/0!</v>
      </c>
      <c r="E26" s="101" t="e">
        <f>'Energy Calculations'!X26</f>
        <v>#DIV/0!</v>
      </c>
      <c r="F26" s="101" t="e">
        <f>'Energy Calculations'!Y26</f>
        <v>#DIV/0!</v>
      </c>
      <c r="G26" s="101" t="e">
        <f>'Energy Calculations'!Z26</f>
        <v>#DIV/0!</v>
      </c>
      <c r="H26" s="102" t="e">
        <f>'Energy Calculations'!AA26</f>
        <v>#DIV/0!</v>
      </c>
      <c r="J26" s="117" cm="1">
        <f t="array" ref="J26">_xlfn.IFNA(_xlfn.IFS(Fuel_group1="Electricity",INDEX(Electricity_Emission_Factors,MATCH($B26,'Emissions Factors'!$F$6:$F$55)),
Fuel_group1="Other",VLOOKUP(Fuel_type1,Inputs!$B$34:$C$38,2,FALSE),
AND(Fuel_group1&lt;&gt;"Electricity",Fuel_group1&lt;&gt;"Other"),INDEX(NonElectricity_Emissions_Factors,MATCH(Fuel_type1,'Emissions Factors'!$C$6:$C$28,0))),0)</f>
        <v>0</v>
      </c>
      <c r="K26" s="118" cm="1">
        <f t="array" ref="K26">_xlfn.IFNA(_xlfn.IFS(Fuel_group2="Electricity",INDEX(Electricity_Emission_Factors,MATCH($B26,'Emissions Factors'!$F$6:$F$55)),
Fuel_group2="Other",VLOOKUP(Fuel_type2,Inputs!$B$34:$C$38,2,FALSE),
AND(Fuel_group2&lt;&gt;"Electricity",Fuel_group2&lt;&gt;"Other"),INDEX(NonElectricity_Emissions_Factors,MATCH(Fuel_type2,'Emissions Factors'!$C$6:$C$28,0))),0)</f>
        <v>0</v>
      </c>
      <c r="L26" s="118" cm="1">
        <f t="array" ref="L26">_xlfn.IFNA(_xlfn.IFS(Fuel_group3="Electricity",INDEX(Electricity_Emission_Factors,MATCH($B26,'Emissions Factors'!$F$6:$F$55)),
Fuel_group3="Other",VLOOKUP(Fuel_type3,Inputs!$B$34:$C$38,2,FALSE),
AND(Fuel_group3&lt;&gt;"Electricity",Fuel_group3&lt;&gt;"Other"),INDEX(NonElectricity_Emissions_Factors,MATCH(Fuel_type3,'Emissions Factors'!$C$6:$C$28,0))),0)</f>
        <v>0</v>
      </c>
      <c r="M26" s="118" cm="1">
        <f t="array" ref="M26">_xlfn.IFNA(_xlfn.IFS(Fuel_group4="Electricity",INDEX(Electricity_Emission_Factors,MATCH($B26,'Emissions Factors'!$F$6:$F$55)),
Fuel_group4="Other",VLOOKUP(Fuel_type4,Inputs!$B$34:$C$38,2,FALSE),
AND(Fuel_group4&lt;&gt;"Electricity",Fuel_group4&lt;&gt;"Other"),INDEX(NonElectricity_Emissions_Factors,MATCH(Fuel_type4,'Emissions Factors'!$C$6:$C$28,0))),0)</f>
        <v>0</v>
      </c>
      <c r="N26" s="119" cm="1">
        <f t="array" ref="N26">_xlfn.IFNA(_xlfn.IFS(Fuel_group5="Electricity",INDEX(Electricity_Emission_Factors,MATCH($B26,'Emissions Factors'!$F$6:$F$55)),
Fuel_group5="Other",VLOOKUP(Fuel_type5,Inputs!$B$34:$C$38,2,FALSE),
AND(Fuel_group5&lt;&gt;"Electricity",Fuel_group5&lt;&gt;"Other"),INDEX(NonElectricity_Emissions_Factors,MATCH(Fuel_type5,'Emissions Factors'!$C$6:$C$28,0))),0)</f>
        <v>0</v>
      </c>
      <c r="O26" s="112"/>
      <c r="P26" s="100" t="e">
        <f t="shared" si="2"/>
        <v>#DIV/0!</v>
      </c>
      <c r="Q26" s="101" t="e">
        <f t="shared" si="3"/>
        <v>#DIV/0!</v>
      </c>
      <c r="R26" s="101" t="e">
        <f t="shared" si="4"/>
        <v>#DIV/0!</v>
      </c>
      <c r="S26" s="101" t="e">
        <f t="shared" si="5"/>
        <v>#DIV/0!</v>
      </c>
      <c r="T26" s="102" t="e">
        <f t="shared" si="6"/>
        <v>#DIV/0!</v>
      </c>
      <c r="U26" s="112"/>
      <c r="V26" s="100" t="e">
        <f t="shared" si="7"/>
        <v>#DIV/0!</v>
      </c>
      <c r="W26" s="101" t="e">
        <f t="shared" si="8"/>
        <v>#DIV/0!</v>
      </c>
      <c r="X26" s="101" t="e">
        <f t="shared" si="9"/>
        <v>#DIV/0!</v>
      </c>
      <c r="Y26" s="101" t="e">
        <f t="shared" si="10"/>
        <v>#DIV/0!</v>
      </c>
      <c r="Z26" s="102" t="e">
        <f t="shared" si="11"/>
        <v>#DIV/0!</v>
      </c>
      <c r="AA26" s="103"/>
    </row>
    <row r="27" spans="2:27" x14ac:dyDescent="0.25">
      <c r="B27" s="116">
        <v>2040</v>
      </c>
      <c r="C27" s="103"/>
      <c r="D27" s="100" t="e">
        <f>'Energy Calculations'!W27</f>
        <v>#DIV/0!</v>
      </c>
      <c r="E27" s="101" t="e">
        <f>'Energy Calculations'!X27</f>
        <v>#DIV/0!</v>
      </c>
      <c r="F27" s="101" t="e">
        <f>'Energy Calculations'!Y27</f>
        <v>#DIV/0!</v>
      </c>
      <c r="G27" s="101" t="e">
        <f>'Energy Calculations'!Z27</f>
        <v>#DIV/0!</v>
      </c>
      <c r="H27" s="102" t="e">
        <f>'Energy Calculations'!AA27</f>
        <v>#DIV/0!</v>
      </c>
      <c r="J27" s="117" cm="1">
        <f t="array" ref="J27">_xlfn.IFNA(_xlfn.IFS(Fuel_group1="Electricity",INDEX(Electricity_Emission_Factors,MATCH($B27,'Emissions Factors'!$F$6:$F$55)),
Fuel_group1="Other",VLOOKUP(Fuel_type1,Inputs!$B$34:$C$38,2,FALSE),
AND(Fuel_group1&lt;&gt;"Electricity",Fuel_group1&lt;&gt;"Other"),INDEX(NonElectricity_Emissions_Factors,MATCH(Fuel_type1,'Emissions Factors'!$C$6:$C$28,0))),0)</f>
        <v>0</v>
      </c>
      <c r="K27" s="118" cm="1">
        <f t="array" ref="K27">_xlfn.IFNA(_xlfn.IFS(Fuel_group2="Electricity",INDEX(Electricity_Emission_Factors,MATCH($B27,'Emissions Factors'!$F$6:$F$55)),
Fuel_group2="Other",VLOOKUP(Fuel_type2,Inputs!$B$34:$C$38,2,FALSE),
AND(Fuel_group2&lt;&gt;"Electricity",Fuel_group2&lt;&gt;"Other"),INDEX(NonElectricity_Emissions_Factors,MATCH(Fuel_type2,'Emissions Factors'!$C$6:$C$28,0))),0)</f>
        <v>0</v>
      </c>
      <c r="L27" s="118" cm="1">
        <f t="array" ref="L27">_xlfn.IFNA(_xlfn.IFS(Fuel_group3="Electricity",INDEX(Electricity_Emission_Factors,MATCH($B27,'Emissions Factors'!$F$6:$F$55)),
Fuel_group3="Other",VLOOKUP(Fuel_type3,Inputs!$B$34:$C$38,2,FALSE),
AND(Fuel_group3&lt;&gt;"Electricity",Fuel_group3&lt;&gt;"Other"),INDEX(NonElectricity_Emissions_Factors,MATCH(Fuel_type3,'Emissions Factors'!$C$6:$C$28,0))),0)</f>
        <v>0</v>
      </c>
      <c r="M27" s="118" cm="1">
        <f t="array" ref="M27">_xlfn.IFNA(_xlfn.IFS(Fuel_group4="Electricity",INDEX(Electricity_Emission_Factors,MATCH($B27,'Emissions Factors'!$F$6:$F$55)),
Fuel_group4="Other",VLOOKUP(Fuel_type4,Inputs!$B$34:$C$38,2,FALSE),
AND(Fuel_group4&lt;&gt;"Electricity",Fuel_group4&lt;&gt;"Other"),INDEX(NonElectricity_Emissions_Factors,MATCH(Fuel_type4,'Emissions Factors'!$C$6:$C$28,0))),0)</f>
        <v>0</v>
      </c>
      <c r="N27" s="119" cm="1">
        <f t="array" ref="N27">_xlfn.IFNA(_xlfn.IFS(Fuel_group5="Electricity",INDEX(Electricity_Emission_Factors,MATCH($B27,'Emissions Factors'!$F$6:$F$55)),
Fuel_group5="Other",VLOOKUP(Fuel_type5,Inputs!$B$34:$C$38,2,FALSE),
AND(Fuel_group5&lt;&gt;"Electricity",Fuel_group5&lt;&gt;"Other"),INDEX(NonElectricity_Emissions_Factors,MATCH(Fuel_type5,'Emissions Factors'!$C$6:$C$28,0))),0)</f>
        <v>0</v>
      </c>
      <c r="O27" s="112"/>
      <c r="P27" s="100" t="e">
        <f t="shared" si="2"/>
        <v>#DIV/0!</v>
      </c>
      <c r="Q27" s="101" t="e">
        <f t="shared" si="3"/>
        <v>#DIV/0!</v>
      </c>
      <c r="R27" s="101" t="e">
        <f t="shared" si="4"/>
        <v>#DIV/0!</v>
      </c>
      <c r="S27" s="101" t="e">
        <f t="shared" si="5"/>
        <v>#DIV/0!</v>
      </c>
      <c r="T27" s="102" t="e">
        <f t="shared" si="6"/>
        <v>#DIV/0!</v>
      </c>
      <c r="U27" s="112"/>
      <c r="V27" s="100" t="e">
        <f t="shared" si="7"/>
        <v>#DIV/0!</v>
      </c>
      <c r="W27" s="101" t="e">
        <f t="shared" si="8"/>
        <v>#DIV/0!</v>
      </c>
      <c r="X27" s="101" t="e">
        <f t="shared" si="9"/>
        <v>#DIV/0!</v>
      </c>
      <c r="Y27" s="101" t="e">
        <f t="shared" si="10"/>
        <v>#DIV/0!</v>
      </c>
      <c r="Z27" s="102" t="e">
        <f t="shared" si="11"/>
        <v>#DIV/0!</v>
      </c>
      <c r="AA27" s="103"/>
    </row>
    <row r="28" spans="2:27" x14ac:dyDescent="0.25">
      <c r="B28" s="116">
        <v>2041</v>
      </c>
      <c r="C28" s="103"/>
      <c r="D28" s="100" t="e">
        <f>'Energy Calculations'!W28</f>
        <v>#DIV/0!</v>
      </c>
      <c r="E28" s="101" t="e">
        <f>'Energy Calculations'!X28</f>
        <v>#DIV/0!</v>
      </c>
      <c r="F28" s="101" t="e">
        <f>'Energy Calculations'!Y28</f>
        <v>#DIV/0!</v>
      </c>
      <c r="G28" s="101" t="e">
        <f>'Energy Calculations'!Z28</f>
        <v>#DIV/0!</v>
      </c>
      <c r="H28" s="102" t="e">
        <f>'Energy Calculations'!AA28</f>
        <v>#DIV/0!</v>
      </c>
      <c r="J28" s="117" cm="1">
        <f t="array" ref="J28">_xlfn.IFNA(_xlfn.IFS(Fuel_group1="Electricity",INDEX(Electricity_Emission_Factors,MATCH($B28,'Emissions Factors'!$F$6:$F$55)),
Fuel_group1="Other",VLOOKUP(Fuel_type1,Inputs!$B$34:$C$38,2,FALSE),
AND(Fuel_group1&lt;&gt;"Electricity",Fuel_group1&lt;&gt;"Other"),INDEX(NonElectricity_Emissions_Factors,MATCH(Fuel_type1,'Emissions Factors'!$C$6:$C$28,0))),0)</f>
        <v>0</v>
      </c>
      <c r="K28" s="118" cm="1">
        <f t="array" ref="K28">_xlfn.IFNA(_xlfn.IFS(Fuel_group2="Electricity",INDEX(Electricity_Emission_Factors,MATCH($B28,'Emissions Factors'!$F$6:$F$55)),
Fuel_group2="Other",VLOOKUP(Fuel_type2,Inputs!$B$34:$C$38,2,FALSE),
AND(Fuel_group2&lt;&gt;"Electricity",Fuel_group2&lt;&gt;"Other"),INDEX(NonElectricity_Emissions_Factors,MATCH(Fuel_type2,'Emissions Factors'!$C$6:$C$28,0))),0)</f>
        <v>0</v>
      </c>
      <c r="L28" s="118" cm="1">
        <f t="array" ref="L28">_xlfn.IFNA(_xlfn.IFS(Fuel_group3="Electricity",INDEX(Electricity_Emission_Factors,MATCH($B28,'Emissions Factors'!$F$6:$F$55)),
Fuel_group3="Other",VLOOKUP(Fuel_type3,Inputs!$B$34:$C$38,2,FALSE),
AND(Fuel_group3&lt;&gt;"Electricity",Fuel_group3&lt;&gt;"Other"),INDEX(NonElectricity_Emissions_Factors,MATCH(Fuel_type3,'Emissions Factors'!$C$6:$C$28,0))),0)</f>
        <v>0</v>
      </c>
      <c r="M28" s="118" cm="1">
        <f t="array" ref="M28">_xlfn.IFNA(_xlfn.IFS(Fuel_group4="Electricity",INDEX(Electricity_Emission_Factors,MATCH($B28,'Emissions Factors'!$F$6:$F$55)),
Fuel_group4="Other",VLOOKUP(Fuel_type4,Inputs!$B$34:$C$38,2,FALSE),
AND(Fuel_group4&lt;&gt;"Electricity",Fuel_group4&lt;&gt;"Other"),INDEX(NonElectricity_Emissions_Factors,MATCH(Fuel_type4,'Emissions Factors'!$C$6:$C$28,0))),0)</f>
        <v>0</v>
      </c>
      <c r="N28" s="119" cm="1">
        <f t="array" ref="N28">_xlfn.IFNA(_xlfn.IFS(Fuel_group5="Electricity",INDEX(Electricity_Emission_Factors,MATCH($B28,'Emissions Factors'!$F$6:$F$55)),
Fuel_group5="Other",VLOOKUP(Fuel_type5,Inputs!$B$34:$C$38,2,FALSE),
AND(Fuel_group5&lt;&gt;"Electricity",Fuel_group5&lt;&gt;"Other"),INDEX(NonElectricity_Emissions_Factors,MATCH(Fuel_type5,'Emissions Factors'!$C$6:$C$28,0))),0)</f>
        <v>0</v>
      </c>
      <c r="O28" s="112"/>
      <c r="P28" s="100" t="e">
        <f t="shared" si="2"/>
        <v>#DIV/0!</v>
      </c>
      <c r="Q28" s="101" t="e">
        <f t="shared" si="3"/>
        <v>#DIV/0!</v>
      </c>
      <c r="R28" s="101" t="e">
        <f t="shared" si="4"/>
        <v>#DIV/0!</v>
      </c>
      <c r="S28" s="101" t="e">
        <f t="shared" si="5"/>
        <v>#DIV/0!</v>
      </c>
      <c r="T28" s="102" t="e">
        <f t="shared" si="6"/>
        <v>#DIV/0!</v>
      </c>
      <c r="U28" s="112"/>
      <c r="V28" s="100" t="e">
        <f t="shared" si="7"/>
        <v>#DIV/0!</v>
      </c>
      <c r="W28" s="101" t="e">
        <f t="shared" si="8"/>
        <v>#DIV/0!</v>
      </c>
      <c r="X28" s="101" t="e">
        <f t="shared" si="9"/>
        <v>#DIV/0!</v>
      </c>
      <c r="Y28" s="101" t="e">
        <f t="shared" si="10"/>
        <v>#DIV/0!</v>
      </c>
      <c r="Z28" s="102" t="e">
        <f t="shared" si="11"/>
        <v>#DIV/0!</v>
      </c>
      <c r="AA28" s="103"/>
    </row>
    <row r="29" spans="2:27" x14ac:dyDescent="0.25">
      <c r="B29" s="116">
        <v>2042</v>
      </c>
      <c r="C29" s="103"/>
      <c r="D29" s="100" t="e">
        <f>'Energy Calculations'!W29</f>
        <v>#DIV/0!</v>
      </c>
      <c r="E29" s="101" t="e">
        <f>'Energy Calculations'!X29</f>
        <v>#DIV/0!</v>
      </c>
      <c r="F29" s="101" t="e">
        <f>'Energy Calculations'!Y29</f>
        <v>#DIV/0!</v>
      </c>
      <c r="G29" s="101" t="e">
        <f>'Energy Calculations'!Z29</f>
        <v>#DIV/0!</v>
      </c>
      <c r="H29" s="102" t="e">
        <f>'Energy Calculations'!AA29</f>
        <v>#DIV/0!</v>
      </c>
      <c r="J29" s="117" cm="1">
        <f t="array" ref="J29">_xlfn.IFNA(_xlfn.IFS(Fuel_group1="Electricity",INDEX(Electricity_Emission_Factors,MATCH($B29,'Emissions Factors'!$F$6:$F$55)),
Fuel_group1="Other",VLOOKUP(Fuel_type1,Inputs!$B$34:$C$38,2,FALSE),
AND(Fuel_group1&lt;&gt;"Electricity",Fuel_group1&lt;&gt;"Other"),INDEX(NonElectricity_Emissions_Factors,MATCH(Fuel_type1,'Emissions Factors'!$C$6:$C$28,0))),0)</f>
        <v>0</v>
      </c>
      <c r="K29" s="118" cm="1">
        <f t="array" ref="K29">_xlfn.IFNA(_xlfn.IFS(Fuel_group2="Electricity",INDEX(Electricity_Emission_Factors,MATCH($B29,'Emissions Factors'!$F$6:$F$55)),
Fuel_group2="Other",VLOOKUP(Fuel_type2,Inputs!$B$34:$C$38,2,FALSE),
AND(Fuel_group2&lt;&gt;"Electricity",Fuel_group2&lt;&gt;"Other"),INDEX(NonElectricity_Emissions_Factors,MATCH(Fuel_type2,'Emissions Factors'!$C$6:$C$28,0))),0)</f>
        <v>0</v>
      </c>
      <c r="L29" s="118" cm="1">
        <f t="array" ref="L29">_xlfn.IFNA(_xlfn.IFS(Fuel_group3="Electricity",INDEX(Electricity_Emission_Factors,MATCH($B29,'Emissions Factors'!$F$6:$F$55)),
Fuel_group3="Other",VLOOKUP(Fuel_type3,Inputs!$B$34:$C$38,2,FALSE),
AND(Fuel_group3&lt;&gt;"Electricity",Fuel_group3&lt;&gt;"Other"),INDEX(NonElectricity_Emissions_Factors,MATCH(Fuel_type3,'Emissions Factors'!$C$6:$C$28,0))),0)</f>
        <v>0</v>
      </c>
      <c r="M29" s="118" cm="1">
        <f t="array" ref="M29">_xlfn.IFNA(_xlfn.IFS(Fuel_group4="Electricity",INDEX(Electricity_Emission_Factors,MATCH($B29,'Emissions Factors'!$F$6:$F$55)),
Fuel_group4="Other",VLOOKUP(Fuel_type4,Inputs!$B$34:$C$38,2,FALSE),
AND(Fuel_group4&lt;&gt;"Electricity",Fuel_group4&lt;&gt;"Other"),INDEX(NonElectricity_Emissions_Factors,MATCH(Fuel_type4,'Emissions Factors'!$C$6:$C$28,0))),0)</f>
        <v>0</v>
      </c>
      <c r="N29" s="119" cm="1">
        <f t="array" ref="N29">_xlfn.IFNA(_xlfn.IFS(Fuel_group5="Electricity",INDEX(Electricity_Emission_Factors,MATCH($B29,'Emissions Factors'!$F$6:$F$55)),
Fuel_group5="Other",VLOOKUP(Fuel_type5,Inputs!$B$34:$C$38,2,FALSE),
AND(Fuel_group5&lt;&gt;"Electricity",Fuel_group5&lt;&gt;"Other"),INDEX(NonElectricity_Emissions_Factors,MATCH(Fuel_type5,'Emissions Factors'!$C$6:$C$28,0))),0)</f>
        <v>0</v>
      </c>
      <c r="O29" s="112"/>
      <c r="P29" s="100" t="e">
        <f t="shared" si="2"/>
        <v>#DIV/0!</v>
      </c>
      <c r="Q29" s="101" t="e">
        <f t="shared" si="3"/>
        <v>#DIV/0!</v>
      </c>
      <c r="R29" s="101" t="e">
        <f t="shared" si="4"/>
        <v>#DIV/0!</v>
      </c>
      <c r="S29" s="101" t="e">
        <f t="shared" si="5"/>
        <v>#DIV/0!</v>
      </c>
      <c r="T29" s="102" t="e">
        <f t="shared" si="6"/>
        <v>#DIV/0!</v>
      </c>
      <c r="U29" s="112"/>
      <c r="V29" s="100" t="e">
        <f t="shared" si="7"/>
        <v>#DIV/0!</v>
      </c>
      <c r="W29" s="101" t="e">
        <f t="shared" si="8"/>
        <v>#DIV/0!</v>
      </c>
      <c r="X29" s="101" t="e">
        <f t="shared" si="9"/>
        <v>#DIV/0!</v>
      </c>
      <c r="Y29" s="101" t="e">
        <f t="shared" si="10"/>
        <v>#DIV/0!</v>
      </c>
      <c r="Z29" s="102" t="e">
        <f t="shared" si="11"/>
        <v>#DIV/0!</v>
      </c>
      <c r="AA29" s="103"/>
    </row>
    <row r="30" spans="2:27" x14ac:dyDescent="0.25">
      <c r="B30" s="116">
        <v>2043</v>
      </c>
      <c r="C30" s="103"/>
      <c r="D30" s="100" t="e">
        <f>'Energy Calculations'!W30</f>
        <v>#DIV/0!</v>
      </c>
      <c r="E30" s="101" t="e">
        <f>'Energy Calculations'!X30</f>
        <v>#DIV/0!</v>
      </c>
      <c r="F30" s="101" t="e">
        <f>'Energy Calculations'!Y30</f>
        <v>#DIV/0!</v>
      </c>
      <c r="G30" s="101" t="e">
        <f>'Energy Calculations'!Z30</f>
        <v>#DIV/0!</v>
      </c>
      <c r="H30" s="102" t="e">
        <f>'Energy Calculations'!AA30</f>
        <v>#DIV/0!</v>
      </c>
      <c r="J30" s="117" cm="1">
        <f t="array" ref="J30">_xlfn.IFNA(_xlfn.IFS(Fuel_group1="Electricity",INDEX(Electricity_Emission_Factors,MATCH($B30,'Emissions Factors'!$F$6:$F$55)),
Fuel_group1="Other",VLOOKUP(Fuel_type1,Inputs!$B$34:$C$38,2,FALSE),
AND(Fuel_group1&lt;&gt;"Electricity",Fuel_group1&lt;&gt;"Other"),INDEX(NonElectricity_Emissions_Factors,MATCH(Fuel_type1,'Emissions Factors'!$C$6:$C$28,0))),0)</f>
        <v>0</v>
      </c>
      <c r="K30" s="118" cm="1">
        <f t="array" ref="K30">_xlfn.IFNA(_xlfn.IFS(Fuel_group2="Electricity",INDEX(Electricity_Emission_Factors,MATCH($B30,'Emissions Factors'!$F$6:$F$55)),
Fuel_group2="Other",VLOOKUP(Fuel_type2,Inputs!$B$34:$C$38,2,FALSE),
AND(Fuel_group2&lt;&gt;"Electricity",Fuel_group2&lt;&gt;"Other"),INDEX(NonElectricity_Emissions_Factors,MATCH(Fuel_type2,'Emissions Factors'!$C$6:$C$28,0))),0)</f>
        <v>0</v>
      </c>
      <c r="L30" s="118" cm="1">
        <f t="array" ref="L30">_xlfn.IFNA(_xlfn.IFS(Fuel_group3="Electricity",INDEX(Electricity_Emission_Factors,MATCH($B30,'Emissions Factors'!$F$6:$F$55)),
Fuel_group3="Other",VLOOKUP(Fuel_type3,Inputs!$B$34:$C$38,2,FALSE),
AND(Fuel_group3&lt;&gt;"Electricity",Fuel_group3&lt;&gt;"Other"),INDEX(NonElectricity_Emissions_Factors,MATCH(Fuel_type3,'Emissions Factors'!$C$6:$C$28,0))),0)</f>
        <v>0</v>
      </c>
      <c r="M30" s="118" cm="1">
        <f t="array" ref="M30">_xlfn.IFNA(_xlfn.IFS(Fuel_group4="Electricity",INDEX(Electricity_Emission_Factors,MATCH($B30,'Emissions Factors'!$F$6:$F$55)),
Fuel_group4="Other",VLOOKUP(Fuel_type4,Inputs!$B$34:$C$38,2,FALSE),
AND(Fuel_group4&lt;&gt;"Electricity",Fuel_group4&lt;&gt;"Other"),INDEX(NonElectricity_Emissions_Factors,MATCH(Fuel_type4,'Emissions Factors'!$C$6:$C$28,0))),0)</f>
        <v>0</v>
      </c>
      <c r="N30" s="119" cm="1">
        <f t="array" ref="N30">_xlfn.IFNA(_xlfn.IFS(Fuel_group5="Electricity",INDEX(Electricity_Emission_Factors,MATCH($B30,'Emissions Factors'!$F$6:$F$55)),
Fuel_group5="Other",VLOOKUP(Fuel_type5,Inputs!$B$34:$C$38,2,FALSE),
AND(Fuel_group5&lt;&gt;"Electricity",Fuel_group5&lt;&gt;"Other"),INDEX(NonElectricity_Emissions_Factors,MATCH(Fuel_type5,'Emissions Factors'!$C$6:$C$28,0))),0)</f>
        <v>0</v>
      </c>
      <c r="O30" s="112"/>
      <c r="P30" s="100" t="e">
        <f t="shared" si="2"/>
        <v>#DIV/0!</v>
      </c>
      <c r="Q30" s="101" t="e">
        <f t="shared" si="3"/>
        <v>#DIV/0!</v>
      </c>
      <c r="R30" s="101" t="e">
        <f t="shared" si="4"/>
        <v>#DIV/0!</v>
      </c>
      <c r="S30" s="101" t="e">
        <f t="shared" si="5"/>
        <v>#DIV/0!</v>
      </c>
      <c r="T30" s="102" t="e">
        <f t="shared" si="6"/>
        <v>#DIV/0!</v>
      </c>
      <c r="U30" s="112"/>
      <c r="V30" s="100" t="e">
        <f t="shared" si="7"/>
        <v>#DIV/0!</v>
      </c>
      <c r="W30" s="101" t="e">
        <f t="shared" si="8"/>
        <v>#DIV/0!</v>
      </c>
      <c r="X30" s="101" t="e">
        <f t="shared" si="9"/>
        <v>#DIV/0!</v>
      </c>
      <c r="Y30" s="101" t="e">
        <f t="shared" si="10"/>
        <v>#DIV/0!</v>
      </c>
      <c r="Z30" s="102" t="e">
        <f t="shared" si="11"/>
        <v>#DIV/0!</v>
      </c>
      <c r="AA30" s="103"/>
    </row>
    <row r="31" spans="2:27" x14ac:dyDescent="0.25">
      <c r="B31" s="116">
        <v>2044</v>
      </c>
      <c r="C31" s="103"/>
      <c r="D31" s="100" t="e">
        <f>'Energy Calculations'!W31</f>
        <v>#DIV/0!</v>
      </c>
      <c r="E31" s="101" t="e">
        <f>'Energy Calculations'!X31</f>
        <v>#DIV/0!</v>
      </c>
      <c r="F31" s="101" t="e">
        <f>'Energy Calculations'!Y31</f>
        <v>#DIV/0!</v>
      </c>
      <c r="G31" s="101" t="e">
        <f>'Energy Calculations'!Z31</f>
        <v>#DIV/0!</v>
      </c>
      <c r="H31" s="102" t="e">
        <f>'Energy Calculations'!AA31</f>
        <v>#DIV/0!</v>
      </c>
      <c r="J31" s="117" cm="1">
        <f t="array" ref="J31">_xlfn.IFNA(_xlfn.IFS(Fuel_group1="Electricity",INDEX(Electricity_Emission_Factors,MATCH($B31,'Emissions Factors'!$F$6:$F$55)),
Fuel_group1="Other",VLOOKUP(Fuel_type1,Inputs!$B$34:$C$38,2,FALSE),
AND(Fuel_group1&lt;&gt;"Electricity",Fuel_group1&lt;&gt;"Other"),INDEX(NonElectricity_Emissions_Factors,MATCH(Fuel_type1,'Emissions Factors'!$C$6:$C$28,0))),0)</f>
        <v>0</v>
      </c>
      <c r="K31" s="118" cm="1">
        <f t="array" ref="K31">_xlfn.IFNA(_xlfn.IFS(Fuel_group2="Electricity",INDEX(Electricity_Emission_Factors,MATCH($B31,'Emissions Factors'!$F$6:$F$55)),
Fuel_group2="Other",VLOOKUP(Fuel_type2,Inputs!$B$34:$C$38,2,FALSE),
AND(Fuel_group2&lt;&gt;"Electricity",Fuel_group2&lt;&gt;"Other"),INDEX(NonElectricity_Emissions_Factors,MATCH(Fuel_type2,'Emissions Factors'!$C$6:$C$28,0))),0)</f>
        <v>0</v>
      </c>
      <c r="L31" s="118" cm="1">
        <f t="array" ref="L31">_xlfn.IFNA(_xlfn.IFS(Fuel_group3="Electricity",INDEX(Electricity_Emission_Factors,MATCH($B31,'Emissions Factors'!$F$6:$F$55)),
Fuel_group3="Other",VLOOKUP(Fuel_type3,Inputs!$B$34:$C$38,2,FALSE),
AND(Fuel_group3&lt;&gt;"Electricity",Fuel_group3&lt;&gt;"Other"),INDEX(NonElectricity_Emissions_Factors,MATCH(Fuel_type3,'Emissions Factors'!$C$6:$C$28,0))),0)</f>
        <v>0</v>
      </c>
      <c r="M31" s="118" cm="1">
        <f t="array" ref="M31">_xlfn.IFNA(_xlfn.IFS(Fuel_group4="Electricity",INDEX(Electricity_Emission_Factors,MATCH($B31,'Emissions Factors'!$F$6:$F$55)),
Fuel_group4="Other",VLOOKUP(Fuel_type4,Inputs!$B$34:$C$38,2,FALSE),
AND(Fuel_group4&lt;&gt;"Electricity",Fuel_group4&lt;&gt;"Other"),INDEX(NonElectricity_Emissions_Factors,MATCH(Fuel_type4,'Emissions Factors'!$C$6:$C$28,0))),0)</f>
        <v>0</v>
      </c>
      <c r="N31" s="119" cm="1">
        <f t="array" ref="N31">_xlfn.IFNA(_xlfn.IFS(Fuel_group5="Electricity",INDEX(Electricity_Emission_Factors,MATCH($B31,'Emissions Factors'!$F$6:$F$55)),
Fuel_group5="Other",VLOOKUP(Fuel_type5,Inputs!$B$34:$C$38,2,FALSE),
AND(Fuel_group5&lt;&gt;"Electricity",Fuel_group5&lt;&gt;"Other"),INDEX(NonElectricity_Emissions_Factors,MATCH(Fuel_type5,'Emissions Factors'!$C$6:$C$28,0))),0)</f>
        <v>0</v>
      </c>
      <c r="O31" s="112"/>
      <c r="P31" s="100" t="e">
        <f t="shared" si="2"/>
        <v>#DIV/0!</v>
      </c>
      <c r="Q31" s="101" t="e">
        <f t="shared" si="3"/>
        <v>#DIV/0!</v>
      </c>
      <c r="R31" s="101" t="e">
        <f t="shared" si="4"/>
        <v>#DIV/0!</v>
      </c>
      <c r="S31" s="101" t="e">
        <f t="shared" si="5"/>
        <v>#DIV/0!</v>
      </c>
      <c r="T31" s="102" t="e">
        <f t="shared" si="6"/>
        <v>#DIV/0!</v>
      </c>
      <c r="U31" s="112"/>
      <c r="V31" s="100" t="e">
        <f t="shared" si="7"/>
        <v>#DIV/0!</v>
      </c>
      <c r="W31" s="101" t="e">
        <f t="shared" si="8"/>
        <v>#DIV/0!</v>
      </c>
      <c r="X31" s="101" t="e">
        <f t="shared" si="9"/>
        <v>#DIV/0!</v>
      </c>
      <c r="Y31" s="101" t="e">
        <f t="shared" si="10"/>
        <v>#DIV/0!</v>
      </c>
      <c r="Z31" s="102" t="e">
        <f t="shared" si="11"/>
        <v>#DIV/0!</v>
      </c>
      <c r="AA31" s="103"/>
    </row>
    <row r="32" spans="2:27" x14ac:dyDescent="0.25">
      <c r="B32" s="116">
        <v>2045</v>
      </c>
      <c r="C32" s="103"/>
      <c r="D32" s="100" t="e">
        <f>'Energy Calculations'!W32</f>
        <v>#DIV/0!</v>
      </c>
      <c r="E32" s="101" t="e">
        <f>'Energy Calculations'!X32</f>
        <v>#DIV/0!</v>
      </c>
      <c r="F32" s="101" t="e">
        <f>'Energy Calculations'!Y32</f>
        <v>#DIV/0!</v>
      </c>
      <c r="G32" s="101" t="e">
        <f>'Energy Calculations'!Z32</f>
        <v>#DIV/0!</v>
      </c>
      <c r="H32" s="102" t="e">
        <f>'Energy Calculations'!AA32</f>
        <v>#DIV/0!</v>
      </c>
      <c r="J32" s="117" cm="1">
        <f t="array" ref="J32">_xlfn.IFNA(_xlfn.IFS(Fuel_group1="Electricity",INDEX(Electricity_Emission_Factors,MATCH($B32,'Emissions Factors'!$F$6:$F$55)),
Fuel_group1="Other",VLOOKUP(Fuel_type1,Inputs!$B$34:$C$38,2,FALSE),
AND(Fuel_group1&lt;&gt;"Electricity",Fuel_group1&lt;&gt;"Other"),INDEX(NonElectricity_Emissions_Factors,MATCH(Fuel_type1,'Emissions Factors'!$C$6:$C$28,0))),0)</f>
        <v>0</v>
      </c>
      <c r="K32" s="118" cm="1">
        <f t="array" ref="K32">_xlfn.IFNA(_xlfn.IFS(Fuel_group2="Electricity",INDEX(Electricity_Emission_Factors,MATCH($B32,'Emissions Factors'!$F$6:$F$55)),
Fuel_group2="Other",VLOOKUP(Fuel_type2,Inputs!$B$34:$C$38,2,FALSE),
AND(Fuel_group2&lt;&gt;"Electricity",Fuel_group2&lt;&gt;"Other"),INDEX(NonElectricity_Emissions_Factors,MATCH(Fuel_type2,'Emissions Factors'!$C$6:$C$28,0))),0)</f>
        <v>0</v>
      </c>
      <c r="L32" s="118" cm="1">
        <f t="array" ref="L32">_xlfn.IFNA(_xlfn.IFS(Fuel_group3="Electricity",INDEX(Electricity_Emission_Factors,MATCH($B32,'Emissions Factors'!$F$6:$F$55)),
Fuel_group3="Other",VLOOKUP(Fuel_type3,Inputs!$B$34:$C$38,2,FALSE),
AND(Fuel_group3&lt;&gt;"Electricity",Fuel_group3&lt;&gt;"Other"),INDEX(NonElectricity_Emissions_Factors,MATCH(Fuel_type3,'Emissions Factors'!$C$6:$C$28,0))),0)</f>
        <v>0</v>
      </c>
      <c r="M32" s="118" cm="1">
        <f t="array" ref="M32">_xlfn.IFNA(_xlfn.IFS(Fuel_group4="Electricity",INDEX(Electricity_Emission_Factors,MATCH($B32,'Emissions Factors'!$F$6:$F$55)),
Fuel_group4="Other",VLOOKUP(Fuel_type4,Inputs!$B$34:$C$38,2,FALSE),
AND(Fuel_group4&lt;&gt;"Electricity",Fuel_group4&lt;&gt;"Other"),INDEX(NonElectricity_Emissions_Factors,MATCH(Fuel_type4,'Emissions Factors'!$C$6:$C$28,0))),0)</f>
        <v>0</v>
      </c>
      <c r="N32" s="119" cm="1">
        <f t="array" ref="N32">_xlfn.IFNA(_xlfn.IFS(Fuel_group5="Electricity",INDEX(Electricity_Emission_Factors,MATCH($B32,'Emissions Factors'!$F$6:$F$55)),
Fuel_group5="Other",VLOOKUP(Fuel_type5,Inputs!$B$34:$C$38,2,FALSE),
AND(Fuel_group5&lt;&gt;"Electricity",Fuel_group5&lt;&gt;"Other"),INDEX(NonElectricity_Emissions_Factors,MATCH(Fuel_type5,'Emissions Factors'!$C$6:$C$28,0))),0)</f>
        <v>0</v>
      </c>
      <c r="O32" s="112"/>
      <c r="P32" s="100" t="e">
        <f t="shared" si="2"/>
        <v>#DIV/0!</v>
      </c>
      <c r="Q32" s="101" t="e">
        <f t="shared" si="3"/>
        <v>#DIV/0!</v>
      </c>
      <c r="R32" s="101" t="e">
        <f t="shared" si="4"/>
        <v>#DIV/0!</v>
      </c>
      <c r="S32" s="101" t="e">
        <f t="shared" si="5"/>
        <v>#DIV/0!</v>
      </c>
      <c r="T32" s="102" t="e">
        <f t="shared" si="6"/>
        <v>#DIV/0!</v>
      </c>
      <c r="U32" s="112"/>
      <c r="V32" s="100" t="e">
        <f t="shared" si="7"/>
        <v>#DIV/0!</v>
      </c>
      <c r="W32" s="101" t="e">
        <f t="shared" si="8"/>
        <v>#DIV/0!</v>
      </c>
      <c r="X32" s="101" t="e">
        <f t="shared" si="9"/>
        <v>#DIV/0!</v>
      </c>
      <c r="Y32" s="101" t="e">
        <f t="shared" si="10"/>
        <v>#DIV/0!</v>
      </c>
      <c r="Z32" s="102" t="e">
        <f t="shared" si="11"/>
        <v>#DIV/0!</v>
      </c>
      <c r="AA32" s="103"/>
    </row>
    <row r="33" spans="2:27" x14ac:dyDescent="0.25">
      <c r="B33" s="116">
        <v>2046</v>
      </c>
      <c r="C33" s="103"/>
      <c r="D33" s="100" t="e">
        <f>'Energy Calculations'!W33</f>
        <v>#DIV/0!</v>
      </c>
      <c r="E33" s="101" t="e">
        <f>'Energy Calculations'!X33</f>
        <v>#DIV/0!</v>
      </c>
      <c r="F33" s="101" t="e">
        <f>'Energy Calculations'!Y33</f>
        <v>#DIV/0!</v>
      </c>
      <c r="G33" s="101" t="e">
        <f>'Energy Calculations'!Z33</f>
        <v>#DIV/0!</v>
      </c>
      <c r="H33" s="102" t="e">
        <f>'Energy Calculations'!AA33</f>
        <v>#DIV/0!</v>
      </c>
      <c r="J33" s="117" cm="1">
        <f t="array" ref="J33">_xlfn.IFNA(_xlfn.IFS(Fuel_group1="Electricity",INDEX(Electricity_Emission_Factors,MATCH($B33,'Emissions Factors'!$F$6:$F$55)),
Fuel_group1="Other",VLOOKUP(Fuel_type1,Inputs!$B$34:$C$38,2,FALSE),
AND(Fuel_group1&lt;&gt;"Electricity",Fuel_group1&lt;&gt;"Other"),INDEX(NonElectricity_Emissions_Factors,MATCH(Fuel_type1,'Emissions Factors'!$C$6:$C$28,0))),0)</f>
        <v>0</v>
      </c>
      <c r="K33" s="118" cm="1">
        <f t="array" ref="K33">_xlfn.IFNA(_xlfn.IFS(Fuel_group2="Electricity",INDEX(Electricity_Emission_Factors,MATCH($B33,'Emissions Factors'!$F$6:$F$55)),
Fuel_group2="Other",VLOOKUP(Fuel_type2,Inputs!$B$34:$C$38,2,FALSE),
AND(Fuel_group2&lt;&gt;"Electricity",Fuel_group2&lt;&gt;"Other"),INDEX(NonElectricity_Emissions_Factors,MATCH(Fuel_type2,'Emissions Factors'!$C$6:$C$28,0))),0)</f>
        <v>0</v>
      </c>
      <c r="L33" s="118" cm="1">
        <f t="array" ref="L33">_xlfn.IFNA(_xlfn.IFS(Fuel_group3="Electricity",INDEX(Electricity_Emission_Factors,MATCH($B33,'Emissions Factors'!$F$6:$F$55)),
Fuel_group3="Other",VLOOKUP(Fuel_type3,Inputs!$B$34:$C$38,2,FALSE),
AND(Fuel_group3&lt;&gt;"Electricity",Fuel_group3&lt;&gt;"Other"),INDEX(NonElectricity_Emissions_Factors,MATCH(Fuel_type3,'Emissions Factors'!$C$6:$C$28,0))),0)</f>
        <v>0</v>
      </c>
      <c r="M33" s="118" cm="1">
        <f t="array" ref="M33">_xlfn.IFNA(_xlfn.IFS(Fuel_group4="Electricity",INDEX(Electricity_Emission_Factors,MATCH($B33,'Emissions Factors'!$F$6:$F$55)),
Fuel_group4="Other",VLOOKUP(Fuel_type4,Inputs!$B$34:$C$38,2,FALSE),
AND(Fuel_group4&lt;&gt;"Electricity",Fuel_group4&lt;&gt;"Other"),INDEX(NonElectricity_Emissions_Factors,MATCH(Fuel_type4,'Emissions Factors'!$C$6:$C$28,0))),0)</f>
        <v>0</v>
      </c>
      <c r="N33" s="119" cm="1">
        <f t="array" ref="N33">_xlfn.IFNA(_xlfn.IFS(Fuel_group5="Electricity",INDEX(Electricity_Emission_Factors,MATCH($B33,'Emissions Factors'!$F$6:$F$55)),
Fuel_group5="Other",VLOOKUP(Fuel_type5,Inputs!$B$34:$C$38,2,FALSE),
AND(Fuel_group5&lt;&gt;"Electricity",Fuel_group5&lt;&gt;"Other"),INDEX(NonElectricity_Emissions_Factors,MATCH(Fuel_type5,'Emissions Factors'!$C$6:$C$28,0))),0)</f>
        <v>0</v>
      </c>
      <c r="O33" s="112"/>
      <c r="P33" s="100" t="e">
        <f t="shared" si="2"/>
        <v>#DIV/0!</v>
      </c>
      <c r="Q33" s="101" t="e">
        <f t="shared" si="3"/>
        <v>#DIV/0!</v>
      </c>
      <c r="R33" s="101" t="e">
        <f t="shared" si="4"/>
        <v>#DIV/0!</v>
      </c>
      <c r="S33" s="101" t="e">
        <f t="shared" si="5"/>
        <v>#DIV/0!</v>
      </c>
      <c r="T33" s="102" t="e">
        <f t="shared" si="6"/>
        <v>#DIV/0!</v>
      </c>
      <c r="U33" s="112"/>
      <c r="V33" s="100" t="e">
        <f t="shared" si="7"/>
        <v>#DIV/0!</v>
      </c>
      <c r="W33" s="101" t="e">
        <f t="shared" si="8"/>
        <v>#DIV/0!</v>
      </c>
      <c r="X33" s="101" t="e">
        <f t="shared" si="9"/>
        <v>#DIV/0!</v>
      </c>
      <c r="Y33" s="101" t="e">
        <f t="shared" si="10"/>
        <v>#DIV/0!</v>
      </c>
      <c r="Z33" s="102" t="e">
        <f t="shared" si="11"/>
        <v>#DIV/0!</v>
      </c>
      <c r="AA33" s="103"/>
    </row>
    <row r="34" spans="2:27" x14ac:dyDescent="0.25">
      <c r="B34" s="116">
        <v>2047</v>
      </c>
      <c r="C34" s="103"/>
      <c r="D34" s="100" t="e">
        <f>'Energy Calculations'!W34</f>
        <v>#DIV/0!</v>
      </c>
      <c r="E34" s="101" t="e">
        <f>'Energy Calculations'!X34</f>
        <v>#DIV/0!</v>
      </c>
      <c r="F34" s="101" t="e">
        <f>'Energy Calculations'!Y34</f>
        <v>#DIV/0!</v>
      </c>
      <c r="G34" s="101" t="e">
        <f>'Energy Calculations'!Z34</f>
        <v>#DIV/0!</v>
      </c>
      <c r="H34" s="102" t="e">
        <f>'Energy Calculations'!AA34</f>
        <v>#DIV/0!</v>
      </c>
      <c r="J34" s="117" cm="1">
        <f t="array" ref="J34">_xlfn.IFNA(_xlfn.IFS(Fuel_group1="Electricity",INDEX(Electricity_Emission_Factors,MATCH($B34,'Emissions Factors'!$F$6:$F$55)),
Fuel_group1="Other",VLOOKUP(Fuel_type1,Inputs!$B$34:$C$38,2,FALSE),
AND(Fuel_group1&lt;&gt;"Electricity",Fuel_group1&lt;&gt;"Other"),INDEX(NonElectricity_Emissions_Factors,MATCH(Fuel_type1,'Emissions Factors'!$C$6:$C$28,0))),0)</f>
        <v>0</v>
      </c>
      <c r="K34" s="118" cm="1">
        <f t="array" ref="K34">_xlfn.IFNA(_xlfn.IFS(Fuel_group2="Electricity",INDEX(Electricity_Emission_Factors,MATCH($B34,'Emissions Factors'!$F$6:$F$55)),
Fuel_group2="Other",VLOOKUP(Fuel_type2,Inputs!$B$34:$C$38,2,FALSE),
AND(Fuel_group2&lt;&gt;"Electricity",Fuel_group2&lt;&gt;"Other"),INDEX(NonElectricity_Emissions_Factors,MATCH(Fuel_type2,'Emissions Factors'!$C$6:$C$28,0))),0)</f>
        <v>0</v>
      </c>
      <c r="L34" s="118" cm="1">
        <f t="array" ref="L34">_xlfn.IFNA(_xlfn.IFS(Fuel_group3="Electricity",INDEX(Electricity_Emission_Factors,MATCH($B34,'Emissions Factors'!$F$6:$F$55)),
Fuel_group3="Other",VLOOKUP(Fuel_type3,Inputs!$B$34:$C$38,2,FALSE),
AND(Fuel_group3&lt;&gt;"Electricity",Fuel_group3&lt;&gt;"Other"),INDEX(NonElectricity_Emissions_Factors,MATCH(Fuel_type3,'Emissions Factors'!$C$6:$C$28,0))),0)</f>
        <v>0</v>
      </c>
      <c r="M34" s="118" cm="1">
        <f t="array" ref="M34">_xlfn.IFNA(_xlfn.IFS(Fuel_group4="Electricity",INDEX(Electricity_Emission_Factors,MATCH($B34,'Emissions Factors'!$F$6:$F$55)),
Fuel_group4="Other",VLOOKUP(Fuel_type4,Inputs!$B$34:$C$38,2,FALSE),
AND(Fuel_group4&lt;&gt;"Electricity",Fuel_group4&lt;&gt;"Other"),INDEX(NonElectricity_Emissions_Factors,MATCH(Fuel_type4,'Emissions Factors'!$C$6:$C$28,0))),0)</f>
        <v>0</v>
      </c>
      <c r="N34" s="119" cm="1">
        <f t="array" ref="N34">_xlfn.IFNA(_xlfn.IFS(Fuel_group5="Electricity",INDEX(Electricity_Emission_Factors,MATCH($B34,'Emissions Factors'!$F$6:$F$55)),
Fuel_group5="Other",VLOOKUP(Fuel_type5,Inputs!$B$34:$C$38,2,FALSE),
AND(Fuel_group5&lt;&gt;"Electricity",Fuel_group5&lt;&gt;"Other"),INDEX(NonElectricity_Emissions_Factors,MATCH(Fuel_type5,'Emissions Factors'!$C$6:$C$28,0))),0)</f>
        <v>0</v>
      </c>
      <c r="O34" s="112"/>
      <c r="P34" s="100" t="e">
        <f t="shared" si="2"/>
        <v>#DIV/0!</v>
      </c>
      <c r="Q34" s="101" t="e">
        <f t="shared" si="3"/>
        <v>#DIV/0!</v>
      </c>
      <c r="R34" s="101" t="e">
        <f t="shared" si="4"/>
        <v>#DIV/0!</v>
      </c>
      <c r="S34" s="101" t="e">
        <f t="shared" si="5"/>
        <v>#DIV/0!</v>
      </c>
      <c r="T34" s="102" t="e">
        <f t="shared" si="6"/>
        <v>#DIV/0!</v>
      </c>
      <c r="U34" s="112"/>
      <c r="V34" s="100" t="e">
        <f t="shared" si="7"/>
        <v>#DIV/0!</v>
      </c>
      <c r="W34" s="101" t="e">
        <f t="shared" si="8"/>
        <v>#DIV/0!</v>
      </c>
      <c r="X34" s="101" t="e">
        <f t="shared" si="9"/>
        <v>#DIV/0!</v>
      </c>
      <c r="Y34" s="101" t="e">
        <f t="shared" si="10"/>
        <v>#DIV/0!</v>
      </c>
      <c r="Z34" s="102" t="e">
        <f t="shared" si="11"/>
        <v>#DIV/0!</v>
      </c>
      <c r="AA34" s="103"/>
    </row>
    <row r="35" spans="2:27" x14ac:dyDescent="0.25">
      <c r="B35" s="116">
        <v>2048</v>
      </c>
      <c r="C35" s="103"/>
      <c r="D35" s="100" t="e">
        <f>'Energy Calculations'!W35</f>
        <v>#DIV/0!</v>
      </c>
      <c r="E35" s="101" t="e">
        <f>'Energy Calculations'!X35</f>
        <v>#DIV/0!</v>
      </c>
      <c r="F35" s="101" t="e">
        <f>'Energy Calculations'!Y35</f>
        <v>#DIV/0!</v>
      </c>
      <c r="G35" s="101" t="e">
        <f>'Energy Calculations'!Z35</f>
        <v>#DIV/0!</v>
      </c>
      <c r="H35" s="102" t="e">
        <f>'Energy Calculations'!AA35</f>
        <v>#DIV/0!</v>
      </c>
      <c r="J35" s="117" cm="1">
        <f t="array" ref="J35">_xlfn.IFNA(_xlfn.IFS(Fuel_group1="Electricity",INDEX(Electricity_Emission_Factors,MATCH($B35,'Emissions Factors'!$F$6:$F$55)),
Fuel_group1="Other",VLOOKUP(Fuel_type1,Inputs!$B$34:$C$38,2,FALSE),
AND(Fuel_group1&lt;&gt;"Electricity",Fuel_group1&lt;&gt;"Other"),INDEX(NonElectricity_Emissions_Factors,MATCH(Fuel_type1,'Emissions Factors'!$C$6:$C$28,0))),0)</f>
        <v>0</v>
      </c>
      <c r="K35" s="118" cm="1">
        <f t="array" ref="K35">_xlfn.IFNA(_xlfn.IFS(Fuel_group2="Electricity",INDEX(Electricity_Emission_Factors,MATCH($B35,'Emissions Factors'!$F$6:$F$55)),
Fuel_group2="Other",VLOOKUP(Fuel_type2,Inputs!$B$34:$C$38,2,FALSE),
AND(Fuel_group2&lt;&gt;"Electricity",Fuel_group2&lt;&gt;"Other"),INDEX(NonElectricity_Emissions_Factors,MATCH(Fuel_type2,'Emissions Factors'!$C$6:$C$28,0))),0)</f>
        <v>0</v>
      </c>
      <c r="L35" s="118" cm="1">
        <f t="array" ref="L35">_xlfn.IFNA(_xlfn.IFS(Fuel_group3="Electricity",INDEX(Electricity_Emission_Factors,MATCH($B35,'Emissions Factors'!$F$6:$F$55)),
Fuel_group3="Other",VLOOKUP(Fuel_type3,Inputs!$B$34:$C$38,2,FALSE),
AND(Fuel_group3&lt;&gt;"Electricity",Fuel_group3&lt;&gt;"Other"),INDEX(NonElectricity_Emissions_Factors,MATCH(Fuel_type3,'Emissions Factors'!$C$6:$C$28,0))),0)</f>
        <v>0</v>
      </c>
      <c r="M35" s="118" cm="1">
        <f t="array" ref="M35">_xlfn.IFNA(_xlfn.IFS(Fuel_group4="Electricity",INDEX(Electricity_Emission_Factors,MATCH($B35,'Emissions Factors'!$F$6:$F$55)),
Fuel_group4="Other",VLOOKUP(Fuel_type4,Inputs!$B$34:$C$38,2,FALSE),
AND(Fuel_group4&lt;&gt;"Electricity",Fuel_group4&lt;&gt;"Other"),INDEX(NonElectricity_Emissions_Factors,MATCH(Fuel_type4,'Emissions Factors'!$C$6:$C$28,0))),0)</f>
        <v>0</v>
      </c>
      <c r="N35" s="119" cm="1">
        <f t="array" ref="N35">_xlfn.IFNA(_xlfn.IFS(Fuel_group5="Electricity",INDEX(Electricity_Emission_Factors,MATCH($B35,'Emissions Factors'!$F$6:$F$55)),
Fuel_group5="Other",VLOOKUP(Fuel_type5,Inputs!$B$34:$C$38,2,FALSE),
AND(Fuel_group5&lt;&gt;"Electricity",Fuel_group5&lt;&gt;"Other"),INDEX(NonElectricity_Emissions_Factors,MATCH(Fuel_type5,'Emissions Factors'!$C$6:$C$28,0))),0)</f>
        <v>0</v>
      </c>
      <c r="O35" s="112"/>
      <c r="P35" s="100" t="e">
        <f t="shared" si="2"/>
        <v>#DIV/0!</v>
      </c>
      <c r="Q35" s="101" t="e">
        <f t="shared" si="3"/>
        <v>#DIV/0!</v>
      </c>
      <c r="R35" s="101" t="e">
        <f t="shared" si="4"/>
        <v>#DIV/0!</v>
      </c>
      <c r="S35" s="101" t="e">
        <f t="shared" si="5"/>
        <v>#DIV/0!</v>
      </c>
      <c r="T35" s="102" t="e">
        <f t="shared" si="6"/>
        <v>#DIV/0!</v>
      </c>
      <c r="U35" s="112"/>
      <c r="V35" s="100" t="e">
        <f t="shared" si="7"/>
        <v>#DIV/0!</v>
      </c>
      <c r="W35" s="101" t="e">
        <f t="shared" si="8"/>
        <v>#DIV/0!</v>
      </c>
      <c r="X35" s="101" t="e">
        <f t="shared" si="9"/>
        <v>#DIV/0!</v>
      </c>
      <c r="Y35" s="101" t="e">
        <f t="shared" si="10"/>
        <v>#DIV/0!</v>
      </c>
      <c r="Z35" s="102" t="e">
        <f t="shared" si="11"/>
        <v>#DIV/0!</v>
      </c>
      <c r="AA35" s="103"/>
    </row>
    <row r="36" spans="2:27" x14ac:dyDescent="0.25">
      <c r="B36" s="116">
        <v>2049</v>
      </c>
      <c r="C36" s="103"/>
      <c r="D36" s="100" t="e">
        <f>'Energy Calculations'!W36</f>
        <v>#DIV/0!</v>
      </c>
      <c r="E36" s="101" t="e">
        <f>'Energy Calculations'!X36</f>
        <v>#DIV/0!</v>
      </c>
      <c r="F36" s="101" t="e">
        <f>'Energy Calculations'!Y36</f>
        <v>#DIV/0!</v>
      </c>
      <c r="G36" s="101" t="e">
        <f>'Energy Calculations'!Z36</f>
        <v>#DIV/0!</v>
      </c>
      <c r="H36" s="102" t="e">
        <f>'Energy Calculations'!AA36</f>
        <v>#DIV/0!</v>
      </c>
      <c r="J36" s="117" cm="1">
        <f t="array" ref="J36">_xlfn.IFNA(_xlfn.IFS(Fuel_group1="Electricity",INDEX(Electricity_Emission_Factors,MATCH($B36,'Emissions Factors'!$F$6:$F$55)),
Fuel_group1="Other",VLOOKUP(Fuel_type1,Inputs!$B$34:$C$38,2,FALSE),
AND(Fuel_group1&lt;&gt;"Electricity",Fuel_group1&lt;&gt;"Other"),INDEX(NonElectricity_Emissions_Factors,MATCH(Fuel_type1,'Emissions Factors'!$C$6:$C$28,0))),0)</f>
        <v>0</v>
      </c>
      <c r="K36" s="118" cm="1">
        <f t="array" ref="K36">_xlfn.IFNA(_xlfn.IFS(Fuel_group2="Electricity",INDEX(Electricity_Emission_Factors,MATCH($B36,'Emissions Factors'!$F$6:$F$55)),
Fuel_group2="Other",VLOOKUP(Fuel_type2,Inputs!$B$34:$C$38,2,FALSE),
AND(Fuel_group2&lt;&gt;"Electricity",Fuel_group2&lt;&gt;"Other"),INDEX(NonElectricity_Emissions_Factors,MATCH(Fuel_type2,'Emissions Factors'!$C$6:$C$28,0))),0)</f>
        <v>0</v>
      </c>
      <c r="L36" s="118" cm="1">
        <f t="array" ref="L36">_xlfn.IFNA(_xlfn.IFS(Fuel_group3="Electricity",INDEX(Electricity_Emission_Factors,MATCH($B36,'Emissions Factors'!$F$6:$F$55)),
Fuel_group3="Other",VLOOKUP(Fuel_type3,Inputs!$B$34:$C$38,2,FALSE),
AND(Fuel_group3&lt;&gt;"Electricity",Fuel_group3&lt;&gt;"Other"),INDEX(NonElectricity_Emissions_Factors,MATCH(Fuel_type3,'Emissions Factors'!$C$6:$C$28,0))),0)</f>
        <v>0</v>
      </c>
      <c r="M36" s="118" cm="1">
        <f t="array" ref="M36">_xlfn.IFNA(_xlfn.IFS(Fuel_group4="Electricity",INDEX(Electricity_Emission_Factors,MATCH($B36,'Emissions Factors'!$F$6:$F$55)),
Fuel_group4="Other",VLOOKUP(Fuel_type4,Inputs!$B$34:$C$38,2,FALSE),
AND(Fuel_group4&lt;&gt;"Electricity",Fuel_group4&lt;&gt;"Other"),INDEX(NonElectricity_Emissions_Factors,MATCH(Fuel_type4,'Emissions Factors'!$C$6:$C$28,0))),0)</f>
        <v>0</v>
      </c>
      <c r="N36" s="119" cm="1">
        <f t="array" ref="N36">_xlfn.IFNA(_xlfn.IFS(Fuel_group5="Electricity",INDEX(Electricity_Emission_Factors,MATCH($B36,'Emissions Factors'!$F$6:$F$55)),
Fuel_group5="Other",VLOOKUP(Fuel_type5,Inputs!$B$34:$C$38,2,FALSE),
AND(Fuel_group5&lt;&gt;"Electricity",Fuel_group5&lt;&gt;"Other"),INDEX(NonElectricity_Emissions_Factors,MATCH(Fuel_type5,'Emissions Factors'!$C$6:$C$28,0))),0)</f>
        <v>0</v>
      </c>
      <c r="O36" s="112"/>
      <c r="P36" s="100" t="e">
        <f t="shared" si="2"/>
        <v>#DIV/0!</v>
      </c>
      <c r="Q36" s="101" t="e">
        <f t="shared" si="3"/>
        <v>#DIV/0!</v>
      </c>
      <c r="R36" s="101" t="e">
        <f t="shared" si="4"/>
        <v>#DIV/0!</v>
      </c>
      <c r="S36" s="101" t="e">
        <f t="shared" si="5"/>
        <v>#DIV/0!</v>
      </c>
      <c r="T36" s="102" t="e">
        <f t="shared" si="6"/>
        <v>#DIV/0!</v>
      </c>
      <c r="U36" s="112"/>
      <c r="V36" s="100" t="e">
        <f t="shared" si="7"/>
        <v>#DIV/0!</v>
      </c>
      <c r="W36" s="101" t="e">
        <f t="shared" si="8"/>
        <v>#DIV/0!</v>
      </c>
      <c r="X36" s="101" t="e">
        <f t="shared" si="9"/>
        <v>#DIV/0!</v>
      </c>
      <c r="Y36" s="101" t="e">
        <f t="shared" si="10"/>
        <v>#DIV/0!</v>
      </c>
      <c r="Z36" s="102" t="e">
        <f t="shared" si="11"/>
        <v>#DIV/0!</v>
      </c>
      <c r="AA36" s="103"/>
    </row>
    <row r="37" spans="2:27" x14ac:dyDescent="0.25">
      <c r="B37" s="116">
        <v>2050</v>
      </c>
      <c r="C37" s="103"/>
      <c r="D37" s="100" t="e">
        <f>'Energy Calculations'!W37</f>
        <v>#DIV/0!</v>
      </c>
      <c r="E37" s="101" t="e">
        <f>'Energy Calculations'!X37</f>
        <v>#DIV/0!</v>
      </c>
      <c r="F37" s="101" t="e">
        <f>'Energy Calculations'!Y37</f>
        <v>#DIV/0!</v>
      </c>
      <c r="G37" s="101" t="e">
        <f>'Energy Calculations'!Z37</f>
        <v>#DIV/0!</v>
      </c>
      <c r="H37" s="102" t="e">
        <f>'Energy Calculations'!AA37</f>
        <v>#DIV/0!</v>
      </c>
      <c r="J37" s="117" cm="1">
        <f t="array" ref="J37">_xlfn.IFNA(_xlfn.IFS(Fuel_group1="Electricity",INDEX(Electricity_Emission_Factors,MATCH($B37,'Emissions Factors'!$F$6:$F$55)),
Fuel_group1="Other",VLOOKUP(Fuel_type1,Inputs!$B$34:$C$38,2,FALSE),
AND(Fuel_group1&lt;&gt;"Electricity",Fuel_group1&lt;&gt;"Other"),INDEX(NonElectricity_Emissions_Factors,MATCH(Fuel_type1,'Emissions Factors'!$C$6:$C$28,0))),0)</f>
        <v>0</v>
      </c>
      <c r="K37" s="118" cm="1">
        <f t="array" ref="K37">_xlfn.IFNA(_xlfn.IFS(Fuel_group2="Electricity",INDEX(Electricity_Emission_Factors,MATCH($B37,'Emissions Factors'!$F$6:$F$55)),
Fuel_group2="Other",VLOOKUP(Fuel_type2,Inputs!$B$34:$C$38,2,FALSE),
AND(Fuel_group2&lt;&gt;"Electricity",Fuel_group2&lt;&gt;"Other"),INDEX(NonElectricity_Emissions_Factors,MATCH(Fuel_type2,'Emissions Factors'!$C$6:$C$28,0))),0)</f>
        <v>0</v>
      </c>
      <c r="L37" s="118" cm="1">
        <f t="array" ref="L37">_xlfn.IFNA(_xlfn.IFS(Fuel_group3="Electricity",INDEX(Electricity_Emission_Factors,MATCH($B37,'Emissions Factors'!$F$6:$F$55)),
Fuel_group3="Other",VLOOKUP(Fuel_type3,Inputs!$B$34:$C$38,2,FALSE),
AND(Fuel_group3&lt;&gt;"Electricity",Fuel_group3&lt;&gt;"Other"),INDEX(NonElectricity_Emissions_Factors,MATCH(Fuel_type3,'Emissions Factors'!$C$6:$C$28,0))),0)</f>
        <v>0</v>
      </c>
      <c r="M37" s="118" cm="1">
        <f t="array" ref="M37">_xlfn.IFNA(_xlfn.IFS(Fuel_group4="Electricity",INDEX(Electricity_Emission_Factors,MATCH($B37,'Emissions Factors'!$F$6:$F$55)),
Fuel_group4="Other",VLOOKUP(Fuel_type4,Inputs!$B$34:$C$38,2,FALSE),
AND(Fuel_group4&lt;&gt;"Electricity",Fuel_group4&lt;&gt;"Other"),INDEX(NonElectricity_Emissions_Factors,MATCH(Fuel_type4,'Emissions Factors'!$C$6:$C$28,0))),0)</f>
        <v>0</v>
      </c>
      <c r="N37" s="119" cm="1">
        <f t="array" ref="N37">_xlfn.IFNA(_xlfn.IFS(Fuel_group5="Electricity",INDEX(Electricity_Emission_Factors,MATCH($B37,'Emissions Factors'!$F$6:$F$55)),
Fuel_group5="Other",VLOOKUP(Fuel_type5,Inputs!$B$34:$C$38,2,FALSE),
AND(Fuel_group5&lt;&gt;"Electricity",Fuel_group5&lt;&gt;"Other"),INDEX(NonElectricity_Emissions_Factors,MATCH(Fuel_type5,'Emissions Factors'!$C$6:$C$28,0))),0)</f>
        <v>0</v>
      </c>
      <c r="O37" s="112"/>
      <c r="P37" s="100" t="e">
        <f t="shared" si="2"/>
        <v>#DIV/0!</v>
      </c>
      <c r="Q37" s="101" t="e">
        <f t="shared" si="3"/>
        <v>#DIV/0!</v>
      </c>
      <c r="R37" s="101" t="e">
        <f t="shared" si="4"/>
        <v>#DIV/0!</v>
      </c>
      <c r="S37" s="101" t="e">
        <f t="shared" si="5"/>
        <v>#DIV/0!</v>
      </c>
      <c r="T37" s="102" t="e">
        <f t="shared" si="6"/>
        <v>#DIV/0!</v>
      </c>
      <c r="U37" s="112"/>
      <c r="V37" s="100" t="e">
        <f t="shared" si="7"/>
        <v>#DIV/0!</v>
      </c>
      <c r="W37" s="101" t="e">
        <f t="shared" si="8"/>
        <v>#DIV/0!</v>
      </c>
      <c r="X37" s="101" t="e">
        <f t="shared" si="9"/>
        <v>#DIV/0!</v>
      </c>
      <c r="Y37" s="101" t="e">
        <f t="shared" si="10"/>
        <v>#DIV/0!</v>
      </c>
      <c r="Z37" s="102" t="e">
        <f t="shared" si="11"/>
        <v>#DIV/0!</v>
      </c>
      <c r="AA37" s="103"/>
    </row>
    <row r="38" spans="2:27" x14ac:dyDescent="0.25">
      <c r="B38" s="116">
        <v>2051</v>
      </c>
      <c r="C38" s="103"/>
      <c r="D38" s="100" t="e">
        <f>'Energy Calculations'!W38</f>
        <v>#DIV/0!</v>
      </c>
      <c r="E38" s="101" t="e">
        <f>'Energy Calculations'!X38</f>
        <v>#DIV/0!</v>
      </c>
      <c r="F38" s="101" t="e">
        <f>'Energy Calculations'!Y38</f>
        <v>#DIV/0!</v>
      </c>
      <c r="G38" s="101" t="e">
        <f>'Energy Calculations'!Z38</f>
        <v>#DIV/0!</v>
      </c>
      <c r="H38" s="102" t="e">
        <f>'Energy Calculations'!AA38</f>
        <v>#DIV/0!</v>
      </c>
      <c r="J38" s="117" cm="1">
        <f t="array" ref="J38">_xlfn.IFNA(_xlfn.IFS(Fuel_group1="Electricity",INDEX(Electricity_Emission_Factors,MATCH($B38,'Emissions Factors'!$F$6:$F$55)),
Fuel_group1="Other",VLOOKUP(Fuel_type1,Inputs!$B$34:$C$38,2,FALSE),
AND(Fuel_group1&lt;&gt;"Electricity",Fuel_group1&lt;&gt;"Other"),INDEX(NonElectricity_Emissions_Factors,MATCH(Fuel_type1,'Emissions Factors'!$C$6:$C$28,0))),0)</f>
        <v>0</v>
      </c>
      <c r="K38" s="118" cm="1">
        <f t="array" ref="K38">_xlfn.IFNA(_xlfn.IFS(Fuel_group2="Electricity",INDEX(Electricity_Emission_Factors,MATCH($B38,'Emissions Factors'!$F$6:$F$55)),
Fuel_group2="Other",VLOOKUP(Fuel_type2,Inputs!$B$34:$C$38,2,FALSE),
AND(Fuel_group2&lt;&gt;"Electricity",Fuel_group2&lt;&gt;"Other"),INDEX(NonElectricity_Emissions_Factors,MATCH(Fuel_type2,'Emissions Factors'!$C$6:$C$28,0))),0)</f>
        <v>0</v>
      </c>
      <c r="L38" s="118" cm="1">
        <f t="array" ref="L38">_xlfn.IFNA(_xlfn.IFS(Fuel_group3="Electricity",INDEX(Electricity_Emission_Factors,MATCH($B38,'Emissions Factors'!$F$6:$F$55)),
Fuel_group3="Other",VLOOKUP(Fuel_type3,Inputs!$B$34:$C$38,2,FALSE),
AND(Fuel_group3&lt;&gt;"Electricity",Fuel_group3&lt;&gt;"Other"),INDEX(NonElectricity_Emissions_Factors,MATCH(Fuel_type3,'Emissions Factors'!$C$6:$C$28,0))),0)</f>
        <v>0</v>
      </c>
      <c r="M38" s="118" cm="1">
        <f t="array" ref="M38">_xlfn.IFNA(_xlfn.IFS(Fuel_group4="Electricity",INDEX(Electricity_Emission_Factors,MATCH($B38,'Emissions Factors'!$F$6:$F$55)),
Fuel_group4="Other",VLOOKUP(Fuel_type4,Inputs!$B$34:$C$38,2,FALSE),
AND(Fuel_group4&lt;&gt;"Electricity",Fuel_group4&lt;&gt;"Other"),INDEX(NonElectricity_Emissions_Factors,MATCH(Fuel_type4,'Emissions Factors'!$C$6:$C$28,0))),0)</f>
        <v>0</v>
      </c>
      <c r="N38" s="119" cm="1">
        <f t="array" ref="N38">_xlfn.IFNA(_xlfn.IFS(Fuel_group5="Electricity",INDEX(Electricity_Emission_Factors,MATCH($B38,'Emissions Factors'!$F$6:$F$55)),
Fuel_group5="Other",VLOOKUP(Fuel_type5,Inputs!$B$34:$C$38,2,FALSE),
AND(Fuel_group5&lt;&gt;"Electricity",Fuel_group5&lt;&gt;"Other"),INDEX(NonElectricity_Emissions_Factors,MATCH(Fuel_type5,'Emissions Factors'!$C$6:$C$28,0))),0)</f>
        <v>0</v>
      </c>
      <c r="O38" s="112"/>
      <c r="P38" s="100" t="e">
        <f t="shared" si="2"/>
        <v>#DIV/0!</v>
      </c>
      <c r="Q38" s="101" t="e">
        <f t="shared" si="3"/>
        <v>#DIV/0!</v>
      </c>
      <c r="R38" s="101" t="e">
        <f t="shared" si="4"/>
        <v>#DIV/0!</v>
      </c>
      <c r="S38" s="101" t="e">
        <f t="shared" si="5"/>
        <v>#DIV/0!</v>
      </c>
      <c r="T38" s="102" t="e">
        <f t="shared" si="6"/>
        <v>#DIV/0!</v>
      </c>
      <c r="U38" s="112"/>
      <c r="V38" s="100" t="e">
        <f t="shared" si="7"/>
        <v>#DIV/0!</v>
      </c>
      <c r="W38" s="101" t="e">
        <f t="shared" si="8"/>
        <v>#DIV/0!</v>
      </c>
      <c r="X38" s="101" t="e">
        <f t="shared" si="9"/>
        <v>#DIV/0!</v>
      </c>
      <c r="Y38" s="101" t="e">
        <f t="shared" si="10"/>
        <v>#DIV/0!</v>
      </c>
      <c r="Z38" s="102" t="e">
        <f t="shared" si="11"/>
        <v>#DIV/0!</v>
      </c>
      <c r="AA38" s="103"/>
    </row>
    <row r="39" spans="2:27" x14ac:dyDescent="0.25">
      <c r="B39" s="116">
        <v>2052</v>
      </c>
      <c r="C39" s="103"/>
      <c r="D39" s="100" t="e">
        <f>'Energy Calculations'!W39</f>
        <v>#DIV/0!</v>
      </c>
      <c r="E39" s="101" t="e">
        <f>'Energy Calculations'!X39</f>
        <v>#DIV/0!</v>
      </c>
      <c r="F39" s="101" t="e">
        <f>'Energy Calculations'!Y39</f>
        <v>#DIV/0!</v>
      </c>
      <c r="G39" s="101" t="e">
        <f>'Energy Calculations'!Z39</f>
        <v>#DIV/0!</v>
      </c>
      <c r="H39" s="102" t="e">
        <f>'Energy Calculations'!AA39</f>
        <v>#DIV/0!</v>
      </c>
      <c r="J39" s="117" cm="1">
        <f t="array" ref="J39">_xlfn.IFNA(_xlfn.IFS(Fuel_group1="Electricity",INDEX(Electricity_Emission_Factors,MATCH($B39,'Emissions Factors'!$F$6:$F$55)),
Fuel_group1="Other",VLOOKUP(Fuel_type1,Inputs!$B$34:$C$38,2,FALSE),
AND(Fuel_group1&lt;&gt;"Electricity",Fuel_group1&lt;&gt;"Other"),INDEX(NonElectricity_Emissions_Factors,MATCH(Fuel_type1,'Emissions Factors'!$C$6:$C$28,0))),0)</f>
        <v>0</v>
      </c>
      <c r="K39" s="118" cm="1">
        <f t="array" ref="K39">_xlfn.IFNA(_xlfn.IFS(Fuel_group2="Electricity",INDEX(Electricity_Emission_Factors,MATCH($B39,'Emissions Factors'!$F$6:$F$55)),
Fuel_group2="Other",VLOOKUP(Fuel_type2,Inputs!$B$34:$C$38,2,FALSE),
AND(Fuel_group2&lt;&gt;"Electricity",Fuel_group2&lt;&gt;"Other"),INDEX(NonElectricity_Emissions_Factors,MATCH(Fuel_type2,'Emissions Factors'!$C$6:$C$28,0))),0)</f>
        <v>0</v>
      </c>
      <c r="L39" s="118" cm="1">
        <f t="array" ref="L39">_xlfn.IFNA(_xlfn.IFS(Fuel_group3="Electricity",INDEX(Electricity_Emission_Factors,MATCH($B39,'Emissions Factors'!$F$6:$F$55)),
Fuel_group3="Other",VLOOKUP(Fuel_type3,Inputs!$B$34:$C$38,2,FALSE),
AND(Fuel_group3&lt;&gt;"Electricity",Fuel_group3&lt;&gt;"Other"),INDEX(NonElectricity_Emissions_Factors,MATCH(Fuel_type3,'Emissions Factors'!$C$6:$C$28,0))),0)</f>
        <v>0</v>
      </c>
      <c r="M39" s="118" cm="1">
        <f t="array" ref="M39">_xlfn.IFNA(_xlfn.IFS(Fuel_group4="Electricity",INDEX(Electricity_Emission_Factors,MATCH($B39,'Emissions Factors'!$F$6:$F$55)),
Fuel_group4="Other",VLOOKUP(Fuel_type4,Inputs!$B$34:$C$38,2,FALSE),
AND(Fuel_group4&lt;&gt;"Electricity",Fuel_group4&lt;&gt;"Other"),INDEX(NonElectricity_Emissions_Factors,MATCH(Fuel_type4,'Emissions Factors'!$C$6:$C$28,0))),0)</f>
        <v>0</v>
      </c>
      <c r="N39" s="119" cm="1">
        <f t="array" ref="N39">_xlfn.IFNA(_xlfn.IFS(Fuel_group5="Electricity",INDEX(Electricity_Emission_Factors,MATCH($B39,'Emissions Factors'!$F$6:$F$55)),
Fuel_group5="Other",VLOOKUP(Fuel_type5,Inputs!$B$34:$C$38,2,FALSE),
AND(Fuel_group5&lt;&gt;"Electricity",Fuel_group5&lt;&gt;"Other"),INDEX(NonElectricity_Emissions_Factors,MATCH(Fuel_type5,'Emissions Factors'!$C$6:$C$28,0))),0)</f>
        <v>0</v>
      </c>
      <c r="O39" s="112"/>
      <c r="P39" s="100" t="e">
        <f t="shared" si="2"/>
        <v>#DIV/0!</v>
      </c>
      <c r="Q39" s="101" t="e">
        <f t="shared" si="3"/>
        <v>#DIV/0!</v>
      </c>
      <c r="R39" s="101" t="e">
        <f t="shared" si="4"/>
        <v>#DIV/0!</v>
      </c>
      <c r="S39" s="101" t="e">
        <f t="shared" si="5"/>
        <v>#DIV/0!</v>
      </c>
      <c r="T39" s="102" t="e">
        <f t="shared" si="6"/>
        <v>#DIV/0!</v>
      </c>
      <c r="U39" s="112"/>
      <c r="V39" s="100" t="e">
        <f t="shared" si="7"/>
        <v>#DIV/0!</v>
      </c>
      <c r="W39" s="101" t="e">
        <f t="shared" si="8"/>
        <v>#DIV/0!</v>
      </c>
      <c r="X39" s="101" t="e">
        <f t="shared" si="9"/>
        <v>#DIV/0!</v>
      </c>
      <c r="Y39" s="101" t="e">
        <f t="shared" si="10"/>
        <v>#DIV/0!</v>
      </c>
      <c r="Z39" s="102" t="e">
        <f t="shared" si="11"/>
        <v>#DIV/0!</v>
      </c>
      <c r="AA39" s="103"/>
    </row>
    <row r="40" spans="2:27" x14ac:dyDescent="0.25">
      <c r="B40" s="116">
        <v>2053</v>
      </c>
      <c r="C40" s="103"/>
      <c r="D40" s="100" t="e">
        <f>'Energy Calculations'!W40</f>
        <v>#DIV/0!</v>
      </c>
      <c r="E40" s="101" t="e">
        <f>'Energy Calculations'!X40</f>
        <v>#DIV/0!</v>
      </c>
      <c r="F40" s="101" t="e">
        <f>'Energy Calculations'!Y40</f>
        <v>#DIV/0!</v>
      </c>
      <c r="G40" s="101" t="e">
        <f>'Energy Calculations'!Z40</f>
        <v>#DIV/0!</v>
      </c>
      <c r="H40" s="102" t="e">
        <f>'Energy Calculations'!AA40</f>
        <v>#DIV/0!</v>
      </c>
      <c r="J40" s="117" cm="1">
        <f t="array" ref="J40">_xlfn.IFNA(_xlfn.IFS(Fuel_group1="Electricity",INDEX(Electricity_Emission_Factors,MATCH($B40,'Emissions Factors'!$F$6:$F$55)),
Fuel_group1="Other",VLOOKUP(Fuel_type1,Inputs!$B$34:$C$38,2,FALSE),
AND(Fuel_group1&lt;&gt;"Electricity",Fuel_group1&lt;&gt;"Other"),INDEX(NonElectricity_Emissions_Factors,MATCH(Fuel_type1,'Emissions Factors'!$C$6:$C$28,0))),0)</f>
        <v>0</v>
      </c>
      <c r="K40" s="118" cm="1">
        <f t="array" ref="K40">_xlfn.IFNA(_xlfn.IFS(Fuel_group2="Electricity",INDEX(Electricity_Emission_Factors,MATCH($B40,'Emissions Factors'!$F$6:$F$55)),
Fuel_group2="Other",VLOOKUP(Fuel_type2,Inputs!$B$34:$C$38,2,FALSE),
AND(Fuel_group2&lt;&gt;"Electricity",Fuel_group2&lt;&gt;"Other"),INDEX(NonElectricity_Emissions_Factors,MATCH(Fuel_type2,'Emissions Factors'!$C$6:$C$28,0))),0)</f>
        <v>0</v>
      </c>
      <c r="L40" s="118" cm="1">
        <f t="array" ref="L40">_xlfn.IFNA(_xlfn.IFS(Fuel_group3="Electricity",INDEX(Electricity_Emission_Factors,MATCH($B40,'Emissions Factors'!$F$6:$F$55)),
Fuel_group3="Other",VLOOKUP(Fuel_type3,Inputs!$B$34:$C$38,2,FALSE),
AND(Fuel_group3&lt;&gt;"Electricity",Fuel_group3&lt;&gt;"Other"),INDEX(NonElectricity_Emissions_Factors,MATCH(Fuel_type3,'Emissions Factors'!$C$6:$C$28,0))),0)</f>
        <v>0</v>
      </c>
      <c r="M40" s="118" cm="1">
        <f t="array" ref="M40">_xlfn.IFNA(_xlfn.IFS(Fuel_group4="Electricity",INDEX(Electricity_Emission_Factors,MATCH($B40,'Emissions Factors'!$F$6:$F$55)),
Fuel_group4="Other",VLOOKUP(Fuel_type4,Inputs!$B$34:$C$38,2,FALSE),
AND(Fuel_group4&lt;&gt;"Electricity",Fuel_group4&lt;&gt;"Other"),INDEX(NonElectricity_Emissions_Factors,MATCH(Fuel_type4,'Emissions Factors'!$C$6:$C$28,0))),0)</f>
        <v>0</v>
      </c>
      <c r="N40" s="119" cm="1">
        <f t="array" ref="N40">_xlfn.IFNA(_xlfn.IFS(Fuel_group5="Electricity",INDEX(Electricity_Emission_Factors,MATCH($B40,'Emissions Factors'!$F$6:$F$55)),
Fuel_group5="Other",VLOOKUP(Fuel_type5,Inputs!$B$34:$C$38,2,FALSE),
AND(Fuel_group5&lt;&gt;"Electricity",Fuel_group5&lt;&gt;"Other"),INDEX(NonElectricity_Emissions_Factors,MATCH(Fuel_type5,'Emissions Factors'!$C$6:$C$28,0))),0)</f>
        <v>0</v>
      </c>
      <c r="O40" s="112"/>
      <c r="P40" s="100" t="e">
        <f t="shared" si="2"/>
        <v>#DIV/0!</v>
      </c>
      <c r="Q40" s="101" t="e">
        <f t="shared" si="3"/>
        <v>#DIV/0!</v>
      </c>
      <c r="R40" s="101" t="e">
        <f t="shared" si="4"/>
        <v>#DIV/0!</v>
      </c>
      <c r="S40" s="101" t="e">
        <f t="shared" si="5"/>
        <v>#DIV/0!</v>
      </c>
      <c r="T40" s="102" t="e">
        <f t="shared" si="6"/>
        <v>#DIV/0!</v>
      </c>
      <c r="U40" s="112"/>
      <c r="V40" s="100" t="e">
        <f t="shared" si="7"/>
        <v>#DIV/0!</v>
      </c>
      <c r="W40" s="101" t="e">
        <f t="shared" si="8"/>
        <v>#DIV/0!</v>
      </c>
      <c r="X40" s="101" t="e">
        <f t="shared" si="9"/>
        <v>#DIV/0!</v>
      </c>
      <c r="Y40" s="101" t="e">
        <f t="shared" si="10"/>
        <v>#DIV/0!</v>
      </c>
      <c r="Z40" s="102" t="e">
        <f t="shared" si="11"/>
        <v>#DIV/0!</v>
      </c>
      <c r="AA40" s="103"/>
    </row>
    <row r="41" spans="2:27" x14ac:dyDescent="0.25">
      <c r="B41" s="116">
        <v>2054</v>
      </c>
      <c r="C41" s="103"/>
      <c r="D41" s="100" t="e">
        <f>'Energy Calculations'!W41</f>
        <v>#DIV/0!</v>
      </c>
      <c r="E41" s="101" t="e">
        <f>'Energy Calculations'!X41</f>
        <v>#DIV/0!</v>
      </c>
      <c r="F41" s="101" t="e">
        <f>'Energy Calculations'!Y41</f>
        <v>#DIV/0!</v>
      </c>
      <c r="G41" s="101" t="e">
        <f>'Energy Calculations'!Z41</f>
        <v>#DIV/0!</v>
      </c>
      <c r="H41" s="102" t="e">
        <f>'Energy Calculations'!AA41</f>
        <v>#DIV/0!</v>
      </c>
      <c r="J41" s="117" cm="1">
        <f t="array" ref="J41">_xlfn.IFNA(_xlfn.IFS(Fuel_group1="Electricity",INDEX(Electricity_Emission_Factors,MATCH($B41,'Emissions Factors'!$F$6:$F$55)),
Fuel_group1="Other",VLOOKUP(Fuel_type1,Inputs!$B$34:$C$38,2,FALSE),
AND(Fuel_group1&lt;&gt;"Electricity",Fuel_group1&lt;&gt;"Other"),INDEX(NonElectricity_Emissions_Factors,MATCH(Fuel_type1,'Emissions Factors'!$C$6:$C$28,0))),0)</f>
        <v>0</v>
      </c>
      <c r="K41" s="118" cm="1">
        <f t="array" ref="K41">_xlfn.IFNA(_xlfn.IFS(Fuel_group2="Electricity",INDEX(Electricity_Emission_Factors,MATCH($B41,'Emissions Factors'!$F$6:$F$55)),
Fuel_group2="Other",VLOOKUP(Fuel_type2,Inputs!$B$34:$C$38,2,FALSE),
AND(Fuel_group2&lt;&gt;"Electricity",Fuel_group2&lt;&gt;"Other"),INDEX(NonElectricity_Emissions_Factors,MATCH(Fuel_type2,'Emissions Factors'!$C$6:$C$28,0))),0)</f>
        <v>0</v>
      </c>
      <c r="L41" s="118" cm="1">
        <f t="array" ref="L41">_xlfn.IFNA(_xlfn.IFS(Fuel_group3="Electricity",INDEX(Electricity_Emission_Factors,MATCH($B41,'Emissions Factors'!$F$6:$F$55)),
Fuel_group3="Other",VLOOKUP(Fuel_type3,Inputs!$B$34:$C$38,2,FALSE),
AND(Fuel_group3&lt;&gt;"Electricity",Fuel_group3&lt;&gt;"Other"),INDEX(NonElectricity_Emissions_Factors,MATCH(Fuel_type3,'Emissions Factors'!$C$6:$C$28,0))),0)</f>
        <v>0</v>
      </c>
      <c r="M41" s="118" cm="1">
        <f t="array" ref="M41">_xlfn.IFNA(_xlfn.IFS(Fuel_group4="Electricity",INDEX(Electricity_Emission_Factors,MATCH($B41,'Emissions Factors'!$F$6:$F$55)),
Fuel_group4="Other",VLOOKUP(Fuel_type4,Inputs!$B$34:$C$38,2,FALSE),
AND(Fuel_group4&lt;&gt;"Electricity",Fuel_group4&lt;&gt;"Other"),INDEX(NonElectricity_Emissions_Factors,MATCH(Fuel_type4,'Emissions Factors'!$C$6:$C$28,0))),0)</f>
        <v>0</v>
      </c>
      <c r="N41" s="119" cm="1">
        <f t="array" ref="N41">_xlfn.IFNA(_xlfn.IFS(Fuel_group5="Electricity",INDEX(Electricity_Emission_Factors,MATCH($B41,'Emissions Factors'!$F$6:$F$55)),
Fuel_group5="Other",VLOOKUP(Fuel_type5,Inputs!$B$34:$C$38,2,FALSE),
AND(Fuel_group5&lt;&gt;"Electricity",Fuel_group5&lt;&gt;"Other"),INDEX(NonElectricity_Emissions_Factors,MATCH(Fuel_type5,'Emissions Factors'!$C$6:$C$28,0))),0)</f>
        <v>0</v>
      </c>
      <c r="O41" s="112"/>
      <c r="P41" s="100" t="e">
        <f t="shared" si="2"/>
        <v>#DIV/0!</v>
      </c>
      <c r="Q41" s="101" t="e">
        <f t="shared" si="3"/>
        <v>#DIV/0!</v>
      </c>
      <c r="R41" s="101" t="e">
        <f t="shared" si="4"/>
        <v>#DIV/0!</v>
      </c>
      <c r="S41" s="101" t="e">
        <f t="shared" si="5"/>
        <v>#DIV/0!</v>
      </c>
      <c r="T41" s="102" t="e">
        <f t="shared" si="6"/>
        <v>#DIV/0!</v>
      </c>
      <c r="U41" s="112"/>
      <c r="V41" s="100" t="e">
        <f t="shared" si="7"/>
        <v>#DIV/0!</v>
      </c>
      <c r="W41" s="101" t="e">
        <f t="shared" si="8"/>
        <v>#DIV/0!</v>
      </c>
      <c r="X41" s="101" t="e">
        <f t="shared" si="9"/>
        <v>#DIV/0!</v>
      </c>
      <c r="Y41" s="101" t="e">
        <f t="shared" si="10"/>
        <v>#DIV/0!</v>
      </c>
      <c r="Z41" s="102" t="e">
        <f t="shared" si="11"/>
        <v>#DIV/0!</v>
      </c>
      <c r="AA41" s="103"/>
    </row>
    <row r="42" spans="2:27" x14ac:dyDescent="0.25">
      <c r="B42" s="116">
        <v>2055</v>
      </c>
      <c r="C42" s="103"/>
      <c r="D42" s="100" t="e">
        <f>'Energy Calculations'!W42</f>
        <v>#DIV/0!</v>
      </c>
      <c r="E42" s="101" t="e">
        <f>'Energy Calculations'!X42</f>
        <v>#DIV/0!</v>
      </c>
      <c r="F42" s="101" t="e">
        <f>'Energy Calculations'!Y42</f>
        <v>#DIV/0!</v>
      </c>
      <c r="G42" s="101" t="e">
        <f>'Energy Calculations'!Z42</f>
        <v>#DIV/0!</v>
      </c>
      <c r="H42" s="102" t="e">
        <f>'Energy Calculations'!AA42</f>
        <v>#DIV/0!</v>
      </c>
      <c r="J42" s="117" cm="1">
        <f t="array" ref="J42">_xlfn.IFNA(_xlfn.IFS(Fuel_group1="Electricity",INDEX(Electricity_Emission_Factors,MATCH($B42,'Emissions Factors'!$F$6:$F$55)),
Fuel_group1="Other",VLOOKUP(Fuel_type1,Inputs!$B$34:$C$38,2,FALSE),
AND(Fuel_group1&lt;&gt;"Electricity",Fuel_group1&lt;&gt;"Other"),INDEX(NonElectricity_Emissions_Factors,MATCH(Fuel_type1,'Emissions Factors'!$C$6:$C$28,0))),0)</f>
        <v>0</v>
      </c>
      <c r="K42" s="118" cm="1">
        <f t="array" ref="K42">_xlfn.IFNA(_xlfn.IFS(Fuel_group2="Electricity",INDEX(Electricity_Emission_Factors,MATCH($B42,'Emissions Factors'!$F$6:$F$55)),
Fuel_group2="Other",VLOOKUP(Fuel_type2,Inputs!$B$34:$C$38,2,FALSE),
AND(Fuel_group2&lt;&gt;"Electricity",Fuel_group2&lt;&gt;"Other"),INDEX(NonElectricity_Emissions_Factors,MATCH(Fuel_type2,'Emissions Factors'!$C$6:$C$28,0))),0)</f>
        <v>0</v>
      </c>
      <c r="L42" s="118" cm="1">
        <f t="array" ref="L42">_xlfn.IFNA(_xlfn.IFS(Fuel_group3="Electricity",INDEX(Electricity_Emission_Factors,MATCH($B42,'Emissions Factors'!$F$6:$F$55)),
Fuel_group3="Other",VLOOKUP(Fuel_type3,Inputs!$B$34:$C$38,2,FALSE),
AND(Fuel_group3&lt;&gt;"Electricity",Fuel_group3&lt;&gt;"Other"),INDEX(NonElectricity_Emissions_Factors,MATCH(Fuel_type3,'Emissions Factors'!$C$6:$C$28,0))),0)</f>
        <v>0</v>
      </c>
      <c r="M42" s="118" cm="1">
        <f t="array" ref="M42">_xlfn.IFNA(_xlfn.IFS(Fuel_group4="Electricity",INDEX(Electricity_Emission_Factors,MATCH($B42,'Emissions Factors'!$F$6:$F$55)),
Fuel_group4="Other",VLOOKUP(Fuel_type4,Inputs!$B$34:$C$38,2,FALSE),
AND(Fuel_group4&lt;&gt;"Electricity",Fuel_group4&lt;&gt;"Other"),INDEX(NonElectricity_Emissions_Factors,MATCH(Fuel_type4,'Emissions Factors'!$C$6:$C$28,0))),0)</f>
        <v>0</v>
      </c>
      <c r="N42" s="119" cm="1">
        <f t="array" ref="N42">_xlfn.IFNA(_xlfn.IFS(Fuel_group5="Electricity",INDEX(Electricity_Emission_Factors,MATCH($B42,'Emissions Factors'!$F$6:$F$55)),
Fuel_group5="Other",VLOOKUP(Fuel_type5,Inputs!$B$34:$C$38,2,FALSE),
AND(Fuel_group5&lt;&gt;"Electricity",Fuel_group5&lt;&gt;"Other"),INDEX(NonElectricity_Emissions_Factors,MATCH(Fuel_type5,'Emissions Factors'!$C$6:$C$28,0))),0)</f>
        <v>0</v>
      </c>
      <c r="O42" s="112"/>
      <c r="P42" s="100" t="e">
        <f t="shared" si="2"/>
        <v>#DIV/0!</v>
      </c>
      <c r="Q42" s="101" t="e">
        <f t="shared" si="3"/>
        <v>#DIV/0!</v>
      </c>
      <c r="R42" s="101" t="e">
        <f t="shared" si="4"/>
        <v>#DIV/0!</v>
      </c>
      <c r="S42" s="101" t="e">
        <f t="shared" si="5"/>
        <v>#DIV/0!</v>
      </c>
      <c r="T42" s="102" t="e">
        <f t="shared" si="6"/>
        <v>#DIV/0!</v>
      </c>
      <c r="U42" s="112"/>
      <c r="V42" s="100" t="e">
        <f t="shared" si="7"/>
        <v>#DIV/0!</v>
      </c>
      <c r="W42" s="101" t="e">
        <f t="shared" si="8"/>
        <v>#DIV/0!</v>
      </c>
      <c r="X42" s="101" t="e">
        <f t="shared" si="9"/>
        <v>#DIV/0!</v>
      </c>
      <c r="Y42" s="101" t="e">
        <f t="shared" si="10"/>
        <v>#DIV/0!</v>
      </c>
      <c r="Z42" s="102" t="e">
        <f t="shared" si="11"/>
        <v>#DIV/0!</v>
      </c>
      <c r="AA42" s="103"/>
    </row>
    <row r="43" spans="2:27" x14ac:dyDescent="0.25">
      <c r="B43" s="116">
        <v>2056</v>
      </c>
      <c r="C43" s="103"/>
      <c r="D43" s="100" t="e">
        <f>'Energy Calculations'!W43</f>
        <v>#DIV/0!</v>
      </c>
      <c r="E43" s="101" t="e">
        <f>'Energy Calculations'!X43</f>
        <v>#DIV/0!</v>
      </c>
      <c r="F43" s="101" t="e">
        <f>'Energy Calculations'!Y43</f>
        <v>#DIV/0!</v>
      </c>
      <c r="G43" s="101" t="e">
        <f>'Energy Calculations'!Z43</f>
        <v>#DIV/0!</v>
      </c>
      <c r="H43" s="102" t="e">
        <f>'Energy Calculations'!AA43</f>
        <v>#DIV/0!</v>
      </c>
      <c r="J43" s="117" cm="1">
        <f t="array" ref="J43">_xlfn.IFNA(_xlfn.IFS(Fuel_group1="Electricity",INDEX(Electricity_Emission_Factors,MATCH($B43,'Emissions Factors'!$F$6:$F$55)),
Fuel_group1="Other",VLOOKUP(Fuel_type1,Inputs!$B$34:$C$38,2,FALSE),
AND(Fuel_group1&lt;&gt;"Electricity",Fuel_group1&lt;&gt;"Other"),INDEX(NonElectricity_Emissions_Factors,MATCH(Fuel_type1,'Emissions Factors'!$C$6:$C$28,0))),0)</f>
        <v>0</v>
      </c>
      <c r="K43" s="118" cm="1">
        <f t="array" ref="K43">_xlfn.IFNA(_xlfn.IFS(Fuel_group2="Electricity",INDEX(Electricity_Emission_Factors,MATCH($B43,'Emissions Factors'!$F$6:$F$55)),
Fuel_group2="Other",VLOOKUP(Fuel_type2,Inputs!$B$34:$C$38,2,FALSE),
AND(Fuel_group2&lt;&gt;"Electricity",Fuel_group2&lt;&gt;"Other"),INDEX(NonElectricity_Emissions_Factors,MATCH(Fuel_type2,'Emissions Factors'!$C$6:$C$28,0))),0)</f>
        <v>0</v>
      </c>
      <c r="L43" s="118" cm="1">
        <f t="array" ref="L43">_xlfn.IFNA(_xlfn.IFS(Fuel_group3="Electricity",INDEX(Electricity_Emission_Factors,MATCH($B43,'Emissions Factors'!$F$6:$F$55)),
Fuel_group3="Other",VLOOKUP(Fuel_type3,Inputs!$B$34:$C$38,2,FALSE),
AND(Fuel_group3&lt;&gt;"Electricity",Fuel_group3&lt;&gt;"Other"),INDEX(NonElectricity_Emissions_Factors,MATCH(Fuel_type3,'Emissions Factors'!$C$6:$C$28,0))),0)</f>
        <v>0</v>
      </c>
      <c r="M43" s="118" cm="1">
        <f t="array" ref="M43">_xlfn.IFNA(_xlfn.IFS(Fuel_group4="Electricity",INDEX(Electricity_Emission_Factors,MATCH($B43,'Emissions Factors'!$F$6:$F$55)),
Fuel_group4="Other",VLOOKUP(Fuel_type4,Inputs!$B$34:$C$38,2,FALSE),
AND(Fuel_group4&lt;&gt;"Electricity",Fuel_group4&lt;&gt;"Other"),INDEX(NonElectricity_Emissions_Factors,MATCH(Fuel_type4,'Emissions Factors'!$C$6:$C$28,0))),0)</f>
        <v>0</v>
      </c>
      <c r="N43" s="119" cm="1">
        <f t="array" ref="N43">_xlfn.IFNA(_xlfn.IFS(Fuel_group5="Electricity",INDEX(Electricity_Emission_Factors,MATCH($B43,'Emissions Factors'!$F$6:$F$55)),
Fuel_group5="Other",VLOOKUP(Fuel_type5,Inputs!$B$34:$C$38,2,FALSE),
AND(Fuel_group5&lt;&gt;"Electricity",Fuel_group5&lt;&gt;"Other"),INDEX(NonElectricity_Emissions_Factors,MATCH(Fuel_type5,'Emissions Factors'!$C$6:$C$28,0))),0)</f>
        <v>0</v>
      </c>
      <c r="O43" s="112"/>
      <c r="P43" s="100" t="e">
        <f t="shared" si="2"/>
        <v>#DIV/0!</v>
      </c>
      <c r="Q43" s="101" t="e">
        <f t="shared" si="3"/>
        <v>#DIV/0!</v>
      </c>
      <c r="R43" s="101" t="e">
        <f t="shared" si="4"/>
        <v>#DIV/0!</v>
      </c>
      <c r="S43" s="101" t="e">
        <f t="shared" si="5"/>
        <v>#DIV/0!</v>
      </c>
      <c r="T43" s="102" t="e">
        <f t="shared" si="6"/>
        <v>#DIV/0!</v>
      </c>
      <c r="U43" s="112"/>
      <c r="V43" s="100" t="e">
        <f t="shared" si="7"/>
        <v>#DIV/0!</v>
      </c>
      <c r="W43" s="101" t="e">
        <f t="shared" si="8"/>
        <v>#DIV/0!</v>
      </c>
      <c r="X43" s="101" t="e">
        <f t="shared" si="9"/>
        <v>#DIV/0!</v>
      </c>
      <c r="Y43" s="101" t="e">
        <f t="shared" si="10"/>
        <v>#DIV/0!</v>
      </c>
      <c r="Z43" s="102" t="e">
        <f t="shared" si="11"/>
        <v>#DIV/0!</v>
      </c>
      <c r="AA43" s="103"/>
    </row>
    <row r="44" spans="2:27" x14ac:dyDescent="0.25">
      <c r="B44" s="116">
        <v>2057</v>
      </c>
      <c r="C44" s="103"/>
      <c r="D44" s="100" t="e">
        <f>'Energy Calculations'!W44</f>
        <v>#DIV/0!</v>
      </c>
      <c r="E44" s="101" t="e">
        <f>'Energy Calculations'!X44</f>
        <v>#DIV/0!</v>
      </c>
      <c r="F44" s="101" t="e">
        <f>'Energy Calculations'!Y44</f>
        <v>#DIV/0!</v>
      </c>
      <c r="G44" s="101" t="e">
        <f>'Energy Calculations'!Z44</f>
        <v>#DIV/0!</v>
      </c>
      <c r="H44" s="102" t="e">
        <f>'Energy Calculations'!AA44</f>
        <v>#DIV/0!</v>
      </c>
      <c r="J44" s="117" cm="1">
        <f t="array" ref="J44">_xlfn.IFNA(_xlfn.IFS(Fuel_group1="Electricity",INDEX(Electricity_Emission_Factors,MATCH($B44,'Emissions Factors'!$F$6:$F$55)),
Fuel_group1="Other",VLOOKUP(Fuel_type1,Inputs!$B$34:$C$38,2,FALSE),
AND(Fuel_group1&lt;&gt;"Electricity",Fuel_group1&lt;&gt;"Other"),INDEX(NonElectricity_Emissions_Factors,MATCH(Fuel_type1,'Emissions Factors'!$C$6:$C$28,0))),0)</f>
        <v>0</v>
      </c>
      <c r="K44" s="118" cm="1">
        <f t="array" ref="K44">_xlfn.IFNA(_xlfn.IFS(Fuel_group2="Electricity",INDEX(Electricity_Emission_Factors,MATCH($B44,'Emissions Factors'!$F$6:$F$55)),
Fuel_group2="Other",VLOOKUP(Fuel_type2,Inputs!$B$34:$C$38,2,FALSE),
AND(Fuel_group2&lt;&gt;"Electricity",Fuel_group2&lt;&gt;"Other"),INDEX(NonElectricity_Emissions_Factors,MATCH(Fuel_type2,'Emissions Factors'!$C$6:$C$28,0))),0)</f>
        <v>0</v>
      </c>
      <c r="L44" s="118" cm="1">
        <f t="array" ref="L44">_xlfn.IFNA(_xlfn.IFS(Fuel_group3="Electricity",INDEX(Electricity_Emission_Factors,MATCH($B44,'Emissions Factors'!$F$6:$F$55)),
Fuel_group3="Other",VLOOKUP(Fuel_type3,Inputs!$B$34:$C$38,2,FALSE),
AND(Fuel_group3&lt;&gt;"Electricity",Fuel_group3&lt;&gt;"Other"),INDEX(NonElectricity_Emissions_Factors,MATCH(Fuel_type3,'Emissions Factors'!$C$6:$C$28,0))),0)</f>
        <v>0</v>
      </c>
      <c r="M44" s="118" cm="1">
        <f t="array" ref="M44">_xlfn.IFNA(_xlfn.IFS(Fuel_group4="Electricity",INDEX(Electricity_Emission_Factors,MATCH($B44,'Emissions Factors'!$F$6:$F$55)),
Fuel_group4="Other",VLOOKUP(Fuel_type4,Inputs!$B$34:$C$38,2,FALSE),
AND(Fuel_group4&lt;&gt;"Electricity",Fuel_group4&lt;&gt;"Other"),INDEX(NonElectricity_Emissions_Factors,MATCH(Fuel_type4,'Emissions Factors'!$C$6:$C$28,0))),0)</f>
        <v>0</v>
      </c>
      <c r="N44" s="119" cm="1">
        <f t="array" ref="N44">_xlfn.IFNA(_xlfn.IFS(Fuel_group5="Electricity",INDEX(Electricity_Emission_Factors,MATCH($B44,'Emissions Factors'!$F$6:$F$55)),
Fuel_group5="Other",VLOOKUP(Fuel_type5,Inputs!$B$34:$C$38,2,FALSE),
AND(Fuel_group5&lt;&gt;"Electricity",Fuel_group5&lt;&gt;"Other"),INDEX(NonElectricity_Emissions_Factors,MATCH(Fuel_type5,'Emissions Factors'!$C$6:$C$28,0))),0)</f>
        <v>0</v>
      </c>
      <c r="O44" s="112"/>
      <c r="P44" s="100" t="e">
        <f t="shared" si="2"/>
        <v>#DIV/0!</v>
      </c>
      <c r="Q44" s="101" t="e">
        <f t="shared" si="3"/>
        <v>#DIV/0!</v>
      </c>
      <c r="R44" s="101" t="e">
        <f t="shared" si="4"/>
        <v>#DIV/0!</v>
      </c>
      <c r="S44" s="101" t="e">
        <f t="shared" si="5"/>
        <v>#DIV/0!</v>
      </c>
      <c r="T44" s="102" t="e">
        <f t="shared" si="6"/>
        <v>#DIV/0!</v>
      </c>
      <c r="U44" s="112"/>
      <c r="V44" s="100" t="e">
        <f t="shared" si="7"/>
        <v>#DIV/0!</v>
      </c>
      <c r="W44" s="101" t="e">
        <f t="shared" si="8"/>
        <v>#DIV/0!</v>
      </c>
      <c r="X44" s="101" t="e">
        <f t="shared" si="9"/>
        <v>#DIV/0!</v>
      </c>
      <c r="Y44" s="101" t="e">
        <f t="shared" si="10"/>
        <v>#DIV/0!</v>
      </c>
      <c r="Z44" s="102" t="e">
        <f t="shared" si="11"/>
        <v>#DIV/0!</v>
      </c>
      <c r="AA44" s="103"/>
    </row>
    <row r="45" spans="2:27" x14ac:dyDescent="0.25">
      <c r="B45" s="116">
        <v>2058</v>
      </c>
      <c r="C45" s="103"/>
      <c r="D45" s="100" t="e">
        <f>'Energy Calculations'!W45</f>
        <v>#DIV/0!</v>
      </c>
      <c r="E45" s="101" t="e">
        <f>'Energy Calculations'!X45</f>
        <v>#DIV/0!</v>
      </c>
      <c r="F45" s="101" t="e">
        <f>'Energy Calculations'!Y45</f>
        <v>#DIV/0!</v>
      </c>
      <c r="G45" s="101" t="e">
        <f>'Energy Calculations'!Z45</f>
        <v>#DIV/0!</v>
      </c>
      <c r="H45" s="102" t="e">
        <f>'Energy Calculations'!AA45</f>
        <v>#DIV/0!</v>
      </c>
      <c r="J45" s="117" cm="1">
        <f t="array" ref="J45">_xlfn.IFNA(_xlfn.IFS(Fuel_group1="Electricity",INDEX(Electricity_Emission_Factors,MATCH($B45,'Emissions Factors'!$F$6:$F$55)),
Fuel_group1="Other",VLOOKUP(Fuel_type1,Inputs!$B$34:$C$38,2,FALSE),
AND(Fuel_group1&lt;&gt;"Electricity",Fuel_group1&lt;&gt;"Other"),INDEX(NonElectricity_Emissions_Factors,MATCH(Fuel_type1,'Emissions Factors'!$C$6:$C$28,0))),0)</f>
        <v>0</v>
      </c>
      <c r="K45" s="118" cm="1">
        <f t="array" ref="K45">_xlfn.IFNA(_xlfn.IFS(Fuel_group2="Electricity",INDEX(Electricity_Emission_Factors,MATCH($B45,'Emissions Factors'!$F$6:$F$55)),
Fuel_group2="Other",VLOOKUP(Fuel_type2,Inputs!$B$34:$C$38,2,FALSE),
AND(Fuel_group2&lt;&gt;"Electricity",Fuel_group2&lt;&gt;"Other"),INDEX(NonElectricity_Emissions_Factors,MATCH(Fuel_type2,'Emissions Factors'!$C$6:$C$28,0))),0)</f>
        <v>0</v>
      </c>
      <c r="L45" s="118" cm="1">
        <f t="array" ref="L45">_xlfn.IFNA(_xlfn.IFS(Fuel_group3="Electricity",INDEX(Electricity_Emission_Factors,MATCH($B45,'Emissions Factors'!$F$6:$F$55)),
Fuel_group3="Other",VLOOKUP(Fuel_type3,Inputs!$B$34:$C$38,2,FALSE),
AND(Fuel_group3&lt;&gt;"Electricity",Fuel_group3&lt;&gt;"Other"),INDEX(NonElectricity_Emissions_Factors,MATCH(Fuel_type3,'Emissions Factors'!$C$6:$C$28,0))),0)</f>
        <v>0</v>
      </c>
      <c r="M45" s="118" cm="1">
        <f t="array" ref="M45">_xlfn.IFNA(_xlfn.IFS(Fuel_group4="Electricity",INDEX(Electricity_Emission_Factors,MATCH($B45,'Emissions Factors'!$F$6:$F$55)),
Fuel_group4="Other",VLOOKUP(Fuel_type4,Inputs!$B$34:$C$38,2,FALSE),
AND(Fuel_group4&lt;&gt;"Electricity",Fuel_group4&lt;&gt;"Other"),INDEX(NonElectricity_Emissions_Factors,MATCH(Fuel_type4,'Emissions Factors'!$C$6:$C$28,0))),0)</f>
        <v>0</v>
      </c>
      <c r="N45" s="119" cm="1">
        <f t="array" ref="N45">_xlfn.IFNA(_xlfn.IFS(Fuel_group5="Electricity",INDEX(Electricity_Emission_Factors,MATCH($B45,'Emissions Factors'!$F$6:$F$55)),
Fuel_group5="Other",VLOOKUP(Fuel_type5,Inputs!$B$34:$C$38,2,FALSE),
AND(Fuel_group5&lt;&gt;"Electricity",Fuel_group5&lt;&gt;"Other"),INDEX(NonElectricity_Emissions_Factors,MATCH(Fuel_type5,'Emissions Factors'!$C$6:$C$28,0))),0)</f>
        <v>0</v>
      </c>
      <c r="O45" s="112"/>
      <c r="P45" s="100" t="e">
        <f t="shared" si="2"/>
        <v>#DIV/0!</v>
      </c>
      <c r="Q45" s="101" t="e">
        <f t="shared" si="3"/>
        <v>#DIV/0!</v>
      </c>
      <c r="R45" s="101" t="e">
        <f t="shared" si="4"/>
        <v>#DIV/0!</v>
      </c>
      <c r="S45" s="101" t="e">
        <f t="shared" si="5"/>
        <v>#DIV/0!</v>
      </c>
      <c r="T45" s="102" t="e">
        <f t="shared" si="6"/>
        <v>#DIV/0!</v>
      </c>
      <c r="U45" s="112"/>
      <c r="V45" s="100" t="e">
        <f t="shared" si="7"/>
        <v>#DIV/0!</v>
      </c>
      <c r="W45" s="101" t="e">
        <f t="shared" si="8"/>
        <v>#DIV/0!</v>
      </c>
      <c r="X45" s="101" t="e">
        <f t="shared" si="9"/>
        <v>#DIV/0!</v>
      </c>
      <c r="Y45" s="101" t="e">
        <f t="shared" si="10"/>
        <v>#DIV/0!</v>
      </c>
      <c r="Z45" s="102" t="e">
        <f t="shared" si="11"/>
        <v>#DIV/0!</v>
      </c>
      <c r="AA45" s="103"/>
    </row>
    <row r="46" spans="2:27" x14ac:dyDescent="0.25">
      <c r="B46" s="116">
        <v>2059</v>
      </c>
      <c r="C46" s="103"/>
      <c r="D46" s="100" t="e">
        <f>'Energy Calculations'!W46</f>
        <v>#DIV/0!</v>
      </c>
      <c r="E46" s="101" t="e">
        <f>'Energy Calculations'!X46</f>
        <v>#DIV/0!</v>
      </c>
      <c r="F46" s="101" t="e">
        <f>'Energy Calculations'!Y46</f>
        <v>#DIV/0!</v>
      </c>
      <c r="G46" s="101" t="e">
        <f>'Energy Calculations'!Z46</f>
        <v>#DIV/0!</v>
      </c>
      <c r="H46" s="102" t="e">
        <f>'Energy Calculations'!AA46</f>
        <v>#DIV/0!</v>
      </c>
      <c r="J46" s="117" cm="1">
        <f t="array" ref="J46">_xlfn.IFNA(_xlfn.IFS(Fuel_group1="Electricity",INDEX(Electricity_Emission_Factors,MATCH($B46,'Emissions Factors'!$F$6:$F$55)),
Fuel_group1="Other",VLOOKUP(Fuel_type1,Inputs!$B$34:$C$38,2,FALSE),
AND(Fuel_group1&lt;&gt;"Electricity",Fuel_group1&lt;&gt;"Other"),INDEX(NonElectricity_Emissions_Factors,MATCH(Fuel_type1,'Emissions Factors'!$C$6:$C$28,0))),0)</f>
        <v>0</v>
      </c>
      <c r="K46" s="118" cm="1">
        <f t="array" ref="K46">_xlfn.IFNA(_xlfn.IFS(Fuel_group2="Electricity",INDEX(Electricity_Emission_Factors,MATCH($B46,'Emissions Factors'!$F$6:$F$55)),
Fuel_group2="Other",VLOOKUP(Fuel_type2,Inputs!$B$34:$C$38,2,FALSE),
AND(Fuel_group2&lt;&gt;"Electricity",Fuel_group2&lt;&gt;"Other"),INDEX(NonElectricity_Emissions_Factors,MATCH(Fuel_type2,'Emissions Factors'!$C$6:$C$28,0))),0)</f>
        <v>0</v>
      </c>
      <c r="L46" s="118" cm="1">
        <f t="array" ref="L46">_xlfn.IFNA(_xlfn.IFS(Fuel_group3="Electricity",INDEX(Electricity_Emission_Factors,MATCH($B46,'Emissions Factors'!$F$6:$F$55)),
Fuel_group3="Other",VLOOKUP(Fuel_type3,Inputs!$B$34:$C$38,2,FALSE),
AND(Fuel_group3&lt;&gt;"Electricity",Fuel_group3&lt;&gt;"Other"),INDEX(NonElectricity_Emissions_Factors,MATCH(Fuel_type3,'Emissions Factors'!$C$6:$C$28,0))),0)</f>
        <v>0</v>
      </c>
      <c r="M46" s="118" cm="1">
        <f t="array" ref="M46">_xlfn.IFNA(_xlfn.IFS(Fuel_group4="Electricity",INDEX(Electricity_Emission_Factors,MATCH($B46,'Emissions Factors'!$F$6:$F$55)),
Fuel_group4="Other",VLOOKUP(Fuel_type4,Inputs!$B$34:$C$38,2,FALSE),
AND(Fuel_group4&lt;&gt;"Electricity",Fuel_group4&lt;&gt;"Other"),INDEX(NonElectricity_Emissions_Factors,MATCH(Fuel_type4,'Emissions Factors'!$C$6:$C$28,0))),0)</f>
        <v>0</v>
      </c>
      <c r="N46" s="119" cm="1">
        <f t="array" ref="N46">_xlfn.IFNA(_xlfn.IFS(Fuel_group5="Electricity",INDEX(Electricity_Emission_Factors,MATCH($B46,'Emissions Factors'!$F$6:$F$55)),
Fuel_group5="Other",VLOOKUP(Fuel_type5,Inputs!$B$34:$C$38,2,FALSE),
AND(Fuel_group5&lt;&gt;"Electricity",Fuel_group5&lt;&gt;"Other"),INDEX(NonElectricity_Emissions_Factors,MATCH(Fuel_type5,'Emissions Factors'!$C$6:$C$28,0))),0)</f>
        <v>0</v>
      </c>
      <c r="O46" s="112"/>
      <c r="P46" s="100" t="e">
        <f t="shared" si="2"/>
        <v>#DIV/0!</v>
      </c>
      <c r="Q46" s="101" t="e">
        <f t="shared" si="3"/>
        <v>#DIV/0!</v>
      </c>
      <c r="R46" s="101" t="e">
        <f t="shared" si="4"/>
        <v>#DIV/0!</v>
      </c>
      <c r="S46" s="101" t="e">
        <f t="shared" si="5"/>
        <v>#DIV/0!</v>
      </c>
      <c r="T46" s="102" t="e">
        <f t="shared" si="6"/>
        <v>#DIV/0!</v>
      </c>
      <c r="U46" s="112"/>
      <c r="V46" s="100" t="e">
        <f t="shared" si="7"/>
        <v>#DIV/0!</v>
      </c>
      <c r="W46" s="101" t="e">
        <f t="shared" si="8"/>
        <v>#DIV/0!</v>
      </c>
      <c r="X46" s="101" t="e">
        <f t="shared" si="9"/>
        <v>#DIV/0!</v>
      </c>
      <c r="Y46" s="101" t="e">
        <f t="shared" si="10"/>
        <v>#DIV/0!</v>
      </c>
      <c r="Z46" s="102" t="e">
        <f t="shared" si="11"/>
        <v>#DIV/0!</v>
      </c>
      <c r="AA46" s="103"/>
    </row>
    <row r="47" spans="2:27" x14ac:dyDescent="0.25">
      <c r="B47" s="116">
        <v>2060</v>
      </c>
      <c r="C47" s="103"/>
      <c r="D47" s="100" t="e">
        <f>'Energy Calculations'!W47</f>
        <v>#DIV/0!</v>
      </c>
      <c r="E47" s="101" t="e">
        <f>'Energy Calculations'!X47</f>
        <v>#DIV/0!</v>
      </c>
      <c r="F47" s="101" t="e">
        <f>'Energy Calculations'!Y47</f>
        <v>#DIV/0!</v>
      </c>
      <c r="G47" s="101" t="e">
        <f>'Energy Calculations'!Z47</f>
        <v>#DIV/0!</v>
      </c>
      <c r="H47" s="102" t="e">
        <f>'Energy Calculations'!AA47</f>
        <v>#DIV/0!</v>
      </c>
      <c r="J47" s="117" cm="1">
        <f t="array" ref="J47">_xlfn.IFNA(_xlfn.IFS(Fuel_group1="Electricity",INDEX(Electricity_Emission_Factors,MATCH($B47,'Emissions Factors'!$F$6:$F$55)),
Fuel_group1="Other",VLOOKUP(Fuel_type1,Inputs!$B$34:$C$38,2,FALSE),
AND(Fuel_group1&lt;&gt;"Electricity",Fuel_group1&lt;&gt;"Other"),INDEX(NonElectricity_Emissions_Factors,MATCH(Fuel_type1,'Emissions Factors'!$C$6:$C$28,0))),0)</f>
        <v>0</v>
      </c>
      <c r="K47" s="118" cm="1">
        <f t="array" ref="K47">_xlfn.IFNA(_xlfn.IFS(Fuel_group2="Electricity",INDEX(Electricity_Emission_Factors,MATCH($B47,'Emissions Factors'!$F$6:$F$55)),
Fuel_group2="Other",VLOOKUP(Fuel_type2,Inputs!$B$34:$C$38,2,FALSE),
AND(Fuel_group2&lt;&gt;"Electricity",Fuel_group2&lt;&gt;"Other"),INDEX(NonElectricity_Emissions_Factors,MATCH(Fuel_type2,'Emissions Factors'!$C$6:$C$28,0))),0)</f>
        <v>0</v>
      </c>
      <c r="L47" s="118" cm="1">
        <f t="array" ref="L47">_xlfn.IFNA(_xlfn.IFS(Fuel_group3="Electricity",INDEX(Electricity_Emission_Factors,MATCH($B47,'Emissions Factors'!$F$6:$F$55)),
Fuel_group3="Other",VLOOKUP(Fuel_type3,Inputs!$B$34:$C$38,2,FALSE),
AND(Fuel_group3&lt;&gt;"Electricity",Fuel_group3&lt;&gt;"Other"),INDEX(NonElectricity_Emissions_Factors,MATCH(Fuel_type3,'Emissions Factors'!$C$6:$C$28,0))),0)</f>
        <v>0</v>
      </c>
      <c r="M47" s="118" cm="1">
        <f t="array" ref="M47">_xlfn.IFNA(_xlfn.IFS(Fuel_group4="Electricity",INDEX(Electricity_Emission_Factors,MATCH($B47,'Emissions Factors'!$F$6:$F$55)),
Fuel_group4="Other",VLOOKUP(Fuel_type4,Inputs!$B$34:$C$38,2,FALSE),
AND(Fuel_group4&lt;&gt;"Electricity",Fuel_group4&lt;&gt;"Other"),INDEX(NonElectricity_Emissions_Factors,MATCH(Fuel_type4,'Emissions Factors'!$C$6:$C$28,0))),0)</f>
        <v>0</v>
      </c>
      <c r="N47" s="119" cm="1">
        <f t="array" ref="N47">_xlfn.IFNA(_xlfn.IFS(Fuel_group5="Electricity",INDEX(Electricity_Emission_Factors,MATCH($B47,'Emissions Factors'!$F$6:$F$55)),
Fuel_group5="Other",VLOOKUP(Fuel_type5,Inputs!$B$34:$C$38,2,FALSE),
AND(Fuel_group5&lt;&gt;"Electricity",Fuel_group5&lt;&gt;"Other"),INDEX(NonElectricity_Emissions_Factors,MATCH(Fuel_type5,'Emissions Factors'!$C$6:$C$28,0))),0)</f>
        <v>0</v>
      </c>
      <c r="O47" s="112"/>
      <c r="P47" s="100" t="e">
        <f t="shared" si="2"/>
        <v>#DIV/0!</v>
      </c>
      <c r="Q47" s="101" t="e">
        <f t="shared" si="3"/>
        <v>#DIV/0!</v>
      </c>
      <c r="R47" s="101" t="e">
        <f t="shared" si="4"/>
        <v>#DIV/0!</v>
      </c>
      <c r="S47" s="101" t="e">
        <f t="shared" si="5"/>
        <v>#DIV/0!</v>
      </c>
      <c r="T47" s="102" t="e">
        <f t="shared" si="6"/>
        <v>#DIV/0!</v>
      </c>
      <c r="U47" s="112"/>
      <c r="V47" s="100" t="e">
        <f t="shared" si="7"/>
        <v>#DIV/0!</v>
      </c>
      <c r="W47" s="101" t="e">
        <f t="shared" si="8"/>
        <v>#DIV/0!</v>
      </c>
      <c r="X47" s="101" t="e">
        <f t="shared" si="9"/>
        <v>#DIV/0!</v>
      </c>
      <c r="Y47" s="101" t="e">
        <f t="shared" si="10"/>
        <v>#DIV/0!</v>
      </c>
      <c r="Z47" s="102" t="e">
        <f t="shared" si="11"/>
        <v>#DIV/0!</v>
      </c>
      <c r="AA47" s="103"/>
    </row>
    <row r="48" spans="2:27" x14ac:dyDescent="0.25">
      <c r="B48" s="116">
        <v>2061</v>
      </c>
      <c r="C48" s="103"/>
      <c r="D48" s="100" t="e">
        <f>'Energy Calculations'!W48</f>
        <v>#DIV/0!</v>
      </c>
      <c r="E48" s="101" t="e">
        <f>'Energy Calculations'!X48</f>
        <v>#DIV/0!</v>
      </c>
      <c r="F48" s="101" t="e">
        <f>'Energy Calculations'!Y48</f>
        <v>#DIV/0!</v>
      </c>
      <c r="G48" s="101" t="e">
        <f>'Energy Calculations'!Z48</f>
        <v>#DIV/0!</v>
      </c>
      <c r="H48" s="102" t="e">
        <f>'Energy Calculations'!AA48</f>
        <v>#DIV/0!</v>
      </c>
      <c r="J48" s="117" cm="1">
        <f t="array" ref="J48">_xlfn.IFNA(_xlfn.IFS(Fuel_group1="Electricity",INDEX(Electricity_Emission_Factors,MATCH($B48,'Emissions Factors'!$F$6:$F$55)),
Fuel_group1="Other",VLOOKUP(Fuel_type1,Inputs!$B$34:$C$38,2,FALSE),
AND(Fuel_group1&lt;&gt;"Electricity",Fuel_group1&lt;&gt;"Other"),INDEX(NonElectricity_Emissions_Factors,MATCH(Fuel_type1,'Emissions Factors'!$C$6:$C$28,0))),0)</f>
        <v>0</v>
      </c>
      <c r="K48" s="118" cm="1">
        <f t="array" ref="K48">_xlfn.IFNA(_xlfn.IFS(Fuel_group2="Electricity",INDEX(Electricity_Emission_Factors,MATCH($B48,'Emissions Factors'!$F$6:$F$55)),
Fuel_group2="Other",VLOOKUP(Fuel_type2,Inputs!$B$34:$C$38,2,FALSE),
AND(Fuel_group2&lt;&gt;"Electricity",Fuel_group2&lt;&gt;"Other"),INDEX(NonElectricity_Emissions_Factors,MATCH(Fuel_type2,'Emissions Factors'!$C$6:$C$28,0))),0)</f>
        <v>0</v>
      </c>
      <c r="L48" s="118" cm="1">
        <f t="array" ref="L48">_xlfn.IFNA(_xlfn.IFS(Fuel_group3="Electricity",INDEX(Electricity_Emission_Factors,MATCH($B48,'Emissions Factors'!$F$6:$F$55)),
Fuel_group3="Other",VLOOKUP(Fuel_type3,Inputs!$B$34:$C$38,2,FALSE),
AND(Fuel_group3&lt;&gt;"Electricity",Fuel_group3&lt;&gt;"Other"),INDEX(NonElectricity_Emissions_Factors,MATCH(Fuel_type3,'Emissions Factors'!$C$6:$C$28,0))),0)</f>
        <v>0</v>
      </c>
      <c r="M48" s="118" cm="1">
        <f t="array" ref="M48">_xlfn.IFNA(_xlfn.IFS(Fuel_group4="Electricity",INDEX(Electricity_Emission_Factors,MATCH($B48,'Emissions Factors'!$F$6:$F$55)),
Fuel_group4="Other",VLOOKUP(Fuel_type4,Inputs!$B$34:$C$38,2,FALSE),
AND(Fuel_group4&lt;&gt;"Electricity",Fuel_group4&lt;&gt;"Other"),INDEX(NonElectricity_Emissions_Factors,MATCH(Fuel_type4,'Emissions Factors'!$C$6:$C$28,0))),0)</f>
        <v>0</v>
      </c>
      <c r="N48" s="119" cm="1">
        <f t="array" ref="N48">_xlfn.IFNA(_xlfn.IFS(Fuel_group5="Electricity",INDEX(Electricity_Emission_Factors,MATCH($B48,'Emissions Factors'!$F$6:$F$55)),
Fuel_group5="Other",VLOOKUP(Fuel_type5,Inputs!$B$34:$C$38,2,FALSE),
AND(Fuel_group5&lt;&gt;"Electricity",Fuel_group5&lt;&gt;"Other"),INDEX(NonElectricity_Emissions_Factors,MATCH(Fuel_type5,'Emissions Factors'!$C$6:$C$28,0))),0)</f>
        <v>0</v>
      </c>
      <c r="O48" s="112"/>
      <c r="P48" s="100" t="e">
        <f t="shared" si="2"/>
        <v>#DIV/0!</v>
      </c>
      <c r="Q48" s="101" t="e">
        <f t="shared" si="3"/>
        <v>#DIV/0!</v>
      </c>
      <c r="R48" s="101" t="e">
        <f t="shared" si="4"/>
        <v>#DIV/0!</v>
      </c>
      <c r="S48" s="101" t="e">
        <f t="shared" si="5"/>
        <v>#DIV/0!</v>
      </c>
      <c r="T48" s="102" t="e">
        <f t="shared" si="6"/>
        <v>#DIV/0!</v>
      </c>
      <c r="U48" s="112"/>
      <c r="V48" s="100" t="e">
        <f t="shared" si="7"/>
        <v>#DIV/0!</v>
      </c>
      <c r="W48" s="101" t="e">
        <f t="shared" si="8"/>
        <v>#DIV/0!</v>
      </c>
      <c r="X48" s="101" t="e">
        <f t="shared" si="9"/>
        <v>#DIV/0!</v>
      </c>
      <c r="Y48" s="101" t="e">
        <f t="shared" si="10"/>
        <v>#DIV/0!</v>
      </c>
      <c r="Z48" s="102" t="e">
        <f t="shared" si="11"/>
        <v>#DIV/0!</v>
      </c>
      <c r="AA48" s="103"/>
    </row>
    <row r="49" spans="2:27" x14ac:dyDescent="0.25">
      <c r="B49" s="116">
        <v>2062</v>
      </c>
      <c r="C49" s="103"/>
      <c r="D49" s="100" t="e">
        <f>'Energy Calculations'!W49</f>
        <v>#DIV/0!</v>
      </c>
      <c r="E49" s="101" t="e">
        <f>'Energy Calculations'!X49</f>
        <v>#DIV/0!</v>
      </c>
      <c r="F49" s="101" t="e">
        <f>'Energy Calculations'!Y49</f>
        <v>#DIV/0!</v>
      </c>
      <c r="G49" s="101" t="e">
        <f>'Energy Calculations'!Z49</f>
        <v>#DIV/0!</v>
      </c>
      <c r="H49" s="102" t="e">
        <f>'Energy Calculations'!AA49</f>
        <v>#DIV/0!</v>
      </c>
      <c r="J49" s="117" cm="1">
        <f t="array" ref="J49">_xlfn.IFNA(_xlfn.IFS(Fuel_group1="Electricity",INDEX(Electricity_Emission_Factors,MATCH($B49,'Emissions Factors'!$F$6:$F$55)),
Fuel_group1="Other",VLOOKUP(Fuel_type1,Inputs!$B$34:$C$38,2,FALSE),
AND(Fuel_group1&lt;&gt;"Electricity",Fuel_group1&lt;&gt;"Other"),INDEX(NonElectricity_Emissions_Factors,MATCH(Fuel_type1,'Emissions Factors'!$C$6:$C$28,0))),0)</f>
        <v>0</v>
      </c>
      <c r="K49" s="118" cm="1">
        <f t="array" ref="K49">_xlfn.IFNA(_xlfn.IFS(Fuel_group2="Electricity",INDEX(Electricity_Emission_Factors,MATCH($B49,'Emissions Factors'!$F$6:$F$55)),
Fuel_group2="Other",VLOOKUP(Fuel_type2,Inputs!$B$34:$C$38,2,FALSE),
AND(Fuel_group2&lt;&gt;"Electricity",Fuel_group2&lt;&gt;"Other"),INDEX(NonElectricity_Emissions_Factors,MATCH(Fuel_type2,'Emissions Factors'!$C$6:$C$28,0))),0)</f>
        <v>0</v>
      </c>
      <c r="L49" s="118" cm="1">
        <f t="array" ref="L49">_xlfn.IFNA(_xlfn.IFS(Fuel_group3="Electricity",INDEX(Electricity_Emission_Factors,MATCH($B49,'Emissions Factors'!$F$6:$F$55)),
Fuel_group3="Other",VLOOKUP(Fuel_type3,Inputs!$B$34:$C$38,2,FALSE),
AND(Fuel_group3&lt;&gt;"Electricity",Fuel_group3&lt;&gt;"Other"),INDEX(NonElectricity_Emissions_Factors,MATCH(Fuel_type3,'Emissions Factors'!$C$6:$C$28,0))),0)</f>
        <v>0</v>
      </c>
      <c r="M49" s="118" cm="1">
        <f t="array" ref="M49">_xlfn.IFNA(_xlfn.IFS(Fuel_group4="Electricity",INDEX(Electricity_Emission_Factors,MATCH($B49,'Emissions Factors'!$F$6:$F$55)),
Fuel_group4="Other",VLOOKUP(Fuel_type4,Inputs!$B$34:$C$38,2,FALSE),
AND(Fuel_group4&lt;&gt;"Electricity",Fuel_group4&lt;&gt;"Other"),INDEX(NonElectricity_Emissions_Factors,MATCH(Fuel_type4,'Emissions Factors'!$C$6:$C$28,0))),0)</f>
        <v>0</v>
      </c>
      <c r="N49" s="119" cm="1">
        <f t="array" ref="N49">_xlfn.IFNA(_xlfn.IFS(Fuel_group5="Electricity",INDEX(Electricity_Emission_Factors,MATCH($B49,'Emissions Factors'!$F$6:$F$55)),
Fuel_group5="Other",VLOOKUP(Fuel_type5,Inputs!$B$34:$C$38,2,FALSE),
AND(Fuel_group5&lt;&gt;"Electricity",Fuel_group5&lt;&gt;"Other"),INDEX(NonElectricity_Emissions_Factors,MATCH(Fuel_type5,'Emissions Factors'!$C$6:$C$28,0))),0)</f>
        <v>0</v>
      </c>
      <c r="O49" s="112"/>
      <c r="P49" s="100" t="e">
        <f t="shared" si="2"/>
        <v>#DIV/0!</v>
      </c>
      <c r="Q49" s="101" t="e">
        <f t="shared" si="3"/>
        <v>#DIV/0!</v>
      </c>
      <c r="R49" s="101" t="e">
        <f t="shared" si="4"/>
        <v>#DIV/0!</v>
      </c>
      <c r="S49" s="101" t="e">
        <f t="shared" si="5"/>
        <v>#DIV/0!</v>
      </c>
      <c r="T49" s="102" t="e">
        <f t="shared" si="6"/>
        <v>#DIV/0!</v>
      </c>
      <c r="U49" s="112"/>
      <c r="V49" s="100" t="e">
        <f t="shared" si="7"/>
        <v>#DIV/0!</v>
      </c>
      <c r="W49" s="101" t="e">
        <f t="shared" si="8"/>
        <v>#DIV/0!</v>
      </c>
      <c r="X49" s="101" t="e">
        <f t="shared" si="9"/>
        <v>#DIV/0!</v>
      </c>
      <c r="Y49" s="101" t="e">
        <f t="shared" si="10"/>
        <v>#DIV/0!</v>
      </c>
      <c r="Z49" s="102" t="e">
        <f t="shared" si="11"/>
        <v>#DIV/0!</v>
      </c>
      <c r="AA49" s="103"/>
    </row>
    <row r="50" spans="2:27" x14ac:dyDescent="0.25">
      <c r="B50" s="116">
        <v>2063</v>
      </c>
      <c r="C50" s="103"/>
      <c r="D50" s="100" t="e">
        <f>'Energy Calculations'!W50</f>
        <v>#DIV/0!</v>
      </c>
      <c r="E50" s="101" t="e">
        <f>'Energy Calculations'!X50</f>
        <v>#DIV/0!</v>
      </c>
      <c r="F50" s="101" t="e">
        <f>'Energy Calculations'!Y50</f>
        <v>#DIV/0!</v>
      </c>
      <c r="G50" s="101" t="e">
        <f>'Energy Calculations'!Z50</f>
        <v>#DIV/0!</v>
      </c>
      <c r="H50" s="102" t="e">
        <f>'Energy Calculations'!AA50</f>
        <v>#DIV/0!</v>
      </c>
      <c r="J50" s="117" cm="1">
        <f t="array" ref="J50">_xlfn.IFNA(_xlfn.IFS(Fuel_group1="Electricity",INDEX(Electricity_Emission_Factors,MATCH($B50,'Emissions Factors'!$F$6:$F$55)),
Fuel_group1="Other",VLOOKUP(Fuel_type1,Inputs!$B$34:$C$38,2,FALSE),
AND(Fuel_group1&lt;&gt;"Electricity",Fuel_group1&lt;&gt;"Other"),INDEX(NonElectricity_Emissions_Factors,MATCH(Fuel_type1,'Emissions Factors'!$C$6:$C$28,0))),0)</f>
        <v>0</v>
      </c>
      <c r="K50" s="118" cm="1">
        <f t="array" ref="K50">_xlfn.IFNA(_xlfn.IFS(Fuel_group2="Electricity",INDEX(Electricity_Emission_Factors,MATCH($B50,'Emissions Factors'!$F$6:$F$55)),
Fuel_group2="Other",VLOOKUP(Fuel_type2,Inputs!$B$34:$C$38,2,FALSE),
AND(Fuel_group2&lt;&gt;"Electricity",Fuel_group2&lt;&gt;"Other"),INDEX(NonElectricity_Emissions_Factors,MATCH(Fuel_type2,'Emissions Factors'!$C$6:$C$28,0))),0)</f>
        <v>0</v>
      </c>
      <c r="L50" s="118" cm="1">
        <f t="array" ref="L50">_xlfn.IFNA(_xlfn.IFS(Fuel_group3="Electricity",INDEX(Electricity_Emission_Factors,MATCH($B50,'Emissions Factors'!$F$6:$F$55)),
Fuel_group3="Other",VLOOKUP(Fuel_type3,Inputs!$B$34:$C$38,2,FALSE),
AND(Fuel_group3&lt;&gt;"Electricity",Fuel_group3&lt;&gt;"Other"),INDEX(NonElectricity_Emissions_Factors,MATCH(Fuel_type3,'Emissions Factors'!$C$6:$C$28,0))),0)</f>
        <v>0</v>
      </c>
      <c r="M50" s="118" cm="1">
        <f t="array" ref="M50">_xlfn.IFNA(_xlfn.IFS(Fuel_group4="Electricity",INDEX(Electricity_Emission_Factors,MATCH($B50,'Emissions Factors'!$F$6:$F$55)),
Fuel_group4="Other",VLOOKUP(Fuel_type4,Inputs!$B$34:$C$38,2,FALSE),
AND(Fuel_group4&lt;&gt;"Electricity",Fuel_group4&lt;&gt;"Other"),INDEX(NonElectricity_Emissions_Factors,MATCH(Fuel_type4,'Emissions Factors'!$C$6:$C$28,0))),0)</f>
        <v>0</v>
      </c>
      <c r="N50" s="119" cm="1">
        <f t="array" ref="N50">_xlfn.IFNA(_xlfn.IFS(Fuel_group5="Electricity",INDEX(Electricity_Emission_Factors,MATCH($B50,'Emissions Factors'!$F$6:$F$55)),
Fuel_group5="Other",VLOOKUP(Fuel_type5,Inputs!$B$34:$C$38,2,FALSE),
AND(Fuel_group5&lt;&gt;"Electricity",Fuel_group5&lt;&gt;"Other"),INDEX(NonElectricity_Emissions_Factors,MATCH(Fuel_type5,'Emissions Factors'!$C$6:$C$28,0))),0)</f>
        <v>0</v>
      </c>
      <c r="O50" s="112"/>
      <c r="P50" s="100" t="e">
        <f t="shared" si="2"/>
        <v>#DIV/0!</v>
      </c>
      <c r="Q50" s="101" t="e">
        <f t="shared" si="3"/>
        <v>#DIV/0!</v>
      </c>
      <c r="R50" s="101" t="e">
        <f t="shared" si="4"/>
        <v>#DIV/0!</v>
      </c>
      <c r="S50" s="101" t="e">
        <f t="shared" si="5"/>
        <v>#DIV/0!</v>
      </c>
      <c r="T50" s="102" t="e">
        <f t="shared" si="6"/>
        <v>#DIV/0!</v>
      </c>
      <c r="U50" s="112"/>
      <c r="V50" s="100" t="e">
        <f t="shared" si="7"/>
        <v>#DIV/0!</v>
      </c>
      <c r="W50" s="101" t="e">
        <f t="shared" si="8"/>
        <v>#DIV/0!</v>
      </c>
      <c r="X50" s="101" t="e">
        <f t="shared" si="9"/>
        <v>#DIV/0!</v>
      </c>
      <c r="Y50" s="101" t="e">
        <f t="shared" si="10"/>
        <v>#DIV/0!</v>
      </c>
      <c r="Z50" s="102" t="e">
        <f t="shared" si="11"/>
        <v>#DIV/0!</v>
      </c>
      <c r="AA50" s="103"/>
    </row>
    <row r="51" spans="2:27" x14ac:dyDescent="0.25">
      <c r="B51" s="116">
        <v>2064</v>
      </c>
      <c r="C51" s="103"/>
      <c r="D51" s="100" t="e">
        <f>'Energy Calculations'!W51</f>
        <v>#DIV/0!</v>
      </c>
      <c r="E51" s="101" t="e">
        <f>'Energy Calculations'!X51</f>
        <v>#DIV/0!</v>
      </c>
      <c r="F51" s="101" t="e">
        <f>'Energy Calculations'!Y51</f>
        <v>#DIV/0!</v>
      </c>
      <c r="G51" s="101" t="e">
        <f>'Energy Calculations'!Z51</f>
        <v>#DIV/0!</v>
      </c>
      <c r="H51" s="102" t="e">
        <f>'Energy Calculations'!AA51</f>
        <v>#DIV/0!</v>
      </c>
      <c r="J51" s="117" cm="1">
        <f t="array" ref="J51">_xlfn.IFNA(_xlfn.IFS(Fuel_group1="Electricity",INDEX(Electricity_Emission_Factors,MATCH($B51,'Emissions Factors'!$F$6:$F$55)),
Fuel_group1="Other",VLOOKUP(Fuel_type1,Inputs!$B$34:$C$38,2,FALSE),
AND(Fuel_group1&lt;&gt;"Electricity",Fuel_group1&lt;&gt;"Other"),INDEX(NonElectricity_Emissions_Factors,MATCH(Fuel_type1,'Emissions Factors'!$C$6:$C$28,0))),0)</f>
        <v>0</v>
      </c>
      <c r="K51" s="118" cm="1">
        <f t="array" ref="K51">_xlfn.IFNA(_xlfn.IFS(Fuel_group2="Electricity",INDEX(Electricity_Emission_Factors,MATCH($B51,'Emissions Factors'!$F$6:$F$55)),
Fuel_group2="Other",VLOOKUP(Fuel_type2,Inputs!$B$34:$C$38,2,FALSE),
AND(Fuel_group2&lt;&gt;"Electricity",Fuel_group2&lt;&gt;"Other"),INDEX(NonElectricity_Emissions_Factors,MATCH(Fuel_type2,'Emissions Factors'!$C$6:$C$28,0))),0)</f>
        <v>0</v>
      </c>
      <c r="L51" s="118" cm="1">
        <f t="array" ref="L51">_xlfn.IFNA(_xlfn.IFS(Fuel_group3="Electricity",INDEX(Electricity_Emission_Factors,MATCH($B51,'Emissions Factors'!$F$6:$F$55)),
Fuel_group3="Other",VLOOKUP(Fuel_type3,Inputs!$B$34:$C$38,2,FALSE),
AND(Fuel_group3&lt;&gt;"Electricity",Fuel_group3&lt;&gt;"Other"),INDEX(NonElectricity_Emissions_Factors,MATCH(Fuel_type3,'Emissions Factors'!$C$6:$C$28,0))),0)</f>
        <v>0</v>
      </c>
      <c r="M51" s="118" cm="1">
        <f t="array" ref="M51">_xlfn.IFNA(_xlfn.IFS(Fuel_group4="Electricity",INDEX(Electricity_Emission_Factors,MATCH($B51,'Emissions Factors'!$F$6:$F$55)),
Fuel_group4="Other",VLOOKUP(Fuel_type4,Inputs!$B$34:$C$38,2,FALSE),
AND(Fuel_group4&lt;&gt;"Electricity",Fuel_group4&lt;&gt;"Other"),INDEX(NonElectricity_Emissions_Factors,MATCH(Fuel_type4,'Emissions Factors'!$C$6:$C$28,0))),0)</f>
        <v>0</v>
      </c>
      <c r="N51" s="119" cm="1">
        <f t="array" ref="N51">_xlfn.IFNA(_xlfn.IFS(Fuel_group5="Electricity",INDEX(Electricity_Emission_Factors,MATCH($B51,'Emissions Factors'!$F$6:$F$55)),
Fuel_group5="Other",VLOOKUP(Fuel_type5,Inputs!$B$34:$C$38,2,FALSE),
AND(Fuel_group5&lt;&gt;"Electricity",Fuel_group5&lt;&gt;"Other"),INDEX(NonElectricity_Emissions_Factors,MATCH(Fuel_type5,'Emissions Factors'!$C$6:$C$28,0))),0)</f>
        <v>0</v>
      </c>
      <c r="O51" s="112"/>
      <c r="P51" s="100" t="e">
        <f t="shared" si="2"/>
        <v>#DIV/0!</v>
      </c>
      <c r="Q51" s="101" t="e">
        <f t="shared" si="3"/>
        <v>#DIV/0!</v>
      </c>
      <c r="R51" s="101" t="e">
        <f t="shared" si="4"/>
        <v>#DIV/0!</v>
      </c>
      <c r="S51" s="101" t="e">
        <f t="shared" si="5"/>
        <v>#DIV/0!</v>
      </c>
      <c r="T51" s="102" t="e">
        <f t="shared" si="6"/>
        <v>#DIV/0!</v>
      </c>
      <c r="U51" s="112"/>
      <c r="V51" s="100" t="e">
        <f t="shared" si="7"/>
        <v>#DIV/0!</v>
      </c>
      <c r="W51" s="101" t="e">
        <f t="shared" si="8"/>
        <v>#DIV/0!</v>
      </c>
      <c r="X51" s="101" t="e">
        <f t="shared" si="9"/>
        <v>#DIV/0!</v>
      </c>
      <c r="Y51" s="101" t="e">
        <f t="shared" si="10"/>
        <v>#DIV/0!</v>
      </c>
      <c r="Z51" s="102" t="e">
        <f t="shared" si="11"/>
        <v>#DIV/0!</v>
      </c>
      <c r="AA51" s="103"/>
    </row>
    <row r="52" spans="2:27" x14ac:dyDescent="0.25">
      <c r="B52" s="116">
        <v>2065</v>
      </c>
      <c r="C52" s="103"/>
      <c r="D52" s="100" t="e">
        <f>'Energy Calculations'!W52</f>
        <v>#DIV/0!</v>
      </c>
      <c r="E52" s="101" t="e">
        <f>'Energy Calculations'!X52</f>
        <v>#DIV/0!</v>
      </c>
      <c r="F52" s="101" t="e">
        <f>'Energy Calculations'!Y52</f>
        <v>#DIV/0!</v>
      </c>
      <c r="G52" s="101" t="e">
        <f>'Energy Calculations'!Z52</f>
        <v>#DIV/0!</v>
      </c>
      <c r="H52" s="102" t="e">
        <f>'Energy Calculations'!AA52</f>
        <v>#DIV/0!</v>
      </c>
      <c r="J52" s="117" cm="1">
        <f t="array" ref="J52">_xlfn.IFNA(_xlfn.IFS(Fuel_group1="Electricity",INDEX(Electricity_Emission_Factors,MATCH($B52,'Emissions Factors'!$F$6:$F$55)),
Fuel_group1="Other",VLOOKUP(Fuel_type1,Inputs!$B$34:$C$38,2,FALSE),
AND(Fuel_group1&lt;&gt;"Electricity",Fuel_group1&lt;&gt;"Other"),INDEX(NonElectricity_Emissions_Factors,MATCH(Fuel_type1,'Emissions Factors'!$C$6:$C$28,0))),0)</f>
        <v>0</v>
      </c>
      <c r="K52" s="118" cm="1">
        <f t="array" ref="K52">_xlfn.IFNA(_xlfn.IFS(Fuel_group2="Electricity",INDEX(Electricity_Emission_Factors,MATCH($B52,'Emissions Factors'!$F$6:$F$55)),
Fuel_group2="Other",VLOOKUP(Fuel_type2,Inputs!$B$34:$C$38,2,FALSE),
AND(Fuel_group2&lt;&gt;"Electricity",Fuel_group2&lt;&gt;"Other"),INDEX(NonElectricity_Emissions_Factors,MATCH(Fuel_type2,'Emissions Factors'!$C$6:$C$28,0))),0)</f>
        <v>0</v>
      </c>
      <c r="L52" s="118" cm="1">
        <f t="array" ref="L52">_xlfn.IFNA(_xlfn.IFS(Fuel_group3="Electricity",INDEX(Electricity_Emission_Factors,MATCH($B52,'Emissions Factors'!$F$6:$F$55)),
Fuel_group3="Other",VLOOKUP(Fuel_type3,Inputs!$B$34:$C$38,2,FALSE),
AND(Fuel_group3&lt;&gt;"Electricity",Fuel_group3&lt;&gt;"Other"),INDEX(NonElectricity_Emissions_Factors,MATCH(Fuel_type3,'Emissions Factors'!$C$6:$C$28,0))),0)</f>
        <v>0</v>
      </c>
      <c r="M52" s="118" cm="1">
        <f t="array" ref="M52">_xlfn.IFNA(_xlfn.IFS(Fuel_group4="Electricity",INDEX(Electricity_Emission_Factors,MATCH($B52,'Emissions Factors'!$F$6:$F$55)),
Fuel_group4="Other",VLOOKUP(Fuel_type4,Inputs!$B$34:$C$38,2,FALSE),
AND(Fuel_group4&lt;&gt;"Electricity",Fuel_group4&lt;&gt;"Other"),INDEX(NonElectricity_Emissions_Factors,MATCH(Fuel_type4,'Emissions Factors'!$C$6:$C$28,0))),0)</f>
        <v>0</v>
      </c>
      <c r="N52" s="119" cm="1">
        <f t="array" ref="N52">_xlfn.IFNA(_xlfn.IFS(Fuel_group5="Electricity",INDEX(Electricity_Emission_Factors,MATCH($B52,'Emissions Factors'!$F$6:$F$55)),
Fuel_group5="Other",VLOOKUP(Fuel_type5,Inputs!$B$34:$C$38,2,FALSE),
AND(Fuel_group5&lt;&gt;"Electricity",Fuel_group5&lt;&gt;"Other"),INDEX(NonElectricity_Emissions_Factors,MATCH(Fuel_type5,'Emissions Factors'!$C$6:$C$28,0))),0)</f>
        <v>0</v>
      </c>
      <c r="O52" s="112"/>
      <c r="P52" s="100" t="e">
        <f t="shared" si="2"/>
        <v>#DIV/0!</v>
      </c>
      <c r="Q52" s="101" t="e">
        <f t="shared" si="3"/>
        <v>#DIV/0!</v>
      </c>
      <c r="R52" s="101" t="e">
        <f t="shared" si="4"/>
        <v>#DIV/0!</v>
      </c>
      <c r="S52" s="101" t="e">
        <f t="shared" si="5"/>
        <v>#DIV/0!</v>
      </c>
      <c r="T52" s="102" t="e">
        <f t="shared" si="6"/>
        <v>#DIV/0!</v>
      </c>
      <c r="U52" s="112"/>
      <c r="V52" s="100" t="e">
        <f t="shared" si="7"/>
        <v>#DIV/0!</v>
      </c>
      <c r="W52" s="101" t="e">
        <f t="shared" si="8"/>
        <v>#DIV/0!</v>
      </c>
      <c r="X52" s="101" t="e">
        <f t="shared" si="9"/>
        <v>#DIV/0!</v>
      </c>
      <c r="Y52" s="101" t="e">
        <f t="shared" si="10"/>
        <v>#DIV/0!</v>
      </c>
      <c r="Z52" s="102" t="e">
        <f t="shared" si="11"/>
        <v>#DIV/0!</v>
      </c>
      <c r="AA52" s="103"/>
    </row>
    <row r="53" spans="2:27" x14ac:dyDescent="0.25">
      <c r="B53" s="116">
        <v>2066</v>
      </c>
      <c r="C53" s="103"/>
      <c r="D53" s="100" t="e">
        <f>'Energy Calculations'!W53</f>
        <v>#DIV/0!</v>
      </c>
      <c r="E53" s="101" t="e">
        <f>'Energy Calculations'!X53</f>
        <v>#DIV/0!</v>
      </c>
      <c r="F53" s="101" t="e">
        <f>'Energy Calculations'!Y53</f>
        <v>#DIV/0!</v>
      </c>
      <c r="G53" s="101" t="e">
        <f>'Energy Calculations'!Z53</f>
        <v>#DIV/0!</v>
      </c>
      <c r="H53" s="102" t="e">
        <f>'Energy Calculations'!AA53</f>
        <v>#DIV/0!</v>
      </c>
      <c r="J53" s="117" cm="1">
        <f t="array" ref="J53">_xlfn.IFNA(_xlfn.IFS(Fuel_group1="Electricity",INDEX(Electricity_Emission_Factors,MATCH($B53,'Emissions Factors'!$F$6:$F$55)),
Fuel_group1="Other",VLOOKUP(Fuel_type1,Inputs!$B$34:$C$38,2,FALSE),
AND(Fuel_group1&lt;&gt;"Electricity",Fuel_group1&lt;&gt;"Other"),INDEX(NonElectricity_Emissions_Factors,MATCH(Fuel_type1,'Emissions Factors'!$C$6:$C$28,0))),0)</f>
        <v>0</v>
      </c>
      <c r="K53" s="118" cm="1">
        <f t="array" ref="K53">_xlfn.IFNA(_xlfn.IFS(Fuel_group2="Electricity",INDEX(Electricity_Emission_Factors,MATCH($B53,'Emissions Factors'!$F$6:$F$55)),
Fuel_group2="Other",VLOOKUP(Fuel_type2,Inputs!$B$34:$C$38,2,FALSE),
AND(Fuel_group2&lt;&gt;"Electricity",Fuel_group2&lt;&gt;"Other"),INDEX(NonElectricity_Emissions_Factors,MATCH(Fuel_type2,'Emissions Factors'!$C$6:$C$28,0))),0)</f>
        <v>0</v>
      </c>
      <c r="L53" s="118" cm="1">
        <f t="array" ref="L53">_xlfn.IFNA(_xlfn.IFS(Fuel_group3="Electricity",INDEX(Electricity_Emission_Factors,MATCH($B53,'Emissions Factors'!$F$6:$F$55)),
Fuel_group3="Other",VLOOKUP(Fuel_type3,Inputs!$B$34:$C$38,2,FALSE),
AND(Fuel_group3&lt;&gt;"Electricity",Fuel_group3&lt;&gt;"Other"),INDEX(NonElectricity_Emissions_Factors,MATCH(Fuel_type3,'Emissions Factors'!$C$6:$C$28,0))),0)</f>
        <v>0</v>
      </c>
      <c r="M53" s="118" cm="1">
        <f t="array" ref="M53">_xlfn.IFNA(_xlfn.IFS(Fuel_group4="Electricity",INDEX(Electricity_Emission_Factors,MATCH($B53,'Emissions Factors'!$F$6:$F$55)),
Fuel_group4="Other",VLOOKUP(Fuel_type4,Inputs!$B$34:$C$38,2,FALSE),
AND(Fuel_group4&lt;&gt;"Electricity",Fuel_group4&lt;&gt;"Other"),INDEX(NonElectricity_Emissions_Factors,MATCH(Fuel_type4,'Emissions Factors'!$C$6:$C$28,0))),0)</f>
        <v>0</v>
      </c>
      <c r="N53" s="119" cm="1">
        <f t="array" ref="N53">_xlfn.IFNA(_xlfn.IFS(Fuel_group5="Electricity",INDEX(Electricity_Emission_Factors,MATCH($B53,'Emissions Factors'!$F$6:$F$55)),
Fuel_group5="Other",VLOOKUP(Fuel_type5,Inputs!$B$34:$C$38,2,FALSE),
AND(Fuel_group5&lt;&gt;"Electricity",Fuel_group5&lt;&gt;"Other"),INDEX(NonElectricity_Emissions_Factors,MATCH(Fuel_type5,'Emissions Factors'!$C$6:$C$28,0))),0)</f>
        <v>0</v>
      </c>
      <c r="O53" s="112"/>
      <c r="P53" s="100" t="e">
        <f t="shared" si="2"/>
        <v>#DIV/0!</v>
      </c>
      <c r="Q53" s="101" t="e">
        <f t="shared" si="3"/>
        <v>#DIV/0!</v>
      </c>
      <c r="R53" s="101" t="e">
        <f t="shared" si="4"/>
        <v>#DIV/0!</v>
      </c>
      <c r="S53" s="101" t="e">
        <f t="shared" si="5"/>
        <v>#DIV/0!</v>
      </c>
      <c r="T53" s="102" t="e">
        <f t="shared" si="6"/>
        <v>#DIV/0!</v>
      </c>
      <c r="U53" s="112"/>
      <c r="V53" s="100" t="e">
        <f t="shared" si="7"/>
        <v>#DIV/0!</v>
      </c>
      <c r="W53" s="101" t="e">
        <f t="shared" si="8"/>
        <v>#DIV/0!</v>
      </c>
      <c r="X53" s="101" t="e">
        <f t="shared" si="9"/>
        <v>#DIV/0!</v>
      </c>
      <c r="Y53" s="101" t="e">
        <f t="shared" si="10"/>
        <v>#DIV/0!</v>
      </c>
      <c r="Z53" s="102" t="e">
        <f t="shared" si="11"/>
        <v>#DIV/0!</v>
      </c>
      <c r="AA53" s="103"/>
    </row>
    <row r="54" spans="2:27" x14ac:dyDescent="0.25">
      <c r="B54" s="116">
        <v>2067</v>
      </c>
      <c r="C54" s="103"/>
      <c r="D54" s="100" t="e">
        <f>'Energy Calculations'!W54</f>
        <v>#DIV/0!</v>
      </c>
      <c r="E54" s="101" t="e">
        <f>'Energy Calculations'!X54</f>
        <v>#DIV/0!</v>
      </c>
      <c r="F54" s="101" t="e">
        <f>'Energy Calculations'!Y54</f>
        <v>#DIV/0!</v>
      </c>
      <c r="G54" s="101" t="e">
        <f>'Energy Calculations'!Z54</f>
        <v>#DIV/0!</v>
      </c>
      <c r="H54" s="102" t="e">
        <f>'Energy Calculations'!AA54</f>
        <v>#DIV/0!</v>
      </c>
      <c r="J54" s="117" cm="1">
        <f t="array" ref="J54">_xlfn.IFNA(_xlfn.IFS(Fuel_group1="Electricity",INDEX(Electricity_Emission_Factors,MATCH($B54,'Emissions Factors'!$F$6:$F$55)),
Fuel_group1="Other",VLOOKUP(Fuel_type1,Inputs!$B$34:$C$38,2,FALSE),
AND(Fuel_group1&lt;&gt;"Electricity",Fuel_group1&lt;&gt;"Other"),INDEX(NonElectricity_Emissions_Factors,MATCH(Fuel_type1,'Emissions Factors'!$C$6:$C$28,0))),0)</f>
        <v>0</v>
      </c>
      <c r="K54" s="118" cm="1">
        <f t="array" ref="K54">_xlfn.IFNA(_xlfn.IFS(Fuel_group2="Electricity",INDEX(Electricity_Emission_Factors,MATCH($B54,'Emissions Factors'!$F$6:$F$55)),
Fuel_group2="Other",VLOOKUP(Fuel_type2,Inputs!$B$34:$C$38,2,FALSE),
AND(Fuel_group2&lt;&gt;"Electricity",Fuel_group2&lt;&gt;"Other"),INDEX(NonElectricity_Emissions_Factors,MATCH(Fuel_type2,'Emissions Factors'!$C$6:$C$28,0))),0)</f>
        <v>0</v>
      </c>
      <c r="L54" s="118" cm="1">
        <f t="array" ref="L54">_xlfn.IFNA(_xlfn.IFS(Fuel_group3="Electricity",INDEX(Electricity_Emission_Factors,MATCH($B54,'Emissions Factors'!$F$6:$F$55)),
Fuel_group3="Other",VLOOKUP(Fuel_type3,Inputs!$B$34:$C$38,2,FALSE),
AND(Fuel_group3&lt;&gt;"Electricity",Fuel_group3&lt;&gt;"Other"),INDEX(NonElectricity_Emissions_Factors,MATCH(Fuel_type3,'Emissions Factors'!$C$6:$C$28,0))),0)</f>
        <v>0</v>
      </c>
      <c r="M54" s="118" cm="1">
        <f t="array" ref="M54">_xlfn.IFNA(_xlfn.IFS(Fuel_group4="Electricity",INDEX(Electricity_Emission_Factors,MATCH($B54,'Emissions Factors'!$F$6:$F$55)),
Fuel_group4="Other",VLOOKUP(Fuel_type4,Inputs!$B$34:$C$38,2,FALSE),
AND(Fuel_group4&lt;&gt;"Electricity",Fuel_group4&lt;&gt;"Other"),INDEX(NonElectricity_Emissions_Factors,MATCH(Fuel_type4,'Emissions Factors'!$C$6:$C$28,0))),0)</f>
        <v>0</v>
      </c>
      <c r="N54" s="119" cm="1">
        <f t="array" ref="N54">_xlfn.IFNA(_xlfn.IFS(Fuel_group5="Electricity",INDEX(Electricity_Emission_Factors,MATCH($B54,'Emissions Factors'!$F$6:$F$55)),
Fuel_group5="Other",VLOOKUP(Fuel_type5,Inputs!$B$34:$C$38,2,FALSE),
AND(Fuel_group5&lt;&gt;"Electricity",Fuel_group5&lt;&gt;"Other"),INDEX(NonElectricity_Emissions_Factors,MATCH(Fuel_type5,'Emissions Factors'!$C$6:$C$28,0))),0)</f>
        <v>0</v>
      </c>
      <c r="O54" s="112"/>
      <c r="P54" s="100" t="e">
        <f t="shared" si="2"/>
        <v>#DIV/0!</v>
      </c>
      <c r="Q54" s="101" t="e">
        <f t="shared" si="3"/>
        <v>#DIV/0!</v>
      </c>
      <c r="R54" s="101" t="e">
        <f t="shared" si="4"/>
        <v>#DIV/0!</v>
      </c>
      <c r="S54" s="101" t="e">
        <f t="shared" si="5"/>
        <v>#DIV/0!</v>
      </c>
      <c r="T54" s="102" t="e">
        <f t="shared" si="6"/>
        <v>#DIV/0!</v>
      </c>
      <c r="U54" s="112"/>
      <c r="V54" s="100" t="e">
        <f t="shared" si="7"/>
        <v>#DIV/0!</v>
      </c>
      <c r="W54" s="101" t="e">
        <f t="shared" si="8"/>
        <v>#DIV/0!</v>
      </c>
      <c r="X54" s="101" t="e">
        <f t="shared" si="9"/>
        <v>#DIV/0!</v>
      </c>
      <c r="Y54" s="101" t="e">
        <f t="shared" si="10"/>
        <v>#DIV/0!</v>
      </c>
      <c r="Z54" s="102" t="e">
        <f t="shared" si="11"/>
        <v>#DIV/0!</v>
      </c>
      <c r="AA54" s="103"/>
    </row>
    <row r="55" spans="2:27" x14ac:dyDescent="0.25">
      <c r="B55" s="116">
        <v>2068</v>
      </c>
      <c r="C55" s="103"/>
      <c r="D55" s="100" t="e">
        <f>'Energy Calculations'!W55</f>
        <v>#DIV/0!</v>
      </c>
      <c r="E55" s="101" t="e">
        <f>'Energy Calculations'!X55</f>
        <v>#DIV/0!</v>
      </c>
      <c r="F55" s="101" t="e">
        <f>'Energy Calculations'!Y55</f>
        <v>#DIV/0!</v>
      </c>
      <c r="G55" s="101" t="e">
        <f>'Energy Calculations'!Z55</f>
        <v>#DIV/0!</v>
      </c>
      <c r="H55" s="102" t="e">
        <f>'Energy Calculations'!AA55</f>
        <v>#DIV/0!</v>
      </c>
      <c r="J55" s="117" cm="1">
        <f t="array" ref="J55">_xlfn.IFNA(_xlfn.IFS(Fuel_group1="Electricity",INDEX(Electricity_Emission_Factors,MATCH($B55,'Emissions Factors'!$F$6:$F$55)),
Fuel_group1="Other",VLOOKUP(Fuel_type1,Inputs!$B$34:$C$38,2,FALSE),
AND(Fuel_group1&lt;&gt;"Electricity",Fuel_group1&lt;&gt;"Other"),INDEX(NonElectricity_Emissions_Factors,MATCH(Fuel_type1,'Emissions Factors'!$C$6:$C$28,0))),0)</f>
        <v>0</v>
      </c>
      <c r="K55" s="118" cm="1">
        <f t="array" ref="K55">_xlfn.IFNA(_xlfn.IFS(Fuel_group2="Electricity",INDEX(Electricity_Emission_Factors,MATCH($B55,'Emissions Factors'!$F$6:$F$55)),
Fuel_group2="Other",VLOOKUP(Fuel_type2,Inputs!$B$34:$C$38,2,FALSE),
AND(Fuel_group2&lt;&gt;"Electricity",Fuel_group2&lt;&gt;"Other"),INDEX(NonElectricity_Emissions_Factors,MATCH(Fuel_type2,'Emissions Factors'!$C$6:$C$28,0))),0)</f>
        <v>0</v>
      </c>
      <c r="L55" s="118" cm="1">
        <f t="array" ref="L55">_xlfn.IFNA(_xlfn.IFS(Fuel_group3="Electricity",INDEX(Electricity_Emission_Factors,MATCH($B55,'Emissions Factors'!$F$6:$F$55)),
Fuel_group3="Other",VLOOKUP(Fuel_type3,Inputs!$B$34:$C$38,2,FALSE),
AND(Fuel_group3&lt;&gt;"Electricity",Fuel_group3&lt;&gt;"Other"),INDEX(NonElectricity_Emissions_Factors,MATCH(Fuel_type3,'Emissions Factors'!$C$6:$C$28,0))),0)</f>
        <v>0</v>
      </c>
      <c r="M55" s="118" cm="1">
        <f t="array" ref="M55">_xlfn.IFNA(_xlfn.IFS(Fuel_group4="Electricity",INDEX(Electricity_Emission_Factors,MATCH($B55,'Emissions Factors'!$F$6:$F$55)),
Fuel_group4="Other",VLOOKUP(Fuel_type4,Inputs!$B$34:$C$38,2,FALSE),
AND(Fuel_group4&lt;&gt;"Electricity",Fuel_group4&lt;&gt;"Other"),INDEX(NonElectricity_Emissions_Factors,MATCH(Fuel_type4,'Emissions Factors'!$C$6:$C$28,0))),0)</f>
        <v>0</v>
      </c>
      <c r="N55" s="119" cm="1">
        <f t="array" ref="N55">_xlfn.IFNA(_xlfn.IFS(Fuel_group5="Electricity",INDEX(Electricity_Emission_Factors,MATCH($B55,'Emissions Factors'!$F$6:$F$55)),
Fuel_group5="Other",VLOOKUP(Fuel_type5,Inputs!$B$34:$C$38,2,FALSE),
AND(Fuel_group5&lt;&gt;"Electricity",Fuel_group5&lt;&gt;"Other"),INDEX(NonElectricity_Emissions_Factors,MATCH(Fuel_type5,'Emissions Factors'!$C$6:$C$28,0))),0)</f>
        <v>0</v>
      </c>
      <c r="O55" s="112"/>
      <c r="P55" s="100" t="e">
        <f t="shared" si="2"/>
        <v>#DIV/0!</v>
      </c>
      <c r="Q55" s="101" t="e">
        <f t="shared" si="3"/>
        <v>#DIV/0!</v>
      </c>
      <c r="R55" s="101" t="e">
        <f t="shared" si="4"/>
        <v>#DIV/0!</v>
      </c>
      <c r="S55" s="101" t="e">
        <f t="shared" si="5"/>
        <v>#DIV/0!</v>
      </c>
      <c r="T55" s="102" t="e">
        <f t="shared" si="6"/>
        <v>#DIV/0!</v>
      </c>
      <c r="U55" s="112"/>
      <c r="V55" s="100" t="e">
        <f t="shared" si="7"/>
        <v>#DIV/0!</v>
      </c>
      <c r="W55" s="101" t="e">
        <f t="shared" si="8"/>
        <v>#DIV/0!</v>
      </c>
      <c r="X55" s="101" t="e">
        <f t="shared" si="9"/>
        <v>#DIV/0!</v>
      </c>
      <c r="Y55" s="101" t="e">
        <f t="shared" si="10"/>
        <v>#DIV/0!</v>
      </c>
      <c r="Z55" s="102" t="e">
        <f t="shared" si="11"/>
        <v>#DIV/0!</v>
      </c>
      <c r="AA55" s="103"/>
    </row>
    <row r="56" spans="2:27" x14ac:dyDescent="0.25">
      <c r="B56" s="116">
        <v>2069</v>
      </c>
      <c r="C56" s="103"/>
      <c r="D56" s="100" t="e">
        <f>'Energy Calculations'!W56</f>
        <v>#DIV/0!</v>
      </c>
      <c r="E56" s="101" t="e">
        <f>'Energy Calculations'!X56</f>
        <v>#DIV/0!</v>
      </c>
      <c r="F56" s="101" t="e">
        <f>'Energy Calculations'!Y56</f>
        <v>#DIV/0!</v>
      </c>
      <c r="G56" s="101" t="e">
        <f>'Energy Calculations'!Z56</f>
        <v>#DIV/0!</v>
      </c>
      <c r="H56" s="102" t="e">
        <f>'Energy Calculations'!AA56</f>
        <v>#DIV/0!</v>
      </c>
      <c r="J56" s="117" cm="1">
        <f t="array" ref="J56">_xlfn.IFNA(_xlfn.IFS(Fuel_group1="Electricity",INDEX(Electricity_Emission_Factors,MATCH($B56,'Emissions Factors'!$F$6:$F$55)),
Fuel_group1="Other",VLOOKUP(Fuel_type1,Inputs!$B$34:$C$38,2,FALSE),
AND(Fuel_group1&lt;&gt;"Electricity",Fuel_group1&lt;&gt;"Other"),INDEX(NonElectricity_Emissions_Factors,MATCH(Fuel_type1,'Emissions Factors'!$C$6:$C$28,0))),0)</f>
        <v>0</v>
      </c>
      <c r="K56" s="118" cm="1">
        <f t="array" ref="K56">_xlfn.IFNA(_xlfn.IFS(Fuel_group2="Electricity",INDEX(Electricity_Emission_Factors,MATCH($B56,'Emissions Factors'!$F$6:$F$55)),
Fuel_group2="Other",VLOOKUP(Fuel_type2,Inputs!$B$34:$C$38,2,FALSE),
AND(Fuel_group2&lt;&gt;"Electricity",Fuel_group2&lt;&gt;"Other"),INDEX(NonElectricity_Emissions_Factors,MATCH(Fuel_type2,'Emissions Factors'!$C$6:$C$28,0))),0)</f>
        <v>0</v>
      </c>
      <c r="L56" s="118" cm="1">
        <f t="array" ref="L56">_xlfn.IFNA(_xlfn.IFS(Fuel_group3="Electricity",INDEX(Electricity_Emission_Factors,MATCH($B56,'Emissions Factors'!$F$6:$F$55)),
Fuel_group3="Other",VLOOKUP(Fuel_type3,Inputs!$B$34:$C$38,2,FALSE),
AND(Fuel_group3&lt;&gt;"Electricity",Fuel_group3&lt;&gt;"Other"),INDEX(NonElectricity_Emissions_Factors,MATCH(Fuel_type3,'Emissions Factors'!$C$6:$C$28,0))),0)</f>
        <v>0</v>
      </c>
      <c r="M56" s="118" cm="1">
        <f t="array" ref="M56">_xlfn.IFNA(_xlfn.IFS(Fuel_group4="Electricity",INDEX(Electricity_Emission_Factors,MATCH($B56,'Emissions Factors'!$F$6:$F$55)),
Fuel_group4="Other",VLOOKUP(Fuel_type4,Inputs!$B$34:$C$38,2,FALSE),
AND(Fuel_group4&lt;&gt;"Electricity",Fuel_group4&lt;&gt;"Other"),INDEX(NonElectricity_Emissions_Factors,MATCH(Fuel_type4,'Emissions Factors'!$C$6:$C$28,0))),0)</f>
        <v>0</v>
      </c>
      <c r="N56" s="119" cm="1">
        <f t="array" ref="N56">_xlfn.IFNA(_xlfn.IFS(Fuel_group5="Electricity",INDEX(Electricity_Emission_Factors,MATCH($B56,'Emissions Factors'!$F$6:$F$55)),
Fuel_group5="Other",VLOOKUP(Fuel_type5,Inputs!$B$34:$C$38,2,FALSE),
AND(Fuel_group5&lt;&gt;"Electricity",Fuel_group5&lt;&gt;"Other"),INDEX(NonElectricity_Emissions_Factors,MATCH(Fuel_type5,'Emissions Factors'!$C$6:$C$28,0))),0)</f>
        <v>0</v>
      </c>
      <c r="O56" s="112"/>
      <c r="P56" s="100" t="e">
        <f t="shared" si="2"/>
        <v>#DIV/0!</v>
      </c>
      <c r="Q56" s="101" t="e">
        <f t="shared" si="3"/>
        <v>#DIV/0!</v>
      </c>
      <c r="R56" s="101" t="e">
        <f t="shared" si="4"/>
        <v>#DIV/0!</v>
      </c>
      <c r="S56" s="101" t="e">
        <f t="shared" si="5"/>
        <v>#DIV/0!</v>
      </c>
      <c r="T56" s="102" t="e">
        <f t="shared" si="6"/>
        <v>#DIV/0!</v>
      </c>
      <c r="U56" s="112"/>
      <c r="V56" s="100" t="e">
        <f t="shared" si="7"/>
        <v>#DIV/0!</v>
      </c>
      <c r="W56" s="101" t="e">
        <f t="shared" si="8"/>
        <v>#DIV/0!</v>
      </c>
      <c r="X56" s="101" t="e">
        <f t="shared" si="9"/>
        <v>#DIV/0!</v>
      </c>
      <c r="Y56" s="101" t="e">
        <f t="shared" si="10"/>
        <v>#DIV/0!</v>
      </c>
      <c r="Z56" s="102" t="e">
        <f t="shared" si="11"/>
        <v>#DIV/0!</v>
      </c>
      <c r="AA56" s="103"/>
    </row>
    <row r="57" spans="2:27" ht="15.75" thickBot="1" x14ac:dyDescent="0.3">
      <c r="B57" s="120">
        <v>2070</v>
      </c>
      <c r="C57" s="103"/>
      <c r="D57" s="106" t="e">
        <f>'Energy Calculations'!W57</f>
        <v>#DIV/0!</v>
      </c>
      <c r="E57" s="107" t="e">
        <f>'Energy Calculations'!X57</f>
        <v>#DIV/0!</v>
      </c>
      <c r="F57" s="107" t="e">
        <f>'Energy Calculations'!Y57</f>
        <v>#DIV/0!</v>
      </c>
      <c r="G57" s="107" t="e">
        <f>'Energy Calculations'!Z57</f>
        <v>#DIV/0!</v>
      </c>
      <c r="H57" s="108" t="e">
        <f>'Energy Calculations'!AA57</f>
        <v>#DIV/0!</v>
      </c>
      <c r="J57" s="121" cm="1">
        <f t="array" ref="J57">_xlfn.IFNA(_xlfn.IFS(Fuel_group1="Electricity",INDEX(Electricity_Emission_Factors,MATCH($B57,'Emissions Factors'!$F$6:$F$55)),
Fuel_group1="Other",VLOOKUP(Fuel_type1,Inputs!$B$34:$C$38,2,FALSE),
AND(Fuel_group1&lt;&gt;"Electricity",Fuel_group1&lt;&gt;"Other"),INDEX(NonElectricity_Emissions_Factors,MATCH(Fuel_type1,'Emissions Factors'!$C$6:$C$28,0))),0)</f>
        <v>0</v>
      </c>
      <c r="K57" s="122" cm="1">
        <f t="array" ref="K57">_xlfn.IFNA(_xlfn.IFS(Fuel_group2="Electricity",INDEX(Electricity_Emission_Factors,MATCH($B57,'Emissions Factors'!$F$6:$F$55)),
Fuel_group2="Other",VLOOKUP(Fuel_type2,Inputs!$B$34:$C$38,2,FALSE),
AND(Fuel_group2&lt;&gt;"Electricity",Fuel_group2&lt;&gt;"Other"),INDEX(NonElectricity_Emissions_Factors,MATCH(Fuel_type2,'Emissions Factors'!$C$6:$C$28,0))),0)</f>
        <v>0</v>
      </c>
      <c r="L57" s="122" cm="1">
        <f t="array" ref="L57">_xlfn.IFNA(_xlfn.IFS(Fuel_group3="Electricity",INDEX(Electricity_Emission_Factors,MATCH($B57,'Emissions Factors'!$F$6:$F$55)),
Fuel_group3="Other",VLOOKUP(Fuel_type3,Inputs!$B$34:$C$38,2,FALSE),
AND(Fuel_group3&lt;&gt;"Electricity",Fuel_group3&lt;&gt;"Other"),INDEX(NonElectricity_Emissions_Factors,MATCH(Fuel_type3,'Emissions Factors'!$C$6:$C$28,0))),0)</f>
        <v>0</v>
      </c>
      <c r="M57" s="122" cm="1">
        <f t="array" ref="M57">_xlfn.IFNA(_xlfn.IFS(Fuel_group4="Electricity",INDEX(Electricity_Emission_Factors,MATCH($B57,'Emissions Factors'!$F$6:$F$55)),
Fuel_group4="Other",VLOOKUP(Fuel_type4,Inputs!$B$34:$C$38,2,FALSE),
AND(Fuel_group4&lt;&gt;"Electricity",Fuel_group4&lt;&gt;"Other"),INDEX(NonElectricity_Emissions_Factors,MATCH(Fuel_type4,'Emissions Factors'!$C$6:$C$28,0))),0)</f>
        <v>0</v>
      </c>
      <c r="N57" s="123" cm="1">
        <f t="array" ref="N57">_xlfn.IFNA(_xlfn.IFS(Fuel_group5="Electricity",INDEX(Electricity_Emission_Factors,MATCH($B57,'Emissions Factors'!$F$6:$F$55)),
Fuel_group5="Other",VLOOKUP(Fuel_type5,Inputs!$B$34:$C$38,2,FALSE),
AND(Fuel_group5&lt;&gt;"Electricity",Fuel_group5&lt;&gt;"Other"),INDEX(NonElectricity_Emissions_Factors,MATCH(Fuel_type5,'Emissions Factors'!$C$6:$C$28,0))),0)</f>
        <v>0</v>
      </c>
      <c r="O57" s="112"/>
      <c r="P57" s="106" t="e">
        <f t="shared" si="2"/>
        <v>#DIV/0!</v>
      </c>
      <c r="Q57" s="107" t="e">
        <f t="shared" si="3"/>
        <v>#DIV/0!</v>
      </c>
      <c r="R57" s="107" t="e">
        <f t="shared" si="4"/>
        <v>#DIV/0!</v>
      </c>
      <c r="S57" s="107" t="e">
        <f t="shared" si="5"/>
        <v>#DIV/0!</v>
      </c>
      <c r="T57" s="108" t="e">
        <f t="shared" si="6"/>
        <v>#DIV/0!</v>
      </c>
      <c r="U57" s="112"/>
      <c r="V57" s="106" t="e">
        <f t="shared" si="7"/>
        <v>#DIV/0!</v>
      </c>
      <c r="W57" s="107" t="e">
        <f t="shared" si="8"/>
        <v>#DIV/0!</v>
      </c>
      <c r="X57" s="107" t="e">
        <f t="shared" si="9"/>
        <v>#DIV/0!</v>
      </c>
      <c r="Y57" s="107" t="e">
        <f t="shared" si="10"/>
        <v>#DIV/0!</v>
      </c>
      <c r="Z57" s="108" t="e">
        <f t="shared" si="11"/>
        <v>#DIV/0!</v>
      </c>
      <c r="AA57" s="103"/>
    </row>
    <row r="58" spans="2:27" x14ac:dyDescent="0.25"/>
    <row r="59" spans="2:27" x14ac:dyDescent="0.25">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row>
  </sheetData>
  <sheetProtection algorithmName="SHA-512" hashValue="qPVDmBOWnU4q0Yov0Y3HWuN000H2/h/T87/sxcJw2GJTjvqxBx0Ere/jAtHYG/ijVlV/oQkv9eISFjaxE8AG/g==" saltValue="nO3qTpAArLfzByM7AyH2cg==" spinCount="100000" sheet="1" objects="1" scenarios="1" selectLockedCells="1"/>
  <mergeCells count="5">
    <mergeCell ref="B5:B7"/>
    <mergeCell ref="D5:H5"/>
    <mergeCell ref="J5:N5"/>
    <mergeCell ref="V5:Z5"/>
    <mergeCell ref="P5:T5"/>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xcel" ma:contentTypeID="0x010100AF04205BC74E134F8AE2CB74549097980029588DAE7F556F4B87213C3745EEFD70" ma:contentTypeVersion="18086" ma:contentTypeDescription="Create a new excel document." ma:contentTypeScope="" ma:versionID="8d31ea89d27db1902b208f67b8856e77">
  <xsd:schema xmlns:xsd="http://www.w3.org/2001/XMLSchema" xmlns:xs="http://www.w3.org/2001/XMLSchema" xmlns:p="http://schemas.microsoft.com/office/2006/metadata/properties" xmlns:ns2="b67a7830-db79-4a49-bf27-2aff92a2201a" xmlns:ns3="b413c3fd-5a3b-4239-b985-69032e371c04" xmlns:ns4="0063f72e-ace3-48fb-9c1f-5b513408b31f" xmlns:ns5="a8f60570-4bd3-4f2b-950b-a996de8ab151" xmlns:ns6="a172083e-e40c-4314-b43a-827352a1ed2c" xmlns:ns7="c963a4c1-1bb4-49f2-a011-9c776a7eed2a" targetNamespace="http://schemas.microsoft.com/office/2006/metadata/properties" ma:root="true" ma:fieldsID="3bc5cd7da8fd0ffd16acc3ff74eb9473" ns2:_="" ns3:_="" ns4:_="" ns5:_="" ns6:_="" ns7:_="">
    <xsd:import namespace="b67a7830-db79-4a49-bf27-2aff92a2201a"/>
    <xsd:import namespace="b413c3fd-5a3b-4239-b985-69032e371c04"/>
    <xsd:import namespace="0063f72e-ace3-48fb-9c1f-5b513408b31f"/>
    <xsd:import namespace="a8f60570-4bd3-4f2b-950b-a996de8ab151"/>
    <xsd:import namespace="a172083e-e40c-4314-b43a-827352a1ed2c"/>
    <xsd:import namespace="c963a4c1-1bb4-49f2-a011-9c776a7eed2a"/>
    <xsd:element name="properties">
      <xsd:complexType>
        <xsd:sequence>
          <xsd:element name="documentManagement">
            <xsd:complexType>
              <xsd:all>
                <xsd:element ref="ns2:ExternallyShared" minOccurs="0"/>
                <xsd:element ref="ns3:Document_x0020_Notes" minOccurs="0"/>
                <xsd:element ref="ns4:Security_x0020_Classification" minOccurs="0"/>
                <xsd:element ref="ns3:Handling_x0020_Instructions" minOccurs="0"/>
                <xsd:element ref="ns4:Descriptor" minOccurs="0"/>
                <xsd:element ref="ns3:Government_x0020_Body" minOccurs="0"/>
                <xsd:element ref="ns5:Retention_x0020_Label" minOccurs="0"/>
                <xsd:element ref="ns3:Date_x0020_Opened" minOccurs="0"/>
                <xsd:element ref="ns3:Date_x0020_Closed" minOccurs="0"/>
                <xsd:element ref="ns4:National_x0020_Caveat" minOccurs="0"/>
                <xsd:element ref="ns3:CIRRUSPreviousLocation" minOccurs="0"/>
                <xsd:element ref="ns3:CIRRUSPreviousID" minOccurs="0"/>
                <xsd:element ref="ns2:LegacyDocumentType" minOccurs="0"/>
                <xsd:element ref="ns2:LegacyFileplanTarget" minOccurs="0"/>
                <xsd:element ref="ns2:LegacyNumericClass" minOccurs="0"/>
                <xsd:element ref="ns2:LegacyFolderType" minOccurs="0"/>
                <xsd:element ref="ns2:LegacyRecordFolderIdentifier" minOccurs="0"/>
                <xsd:element ref="ns2:LegacyCopyright" minOccurs="0"/>
                <xsd:element ref="ns2:LegacyLastModifiedDate" minOccurs="0"/>
                <xsd:element ref="ns2:LegacyModifier" minOccurs="0"/>
                <xsd:element ref="ns2:LegacyFolder" minOccurs="0"/>
                <xsd:element ref="ns2:LegacyContentType" minOccurs="0"/>
                <xsd:element ref="ns2:LegacyExpiryReviewDate" minOccurs="0"/>
                <xsd:element ref="ns2:LegacyLastActionDate" minOccurs="0"/>
                <xsd:element ref="ns2:LegacyProtectiveMarking" minOccurs="0"/>
                <xsd:element ref="ns2:LegacyTags" minOccurs="0"/>
                <xsd:element ref="ns2:LegacyReferencesFromOtherItems" minOccurs="0"/>
                <xsd:element ref="ns2:LegacyStatusonTransfer" minOccurs="0"/>
                <xsd:element ref="ns2:LegacyDateClosed" minOccurs="0"/>
                <xsd:element ref="ns2:LegacyRecordCategoryIdentifier" minOccurs="0"/>
                <xsd:element ref="ns2:LegacyDispositionAsOfDate" minOccurs="0"/>
                <xsd:element ref="ns2:LegacyHomeLocation" minOccurs="0"/>
                <xsd:element ref="ns2:LegacyCurrentLocation" minOccurs="0"/>
                <xsd:element ref="ns6:LegacyDateFileReceived" minOccurs="0"/>
                <xsd:element ref="ns6:LegacyDateFileRequested" minOccurs="0"/>
                <xsd:element ref="ns6:LegacyDateFileReturned" minOccurs="0"/>
                <xsd:element ref="ns6:LegacyMinister" minOccurs="0"/>
                <xsd:element ref="ns6:LegacyMP" minOccurs="0"/>
                <xsd:element ref="ns6:LegacyFolderNotes" minOccurs="0"/>
                <xsd:element ref="ns6:LegacyPhysicalItemLocation" minOccurs="0"/>
                <xsd:element ref="ns6:LegacyRequestType" minOccurs="0"/>
                <xsd:element ref="ns6:LegacyDescriptor" minOccurs="0"/>
                <xsd:element ref="ns6:LegacyFolderDocumentID" minOccurs="0"/>
                <xsd:element ref="ns6:LegacyDocumentID" minOccurs="0"/>
                <xsd:element ref="ns2:LegacyReferencesToOtherItems" minOccurs="0"/>
                <xsd:element ref="ns2:LegacyCustodian" minOccurs="0"/>
                <xsd:element ref="ns2:LegacyAdditionalAuthors" minOccurs="0"/>
                <xsd:element ref="ns2:LegacyDocumentLink" minOccurs="0"/>
                <xsd:element ref="ns2:LegacyFolderLink" minOccurs="0"/>
                <xsd:element ref="ns6:LegacyPhysicalFormat" minOccurs="0"/>
                <xsd:element ref="ns4:_dlc_DocIdUrl" minOccurs="0"/>
                <xsd:element ref="ns4:_dlc_DocIdPersistId" minOccurs="0"/>
                <xsd:element ref="ns7:m975189f4ba442ecbf67d4147307b177" minOccurs="0"/>
                <xsd:element ref="ns4:TaxCatchAll" minOccurs="0"/>
                <xsd:element ref="ns4:TaxCatchAllLabel" minOccurs="0"/>
                <xsd:element ref="ns4:_dlc_DocId" minOccurs="0"/>
                <xsd:element ref="ns3:CIRRUSPreviousRetentionPolicy" minOccurs="0"/>
                <xsd:element ref="ns6:LegacyCaseReference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7a7830-db79-4a49-bf27-2aff92a2201a" elementFormDefault="qualified">
    <xsd:import namespace="http://schemas.microsoft.com/office/2006/documentManagement/types"/>
    <xsd:import namespace="http://schemas.microsoft.com/office/infopath/2007/PartnerControls"/>
    <xsd:element name="ExternallyShared" ma:index="2" nillable="true" ma:displayName="External" ma:description="Used with SPFX field customizer, displays if the item is externally shared" ma:hidden="true" ma:internalName="ExternallyShared">
      <xsd:simpleType>
        <xsd:restriction base="dms:Text"/>
      </xsd:simpleType>
    </xsd:element>
    <xsd:element name="LegacyDocumentType" ma:index="15" nillable="true" ma:displayName="Legacy Document Type" ma:internalName="LegacyDocumentType">
      <xsd:simpleType>
        <xsd:restriction base="dms:Text">
          <xsd:maxLength value="255"/>
        </xsd:restriction>
      </xsd:simpleType>
    </xsd:element>
    <xsd:element name="LegacyFileplanTarget" ma:index="16" nillable="true" ma:displayName="Legacy Fileplan Target" ma:internalName="LegacyFileplanTarget">
      <xsd:simpleType>
        <xsd:restriction base="dms:Text">
          <xsd:maxLength value="255"/>
        </xsd:restriction>
      </xsd:simpleType>
    </xsd:element>
    <xsd:element name="LegacyNumericClass" ma:index="17" nillable="true" ma:displayName="Legacy Numeric Class" ma:internalName="LegacyNumericClass">
      <xsd:simpleType>
        <xsd:restriction base="dms:Text">
          <xsd:maxLength value="255"/>
        </xsd:restriction>
      </xsd:simpleType>
    </xsd:element>
    <xsd:element name="LegacyFolderType" ma:index="18" nillable="true" ma:displayName="Legacy Folder Type" ma:internalName="LegacyFolderType">
      <xsd:simpleType>
        <xsd:restriction base="dms:Text">
          <xsd:maxLength value="255"/>
        </xsd:restriction>
      </xsd:simpleType>
    </xsd:element>
    <xsd:element name="LegacyRecordFolderIdentifier" ma:index="19" nillable="true" ma:displayName="Legacy Record Folder Identifier" ma:internalName="LegacyRecordFolderIdentifier">
      <xsd:simpleType>
        <xsd:restriction base="dms:Text">
          <xsd:maxLength value="255"/>
        </xsd:restriction>
      </xsd:simpleType>
    </xsd:element>
    <xsd:element name="LegacyCopyright" ma:index="20" nillable="true" ma:displayName="Legacy Copyright" ma:internalName="LegacyCopyright">
      <xsd:simpleType>
        <xsd:restriction base="dms:Text">
          <xsd:maxLength value="255"/>
        </xsd:restriction>
      </xsd:simpleType>
    </xsd:element>
    <xsd:element name="LegacyLastModifiedDate" ma:index="21" nillable="true" ma:displayName="Legacy Last Modified Date" ma:format="DateTime" ma:internalName="LegacyLastModifiedDate">
      <xsd:simpleType>
        <xsd:restriction base="dms:DateTime"/>
      </xsd:simpleType>
    </xsd:element>
    <xsd:element name="LegacyModifier" ma:index="22" nillable="true" ma:displayName="Legacy Modifier" ma:SharePointGroup="0" ma:internalName="LegacyModifi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egacyFolder" ma:index="23" nillable="true" ma:displayName="Legacy Folder" ma:internalName="LegacyFolder">
      <xsd:simpleType>
        <xsd:restriction base="dms:Text">
          <xsd:maxLength value="255"/>
        </xsd:restriction>
      </xsd:simpleType>
    </xsd:element>
    <xsd:element name="LegacyContentType" ma:index="24" nillable="true" ma:displayName="Legacy Content Type" ma:internalName="LegacyContentType">
      <xsd:simpleType>
        <xsd:restriction base="dms:Text">
          <xsd:maxLength value="255"/>
        </xsd:restriction>
      </xsd:simpleType>
    </xsd:element>
    <xsd:element name="LegacyExpiryReviewDate" ma:index="25" nillable="true" ma:displayName="Legacy Expiry Review Date" ma:format="DateTime" ma:internalName="LegacyExpiryReviewDate">
      <xsd:simpleType>
        <xsd:restriction base="dms:DateTime"/>
      </xsd:simpleType>
    </xsd:element>
    <xsd:element name="LegacyLastActionDate" ma:index="26" nillable="true" ma:displayName="Legacy Last Action Date" ma:format="DateTime" ma:internalName="LegacyLastActionDate">
      <xsd:simpleType>
        <xsd:restriction base="dms:DateTime"/>
      </xsd:simpleType>
    </xsd:element>
    <xsd:element name="LegacyProtectiveMarking" ma:index="27" nillable="true" ma:displayName="Legacy Protective Marking" ma:internalName="LegacyProtectiveMarking">
      <xsd:simpleType>
        <xsd:restriction base="dms:Text">
          <xsd:maxLength value="255"/>
        </xsd:restriction>
      </xsd:simpleType>
    </xsd:element>
    <xsd:element name="LegacyTags" ma:index="28" nillable="true" ma:displayName="Legacy Tags" ma:internalName="LegacyTags">
      <xsd:simpleType>
        <xsd:restriction base="dms:Note">
          <xsd:maxLength value="255"/>
        </xsd:restriction>
      </xsd:simpleType>
    </xsd:element>
    <xsd:element name="LegacyReferencesFromOtherItems" ma:index="29" nillable="true" ma:displayName="Legacy References From Other Items" ma:internalName="LegacyReferencesFromOtherItems">
      <xsd:simpleType>
        <xsd:restriction base="dms:Text">
          <xsd:maxLength value="255"/>
        </xsd:restriction>
      </xsd:simpleType>
    </xsd:element>
    <xsd:element name="LegacyStatusonTransfer" ma:index="30" nillable="true" ma:displayName="Legacy Status on Transfer" ma:internalName="LegacyStatusonTransfer">
      <xsd:simpleType>
        <xsd:restriction base="dms:Text">
          <xsd:maxLength value="255"/>
        </xsd:restriction>
      </xsd:simpleType>
    </xsd:element>
    <xsd:element name="LegacyDateClosed" ma:index="31" nillable="true" ma:displayName="Legacy Date Closed" ma:format="DateOnly" ma:internalName="LegacyDateClosed">
      <xsd:simpleType>
        <xsd:restriction base="dms:DateTime"/>
      </xsd:simpleType>
    </xsd:element>
    <xsd:element name="LegacyRecordCategoryIdentifier" ma:index="32" nillable="true" ma:displayName="Legacy Record Category Identifier" ma:internalName="LegacyRecordCategoryIdentifier">
      <xsd:simpleType>
        <xsd:restriction base="dms:Text">
          <xsd:maxLength value="255"/>
        </xsd:restriction>
      </xsd:simpleType>
    </xsd:element>
    <xsd:element name="LegacyDispositionAsOfDate" ma:index="33" nillable="true" ma:displayName="Legacy Disposition as of Date" ma:format="DateOnly" ma:internalName="LegacyDispositionAsOfDate">
      <xsd:simpleType>
        <xsd:restriction base="dms:DateTime"/>
      </xsd:simpleType>
    </xsd:element>
    <xsd:element name="LegacyHomeLocation" ma:index="34" nillable="true" ma:displayName="Legacy Home Location" ma:internalName="LegacyHomeLocation">
      <xsd:simpleType>
        <xsd:restriction base="dms:Text">
          <xsd:maxLength value="255"/>
        </xsd:restriction>
      </xsd:simpleType>
    </xsd:element>
    <xsd:element name="LegacyCurrentLocation" ma:index="35" nillable="true" ma:displayName="Legacy Current Location" ma:internalName="LegacyCurrentLocation">
      <xsd:simpleType>
        <xsd:restriction base="dms:Text">
          <xsd:maxLength value="255"/>
        </xsd:restriction>
      </xsd:simpleType>
    </xsd:element>
    <xsd:element name="LegacyReferencesToOtherItems" ma:index="47" nillable="true" ma:displayName="Legacy References To Other Items" ma:internalName="LegacyReferencesToOtherItems">
      <xsd:simpleType>
        <xsd:restriction base="dms:Note">
          <xsd:maxLength value="255"/>
        </xsd:restriction>
      </xsd:simpleType>
    </xsd:element>
    <xsd:element name="LegacyCustodian" ma:index="48" nillable="true" ma:displayName="Legacy Custodian" ma:internalName="LegacyCustodian">
      <xsd:simpleType>
        <xsd:restriction base="dms:Note">
          <xsd:maxLength value="255"/>
        </xsd:restriction>
      </xsd:simpleType>
    </xsd:element>
    <xsd:element name="LegacyAdditionalAuthors" ma:index="49" nillable="true" ma:displayName="Legacy Additional Authors" ma:internalName="LegacyAdditionalAuthors">
      <xsd:simpleType>
        <xsd:restriction base="dms:Note">
          <xsd:maxLength value="255"/>
        </xsd:restriction>
      </xsd:simpleType>
    </xsd:element>
    <xsd:element name="LegacyDocumentLink" ma:index="50" nillable="true" ma:displayName="Legacy Document Link" ma:internalName="LegacyDocumentLink">
      <xsd:simpleType>
        <xsd:restriction base="dms:Text">
          <xsd:maxLength value="255"/>
        </xsd:restriction>
      </xsd:simpleType>
    </xsd:element>
    <xsd:element name="LegacyFolderLink" ma:index="51" nillable="true" ma:displayName="Legacy Folder Link" ma:internalName="LegacyFolderLink">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Document_x0020_Notes" ma:index="3" nillable="true" ma:displayName="Document Notes" ma:internalName="Document_0x0020_Notes">
      <xsd:simpleType>
        <xsd:restriction base="dms:Note">
          <xsd:maxLength value="255"/>
        </xsd:restriction>
      </xsd:simpleType>
    </xsd:element>
    <xsd:element name="Handling_x0020_Instructions" ma:index="5" nillable="true" ma:displayName="Handling Instructions" ma:internalName="Handling_x0020_Instructions">
      <xsd:simpleType>
        <xsd:restriction base="dms:Text">
          <xsd:maxLength value="255"/>
        </xsd:restriction>
      </xsd:simpleType>
    </xsd:element>
    <xsd:element name="Government_x0020_Body" ma:index="7" nillable="true" ma:displayName="Government Body" ma:default="BEIS" ma:internalName="Government_x0020_Body">
      <xsd:simpleType>
        <xsd:restriction base="dms:Text">
          <xsd:maxLength value="255"/>
        </xsd:restriction>
      </xsd:simpleType>
    </xsd:element>
    <xsd:element name="Date_x0020_Opened" ma:index="10" nillable="true" ma:displayName="Date Opened" ma:default="[Today]" ma:format="DateOnly" ma:internalName="Date_x0020_Opened">
      <xsd:simpleType>
        <xsd:restriction base="dms:DateTime"/>
      </xsd:simpleType>
    </xsd:element>
    <xsd:element name="Date_x0020_Closed" ma:index="11" nillable="true" ma:displayName="Date Closed" ma:format="DateOnly" ma:internalName="Date_x0020_Closed">
      <xsd:simpleType>
        <xsd:restriction base="dms:DateTime"/>
      </xsd:simpleType>
    </xsd:element>
    <xsd:element name="CIRRUSPreviousLocation" ma:index="13" nillable="true" ma:displayName="Previous Location" ma:description="The location the document previously resided in." ma:internalName="CIRRUSPreviousLocation">
      <xsd:simpleType>
        <xsd:restriction base="dms:Text">
          <xsd:maxLength value="255"/>
        </xsd:restriction>
      </xsd:simpleType>
    </xsd:element>
    <xsd:element name="CIRRUSPreviousID" ma:index="14" nillable="true" ma:displayName="Previous Id" ma:description="The id of the document in its previous location." ma:internalName="CIRRUSPreviousID">
      <xsd:simpleType>
        <xsd:restriction base="dms:Text">
          <xsd:maxLength value="255"/>
        </xsd:restriction>
      </xsd:simpleType>
    </xsd:element>
    <xsd:element name="CIRRUSPreviousRetentionPolicy" ma:index="65" nillable="true" ma:displayName="Previous Retention Policy" ma:description="The retention policy of the document in its previous location." ma:internalName="CIRRUSPreviousRetentionPolic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4"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6" nillable="true" ma:displayName="Descriptor" ma:format="Dropdown" ma:indexed="true" ma:internalName="Descriptor">
      <xsd:simpleType>
        <xsd:restriction base="dms:Choice">
          <xsd:enumeration value="COMMERCIAL"/>
          <xsd:enumeration value="PERSONAL"/>
          <xsd:enumeration value="LOCSEN"/>
        </xsd:restriction>
      </xsd:simpleType>
    </xsd:element>
    <xsd:element name="National_x0020_Caveat" ma:index="12" nillable="true" ma:displayName="National Caveat" ma:default="" ma:format="Dropdown" ma:indexed="true" ma:internalName="National_x0020_Caveat">
      <xsd:simpleType>
        <xsd:restriction base="dms:Choice">
          <xsd:enumeration value="UK EYES ONLY"/>
        </xsd:restriction>
      </xsd:simpleType>
    </xsd:element>
    <xsd:element name="_dlc_DocIdUrl" ma:index="5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54" nillable="true" ma:displayName="Persist ID" ma:description="Keep ID on add." ma:hidden="true" ma:internalName="_dlc_DocIdPersistId" ma:readOnly="true">
      <xsd:simpleType>
        <xsd:restriction base="dms:Boolean"/>
      </xsd:simpleType>
    </xsd:element>
    <xsd:element name="TaxCatchAll" ma:index="60" nillable="true" ma:displayName="Taxonomy Catch All Column" ma:hidden="true" ma:list="{7a443858-fa6e-4cf2-b840-4d0a346eeaf3}" ma:internalName="TaxCatchAll" ma:showField="CatchAllData" ma:web="0063f72e-ace3-48fb-9c1f-5b513408b31f">
      <xsd:complexType>
        <xsd:complexContent>
          <xsd:extension base="dms:MultiChoiceLookup">
            <xsd:sequence>
              <xsd:element name="Value" type="dms:Lookup" maxOccurs="unbounded" minOccurs="0" nillable="true"/>
            </xsd:sequence>
          </xsd:extension>
        </xsd:complexContent>
      </xsd:complexType>
    </xsd:element>
    <xsd:element name="TaxCatchAllLabel" ma:index="61" nillable="true" ma:displayName="Taxonomy Catch All Column1" ma:hidden="true" ma:list="{7a443858-fa6e-4cf2-b840-4d0a346eeaf3}" ma:internalName="TaxCatchAllLabel" ma:readOnly="true" ma:showField="CatchAllDataLabel" ma:web="0063f72e-ace3-48fb-9c1f-5b513408b31f">
      <xsd:complexType>
        <xsd:complexContent>
          <xsd:extension base="dms:MultiChoiceLookup">
            <xsd:sequence>
              <xsd:element name="Value" type="dms:Lookup" maxOccurs="unbounded" minOccurs="0" nillable="true"/>
            </xsd:sequence>
          </xsd:extension>
        </xsd:complexContent>
      </xsd:complexType>
    </xsd:element>
    <xsd:element name="_dlc_DocId" ma:index="62" nillable="true" ma:displayName="Document ID Value" ma:description="The value of the document ID assigned to this item."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9"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72083e-e40c-4314-b43a-827352a1ed2c" elementFormDefault="qualified">
    <xsd:import namespace="http://schemas.microsoft.com/office/2006/documentManagement/types"/>
    <xsd:import namespace="http://schemas.microsoft.com/office/infopath/2007/PartnerControls"/>
    <xsd:element name="LegacyDateFileReceived" ma:index="36" nillable="true" ma:displayName="Legacy Date File Received" ma:format="DateOnly" ma:internalName="LegacyDateFileReceived">
      <xsd:simpleType>
        <xsd:restriction base="dms:DateTime"/>
      </xsd:simpleType>
    </xsd:element>
    <xsd:element name="LegacyDateFileRequested" ma:index="37" nillable="true" ma:displayName="Legacy Date File Requested" ma:format="DateOnly" ma:internalName="LegacyDateFileRequested">
      <xsd:simpleType>
        <xsd:restriction base="dms:DateTime"/>
      </xsd:simpleType>
    </xsd:element>
    <xsd:element name="LegacyDateFileReturned" ma:index="38" nillable="true" ma:displayName="Legacy Date File Returned" ma:format="DateOnly" ma:internalName="LegacyDateFileReturned">
      <xsd:simpleType>
        <xsd:restriction base="dms:DateTime"/>
      </xsd:simpleType>
    </xsd:element>
    <xsd:element name="LegacyMinister" ma:index="39" nillable="true" ma:displayName="Legacy Minister" ma:internalName="LegacyMinister">
      <xsd:simpleType>
        <xsd:restriction base="dms:Text">
          <xsd:maxLength value="255"/>
        </xsd:restriction>
      </xsd:simpleType>
    </xsd:element>
    <xsd:element name="LegacyMP" ma:index="40" nillable="true" ma:displayName="Legacy MP" ma:internalName="LegacyMP">
      <xsd:simpleType>
        <xsd:restriction base="dms:Text">
          <xsd:maxLength value="255"/>
        </xsd:restriction>
      </xsd:simpleType>
    </xsd:element>
    <xsd:element name="LegacyFolderNotes" ma:index="41" nillable="true" ma:displayName="Legacy Folder Notes" ma:internalName="LegacyFolderNotes">
      <xsd:simpleType>
        <xsd:restriction base="dms:Note">
          <xsd:maxLength value="255"/>
        </xsd:restriction>
      </xsd:simpleType>
    </xsd:element>
    <xsd:element name="LegacyPhysicalItemLocation" ma:index="42" nillable="true" ma:displayName="Legacy Physical Item Location" ma:format="Dropdown" ma:internalName="LegacyPhysicalItemLocation">
      <xsd:simpleType>
        <xsd:restriction base="dms:Choice">
          <xsd:enumeration value="Off-Site"/>
          <xsd:enumeration value="TNA"/>
          <xsd:enumeration value="DECC"/>
        </xsd:restriction>
      </xsd:simpleType>
    </xsd:element>
    <xsd:element name="LegacyRequestType" ma:index="43" nillable="true" ma:displayName="Legacy Request Type" ma:format="Dropdown" ma:internalName="LegacyRequestType">
      <xsd:simpleType>
        <xsd:restriction base="dms:Choice">
          <xsd:enumeration value="FOI"/>
          <xsd:enumeration value="EIR"/>
          <xsd:enumeration value="PQ"/>
          <xsd:enumeration value="MC"/>
        </xsd:restriction>
      </xsd:simpleType>
    </xsd:element>
    <xsd:element name="LegacyDescriptor" ma:index="44" nillable="true" ma:displayName="Legacy Descriptor" ma:internalName="LegacyDescriptor">
      <xsd:simpleType>
        <xsd:restriction base="dms:Note">
          <xsd:maxLength value="255"/>
        </xsd:restriction>
      </xsd:simpleType>
    </xsd:element>
    <xsd:element name="LegacyFolderDocumentID" ma:index="45" nillable="true" ma:displayName="Legacy Folder Document ID" ma:internalName="LegacyFolderDocumentID">
      <xsd:simpleType>
        <xsd:restriction base="dms:Text">
          <xsd:maxLength value="255"/>
        </xsd:restriction>
      </xsd:simpleType>
    </xsd:element>
    <xsd:element name="LegacyDocumentID" ma:index="46" nillable="true" ma:displayName="Legacy Document ID" ma:internalName="LegacyDocumentID">
      <xsd:simpleType>
        <xsd:restriction base="dms:Text">
          <xsd:maxLength value="255"/>
        </xsd:restriction>
      </xsd:simpleType>
    </xsd:element>
    <xsd:element name="LegacyPhysicalFormat" ma:index="52" nillable="true" ma:displayName="Legacy Physical Format" ma:default="0" ma:internalName="LegacyPhysicalFormat">
      <xsd:simpleType>
        <xsd:restriction base="dms:Boolean"/>
      </xsd:simpleType>
    </xsd:element>
    <xsd:element name="LegacyCaseReferenceNumber" ma:index="66" nillable="true" ma:displayName="Legacy Case Reference Number" ma:internalName="LegacyCaseReferenceNumbe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63a4c1-1bb4-49f2-a011-9c776a7eed2a" elementFormDefault="qualified">
    <xsd:import namespace="http://schemas.microsoft.com/office/2006/documentManagement/types"/>
    <xsd:import namespace="http://schemas.microsoft.com/office/infopath/2007/PartnerControls"/>
    <xsd:element name="m975189f4ba442ecbf67d4147307b177" ma:index="59" nillable="true" ma:taxonomy="true" ma:internalName="m975189f4ba442ecbf67d4147307b177" ma:taxonomyFieldName="Business_x0020_Unit" ma:displayName="Business Unit" ma:default=""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egacyDocumentLink xmlns="b67a7830-db79-4a49-bf27-2aff92a2201a" xsi:nil="true"/>
    <LegacyDocumentType xmlns="b67a7830-db79-4a49-bf27-2aff92a2201a" xsi:nil="true"/>
    <LegacyLastActionDate xmlns="b67a7830-db79-4a49-bf27-2aff92a2201a" xsi:nil="true"/>
    <LegacyRequestType xmlns="a172083e-e40c-4314-b43a-827352a1ed2c" xsi:nil="true"/>
    <LegacyFolderNotes xmlns="a172083e-e40c-4314-b43a-827352a1ed2c" xsi:nil="true"/>
    <LegacyDescriptor xmlns="a172083e-e40c-4314-b43a-827352a1ed2c" xsi:nil="true"/>
    <LegacyExpiryReviewDate xmlns="b67a7830-db79-4a49-bf27-2aff92a2201a" xsi:nil="true"/>
    <LegacyNumericClass xmlns="b67a7830-db79-4a49-bf27-2aff92a2201a" xsi:nil="true"/>
    <_dlc_DocId xmlns="0063f72e-ace3-48fb-9c1f-5b513408b31f">2QFN7KK647Q6-1753076452-367623</_dlc_DocId>
    <ExternallyShared xmlns="b67a7830-db79-4a49-bf27-2aff92a2201a" xsi:nil="true"/>
    <LegacyDateFileReturned xmlns="a172083e-e40c-4314-b43a-827352a1ed2c" xsi:nil="true"/>
    <LegacyProtectiveMarking xmlns="b67a7830-db79-4a49-bf27-2aff92a2201a" xsi:nil="true"/>
    <m975189f4ba442ecbf67d4147307b177 xmlns="c963a4c1-1bb4-49f2-a011-9c776a7eed2a">
      <Terms xmlns="http://schemas.microsoft.com/office/infopath/2007/PartnerControls">
        <TermInfo xmlns="http://schemas.microsoft.com/office/infopath/2007/PartnerControls">
          <TermName xmlns="http://schemas.microsoft.com/office/infopath/2007/PartnerControls">Emissions Trading and Industrial Decarbonisation</TermName>
          <TermId xmlns="http://schemas.microsoft.com/office/infopath/2007/PartnerControls">383c875d-30b6-4fbb-a3e7-f6bcb1b57442</TermId>
        </TermInfo>
      </Terms>
    </m975189f4ba442ecbf67d4147307b177>
    <LegacyReferencesToOtherItems xmlns="b67a7830-db79-4a49-bf27-2aff92a2201a" xsi:nil="true"/>
    <LegacyLastModifiedDate xmlns="b67a7830-db79-4a49-bf27-2aff92a2201a" xsi:nil="true"/>
    <Retention_x0020_Label xmlns="a8f60570-4bd3-4f2b-950b-a996de8ab151">Corp PPP Review</Retention_x0020_Label>
    <LegacyDocumentID xmlns="a172083e-e40c-4314-b43a-827352a1ed2c" xsi:nil="true"/>
    <Document_x0020_Notes xmlns="b413c3fd-5a3b-4239-b985-69032e371c04" xsi:nil="true"/>
    <LegacyMP xmlns="a172083e-e40c-4314-b43a-827352a1ed2c" xsi:nil="true"/>
    <CIRRUSPreviousID xmlns="b413c3fd-5a3b-4239-b985-69032e371c04" xsi:nil="true"/>
    <LegacyFolderDocumentID xmlns="a172083e-e40c-4314-b43a-827352a1ed2c" xsi:nil="true"/>
    <CIRRUSPreviousRetentionPolicy xmlns="b413c3fd-5a3b-4239-b985-69032e371c04" xsi:nil="true"/>
    <LegacyCurrentLocation xmlns="b67a7830-db79-4a49-bf27-2aff92a2201a" xsi:nil="true"/>
    <LegacyRecordCategoryIdentifier xmlns="b67a7830-db79-4a49-bf27-2aff92a2201a" xsi:nil="true"/>
    <LegacyDateClosed xmlns="b67a7830-db79-4a49-bf27-2aff92a2201a" xsi:nil="true"/>
    <LegacyMinister xmlns="a172083e-e40c-4314-b43a-827352a1ed2c" xsi:nil="true"/>
    <National_x0020_Caveat xmlns="0063f72e-ace3-48fb-9c1f-5b513408b31f" xsi:nil="true"/>
    <LegacyModifier xmlns="b67a7830-db79-4a49-bf27-2aff92a2201a">
      <UserInfo>
        <DisplayName/>
        <AccountId xsi:nil="true"/>
        <AccountType/>
      </UserInfo>
    </LegacyModifier>
    <LegacyStatusonTransfer xmlns="b67a7830-db79-4a49-bf27-2aff92a2201a" xsi:nil="true"/>
    <Date_x0020_Closed xmlns="b413c3fd-5a3b-4239-b985-69032e371c04" xsi:nil="true"/>
    <LegacyFolder xmlns="b67a7830-db79-4a49-bf27-2aff92a2201a" xsi:nil="true"/>
    <LegacyTags xmlns="b67a7830-db79-4a49-bf27-2aff92a2201a" xsi:nil="true"/>
    <Handling_x0020_Instructions xmlns="b413c3fd-5a3b-4239-b985-69032e371c04" xsi:nil="true"/>
    <CIRRUSPreviousLocation xmlns="b413c3fd-5a3b-4239-b985-69032e371c04" xsi:nil="true"/>
    <LegacyCaseReferenceNumber xmlns="a172083e-e40c-4314-b43a-827352a1ed2c" xsi:nil="true"/>
    <LegacyRecordFolderIdentifier xmlns="b67a7830-db79-4a49-bf27-2aff92a2201a" xsi:nil="true"/>
    <LegacyContentType xmlns="b67a7830-db79-4a49-bf27-2aff92a2201a" xsi:nil="true"/>
    <LegacyFolderLink xmlns="b67a7830-db79-4a49-bf27-2aff92a2201a" xsi:nil="true"/>
    <LegacyCopyright xmlns="b67a7830-db79-4a49-bf27-2aff92a2201a" xsi:nil="true"/>
    <LegacyFolderType xmlns="b67a7830-db79-4a49-bf27-2aff92a2201a" xsi:nil="true"/>
    <TaxCatchAll xmlns="0063f72e-ace3-48fb-9c1f-5b513408b31f">
      <Value>277</Value>
    </TaxCatchAll>
    <LegacyHomeLocation xmlns="b67a7830-db79-4a49-bf27-2aff92a2201a" xsi:nil="true"/>
    <LegacyFileplanTarget xmlns="b67a7830-db79-4a49-bf27-2aff92a2201a" xsi:nil="true"/>
    <LegacyReferencesFromOtherItems xmlns="b67a7830-db79-4a49-bf27-2aff92a2201a" xsi:nil="true"/>
    <LegacyCustodian xmlns="b67a7830-db79-4a49-bf27-2aff92a2201a" xsi:nil="true"/>
    <LegacyPhysicalFormat xmlns="a172083e-e40c-4314-b43a-827352a1ed2c">false</LegacyPhysicalFormat>
    <LegacyDateFileReceived xmlns="a172083e-e40c-4314-b43a-827352a1ed2c" xsi:nil="true"/>
    <Government_x0020_Body xmlns="b413c3fd-5a3b-4239-b985-69032e371c04">BEIS</Government_x0020_Body>
    <Date_x0020_Opened xmlns="b413c3fd-5a3b-4239-b985-69032e371c04">2020-03-12T09:45:46+00:00</Date_x0020_Opened>
    <Descriptor xmlns="0063f72e-ace3-48fb-9c1f-5b513408b31f" xsi:nil="true"/>
    <LegacyDateFileRequested xmlns="a172083e-e40c-4314-b43a-827352a1ed2c" xsi:nil="true"/>
    <LegacyPhysicalItemLocation xmlns="a172083e-e40c-4314-b43a-827352a1ed2c" xsi:nil="true"/>
    <LegacyDispositionAsOfDate xmlns="b67a7830-db79-4a49-bf27-2aff92a2201a" xsi:nil="true"/>
    <LegacyAdditionalAuthors xmlns="b67a7830-db79-4a49-bf27-2aff92a2201a" xsi:nil="true"/>
    <Security_x0020_Classification xmlns="0063f72e-ace3-48fb-9c1f-5b513408b31f">OFFICIAL</Security_x0020_Classification>
    <_dlc_DocIdUrl xmlns="0063f72e-ace3-48fb-9c1f-5b513408b31f">
      <Url>https://beisgov.sharepoint.com/sites/beis/299/_layouts/15/DocIdRedir.aspx?ID=2QFN7KK647Q6-1753076452-367623</Url>
      <Description>2QFN7KK647Q6-1753076452-367623</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17E5AA-C926-4B55-9A87-7E970C66FFE1}">
  <ds:schemaRefs>
    <ds:schemaRef ds:uri="http://schemas.microsoft.com/sharepoint/events"/>
  </ds:schemaRefs>
</ds:datastoreItem>
</file>

<file path=customXml/itemProps2.xml><?xml version="1.0" encoding="utf-8"?>
<ds:datastoreItem xmlns:ds="http://schemas.openxmlformats.org/officeDocument/2006/customXml" ds:itemID="{61B64753-2DAA-424C-B0D3-4EC18E5D5D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7a7830-db79-4a49-bf27-2aff92a2201a"/>
    <ds:schemaRef ds:uri="b413c3fd-5a3b-4239-b985-69032e371c04"/>
    <ds:schemaRef ds:uri="0063f72e-ace3-48fb-9c1f-5b513408b31f"/>
    <ds:schemaRef ds:uri="a8f60570-4bd3-4f2b-950b-a996de8ab151"/>
    <ds:schemaRef ds:uri="a172083e-e40c-4314-b43a-827352a1ed2c"/>
    <ds:schemaRef ds:uri="c963a4c1-1bb4-49f2-a011-9c776a7eed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D05515-F149-4F02-A67E-EA179EDEBED5}">
  <ds:schemaRefs>
    <ds:schemaRef ds:uri="c963a4c1-1bb4-49f2-a011-9c776a7eed2a"/>
    <ds:schemaRef ds:uri="http://schemas.microsoft.com/office/infopath/2007/PartnerControls"/>
    <ds:schemaRef ds:uri="http://purl.org/dc/terms/"/>
    <ds:schemaRef ds:uri="http://schemas.openxmlformats.org/package/2006/metadata/core-properties"/>
    <ds:schemaRef ds:uri="a172083e-e40c-4314-b43a-827352a1ed2c"/>
    <ds:schemaRef ds:uri="http://schemas.microsoft.com/office/2006/documentManagement/types"/>
    <ds:schemaRef ds:uri="a8f60570-4bd3-4f2b-950b-a996de8ab151"/>
    <ds:schemaRef ds:uri="b67a7830-db79-4a49-bf27-2aff92a2201a"/>
    <ds:schemaRef ds:uri="0063f72e-ace3-48fb-9c1f-5b513408b31f"/>
    <ds:schemaRef ds:uri="http://purl.org/dc/elements/1.1/"/>
    <ds:schemaRef ds:uri="http://schemas.microsoft.com/office/2006/metadata/properties"/>
    <ds:schemaRef ds:uri="b413c3fd-5a3b-4239-b985-69032e371c04"/>
    <ds:schemaRef ds:uri="http://www.w3.org/XML/1998/namespace"/>
    <ds:schemaRef ds:uri="http://purl.org/dc/dcmitype/"/>
  </ds:schemaRefs>
</ds:datastoreItem>
</file>

<file path=customXml/itemProps4.xml><?xml version="1.0" encoding="utf-8"?>
<ds:datastoreItem xmlns:ds="http://schemas.openxmlformats.org/officeDocument/2006/customXml" ds:itemID="{31D3B374-63FA-4AB9-BD7E-9E95EE027E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60</vt:i4>
      </vt:variant>
    </vt:vector>
  </HeadingPairs>
  <TitlesOfParts>
    <vt:vector size="89" baseType="lpstr">
      <vt:lpstr>Guidance</vt:lpstr>
      <vt:lpstr>Version Control</vt:lpstr>
      <vt:lpstr>Inputs</vt:lpstr>
      <vt:lpstr>Outputs</vt:lpstr>
      <vt:lpstr>Control</vt:lpstr>
      <vt:lpstr>Model Map</vt:lpstr>
      <vt:lpstr>Energy Calculations</vt:lpstr>
      <vt:lpstr>CE Fuel Bill Savings</vt:lpstr>
      <vt:lpstr>CE Carbon Savings</vt:lpstr>
      <vt:lpstr>VFM Energy Benefits</vt:lpstr>
      <vt:lpstr>VFM Rebound Benefits</vt:lpstr>
      <vt:lpstr>VFM Carbon Benefits</vt:lpstr>
      <vt:lpstr>VFM Air Quality Benefits</vt:lpstr>
      <vt:lpstr>LRVCs</vt:lpstr>
      <vt:lpstr>Retail Fuel Prices</vt:lpstr>
      <vt:lpstr>Air Quality Damage Costs</vt:lpstr>
      <vt:lpstr>Carbon Prices</vt:lpstr>
      <vt:lpstr>Emissions Factors</vt:lpstr>
      <vt:lpstr>Inflation &amp; Discounting</vt:lpstr>
      <vt:lpstr>Lookups</vt:lpstr>
      <vt:lpstr>LRVC - Retail Price Ratio</vt:lpstr>
      <vt:lpstr>Bioenergy Conversion Factors</vt:lpstr>
      <vt:lpstr>GBSG Electricity Emissions</vt:lpstr>
      <vt:lpstr>GBSG Emissions Factors</vt:lpstr>
      <vt:lpstr>GBSG Carbon Prices</vt:lpstr>
      <vt:lpstr>GBSG Retail Fuel Prices</vt:lpstr>
      <vt:lpstr>GBSG LRVCs</vt:lpstr>
      <vt:lpstr>GBSG Air Quality Damage Costs</vt:lpstr>
      <vt:lpstr>GBSG GDP Deflator Index</vt:lpstr>
      <vt:lpstr>Baseline_output</vt:lpstr>
      <vt:lpstr>Biogas_fuels</vt:lpstr>
      <vt:lpstr>Biomass_Air_Quality_Damage_Costs</vt:lpstr>
      <vt:lpstr>Biomass_fuels</vt:lpstr>
      <vt:lpstr>Biomass_LRVC_Range</vt:lpstr>
      <vt:lpstr>Coal_Air_Quality_Damage_Costs</vt:lpstr>
      <vt:lpstr>Coal_LRVC_Range</vt:lpstr>
      <vt:lpstr>Coal_Retail_Prices</vt:lpstr>
      <vt:lpstr>Deflator_Year</vt:lpstr>
      <vt:lpstr>Deployment_Year</vt:lpstr>
      <vt:lpstr>Discount_Index</vt:lpstr>
      <vt:lpstr>Discount_Year</vt:lpstr>
      <vt:lpstr>Electricity_Emission_Factors</vt:lpstr>
      <vt:lpstr>Electricity_fuels</vt:lpstr>
      <vt:lpstr>Electricity_LRVC_Range</vt:lpstr>
      <vt:lpstr>Electricity_Retail_Prices</vt:lpstr>
      <vt:lpstr>EUETS?</vt:lpstr>
      <vt:lpstr>Fuel_group1</vt:lpstr>
      <vt:lpstr>Fuel_group2</vt:lpstr>
      <vt:lpstr>Fuel_group3</vt:lpstr>
      <vt:lpstr>Fuel_group4</vt:lpstr>
      <vt:lpstr>Fuel_group5</vt:lpstr>
      <vt:lpstr>Fuel_type1</vt:lpstr>
      <vt:lpstr>Fuel_type2</vt:lpstr>
      <vt:lpstr>Fuel_type3</vt:lpstr>
      <vt:lpstr>Fuel_type4</vt:lpstr>
      <vt:lpstr>Fuel_type5</vt:lpstr>
      <vt:lpstr>Fuel1_baseline</vt:lpstr>
      <vt:lpstr>Fuel1_PI</vt:lpstr>
      <vt:lpstr>Fuel2_baseline</vt:lpstr>
      <vt:lpstr>Fuel2_PI</vt:lpstr>
      <vt:lpstr>Fuel3_baseline</vt:lpstr>
      <vt:lpstr>Fuel3_PI</vt:lpstr>
      <vt:lpstr>Fuel4_baseline</vt:lpstr>
      <vt:lpstr>Fuel4_PI</vt:lpstr>
      <vt:lpstr>Fuel5_baseline</vt:lpstr>
      <vt:lpstr>Fuel5_PI</vt:lpstr>
      <vt:lpstr>Funding_Year</vt:lpstr>
      <vt:lpstr>Gas_Air_Quality_Damage_Costs</vt:lpstr>
      <vt:lpstr>Gas_LRVC_Range</vt:lpstr>
      <vt:lpstr>Gas_Retail_Prices</vt:lpstr>
      <vt:lpstr>Gaseous_fuels</vt:lpstr>
      <vt:lpstr>IETF_grant</vt:lpstr>
      <vt:lpstr>Liquid_fuels</vt:lpstr>
      <vt:lpstr>LRVC_Retail_Ratio</vt:lpstr>
      <vt:lpstr>NonElectricity_Emissions_Factors</vt:lpstr>
      <vt:lpstr>NonTraded_Carbon_Price_Range</vt:lpstr>
      <vt:lpstr>Oil_Air_Quality_Damage_Costs</vt:lpstr>
      <vt:lpstr>Oil_LRVC_Range</vt:lpstr>
      <vt:lpstr>Oil_Retail_Prices</vt:lpstr>
      <vt:lpstr>Other_fuels</vt:lpstr>
      <vt:lpstr>Post_intervention_output</vt:lpstr>
      <vt:lpstr>Guidance!Print_Area</vt:lpstr>
      <vt:lpstr>Private_Discount_Index</vt:lpstr>
      <vt:lpstr>Project_lifespan</vt:lpstr>
      <vt:lpstr>Project_Lifespan_Range</vt:lpstr>
      <vt:lpstr>Rebound_Rate</vt:lpstr>
      <vt:lpstr>Solid_fuels</vt:lpstr>
      <vt:lpstr>Traded_Carbon_Price_Range</vt:lpstr>
      <vt:lpstr>Y_N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Cosford, Joshua (BEIS)</dc:creator>
  <cp:keywords/>
  <dc:description/>
  <cp:lastModifiedBy>Cosford, Joshua (Industrial Energy)</cp:lastModifiedBy>
  <cp:revision/>
  <dcterms:created xsi:type="dcterms:W3CDTF">2020-12-08T12:54:33Z</dcterms:created>
  <dcterms:modified xsi:type="dcterms:W3CDTF">2021-02-09T11:20:00Z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2020-12-08T12:54:33Z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6934c70c-8e58-47cc-b3cd-a4f504532053</vt:lpwstr>
  </property>
  <property fmtid="{D5CDD505-2E9C-101B-9397-08002B2CF9AE}" pid="8" name="MSIP_Label_ba62f585-b40f-4ab9-bafe-39150f03d124_ContentBits">
    <vt:lpwstr>0</vt:lpwstr>
  </property>
  <property fmtid="{D5CDD505-2E9C-101B-9397-08002B2CF9AE}" pid="9" name="Business Unit">
    <vt:lpwstr>277;#Emissions Trading and Industrial Decarbonisation|383c875d-30b6-4fbb-a3e7-f6bcb1b57442</vt:lpwstr>
  </property>
  <property fmtid="{D5CDD505-2E9C-101B-9397-08002B2CF9AE}" pid="10" name="ContentTypeId">
    <vt:lpwstr>0x010100AF04205BC74E134F8AE2CB74549097980029588DAE7F556F4B87213C3745EEFD70</vt:lpwstr>
  </property>
  <property fmtid="{D5CDD505-2E9C-101B-9397-08002B2CF9AE}" pid="11" name="ComplianceAssetId">
    <vt:lpwstr/>
  </property>
  <property fmtid="{D5CDD505-2E9C-101B-9397-08002B2CF9AE}" pid="12" name="_dlc_DocIdItemGuid">
    <vt:lpwstr>d870a799-5d6a-4b75-97bf-ce1549d3b8b1</vt:lpwstr>
  </property>
</Properties>
</file>