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sted365.sharepoint.com/sites/IN0075/Early years remit/External Products/Interim visits/Final files for publication/"/>
    </mc:Choice>
  </mc:AlternateContent>
  <xr:revisionPtr revIDLastSave="12" documentId="8_{B96F5044-34B9-432E-893A-82E85CD0E312}" xr6:coauthVersionLast="36" xr6:coauthVersionMax="45" xr10:uidLastSave="{38EDE1DC-FF97-430C-BD9F-6B1BDE8B18E8}"/>
  <bookViews>
    <workbookView xWindow="0" yWindow="0" windowWidth="30720" windowHeight="12612" xr2:uid="{FA2DD280-6C54-4C6F-B157-F30FCA300A0B}"/>
  </bookViews>
  <sheets>
    <sheet name="Cover Page" sheetId="1" r:id="rId1"/>
    <sheet name="Guidance" sheetId="8" r:id="rId2"/>
    <sheet name="Table" sheetId="7" r:id="rId3"/>
    <sheet name="Data" sheetId="4" r:id="rId4"/>
  </sheets>
  <definedNames>
    <definedName name="_xlnm._FilterDatabase" localSheetId="3" hidden="1">Data!$A$1:$K$417</definedName>
    <definedName name="_xlnm._FilterDatabase" localSheetId="2" hidden="1">Table!$B$3:$B$163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3" i="4" l="1"/>
  <c r="A280" i="4"/>
  <c r="A225" i="4"/>
  <c r="A55" i="4"/>
  <c r="A260" i="4"/>
  <c r="A195" i="4"/>
  <c r="A327" i="4"/>
  <c r="A345" i="4"/>
  <c r="A30" i="4"/>
  <c r="A142" i="4"/>
  <c r="A43" i="4"/>
  <c r="A189" i="4"/>
  <c r="A283" i="4"/>
  <c r="A255" i="4"/>
  <c r="A253" i="4"/>
  <c r="A270" i="4"/>
  <c r="A167" i="4"/>
  <c r="A129" i="4"/>
  <c r="A156" i="4"/>
  <c r="A328" i="4"/>
  <c r="A229" i="4"/>
  <c r="A178" i="4"/>
  <c r="A4" i="4"/>
  <c r="A355" i="4"/>
  <c r="A232" i="4"/>
  <c r="A193" i="4"/>
  <c r="A375" i="4"/>
  <c r="A60" i="4"/>
  <c r="A382" i="4"/>
  <c r="A147" i="4"/>
  <c r="A166" i="4"/>
  <c r="A176" i="4"/>
  <c r="A22" i="4"/>
  <c r="A300" i="4"/>
  <c r="A404" i="4"/>
  <c r="A44" i="4"/>
  <c r="A331" i="4"/>
  <c r="A239" i="4"/>
  <c r="A24" i="4"/>
  <c r="A47" i="4"/>
  <c r="A67" i="4"/>
  <c r="A200" i="4"/>
  <c r="A290" i="4"/>
  <c r="A354" i="4"/>
  <c r="A330" i="4"/>
  <c r="A42" i="4"/>
  <c r="A352" i="4"/>
  <c r="A52" i="4"/>
  <c r="A367" i="4"/>
  <c r="A287" i="4"/>
  <c r="A307" i="4"/>
  <c r="A394" i="4"/>
  <c r="A14" i="4"/>
  <c r="A18" i="4"/>
  <c r="A312" i="4"/>
  <c r="A321" i="4"/>
  <c r="A288" i="4"/>
  <c r="A258" i="4"/>
  <c r="A246" i="4"/>
  <c r="A76" i="4"/>
  <c r="A23" i="4"/>
  <c r="A387" i="4"/>
  <c r="A83" i="4"/>
  <c r="A306" i="4"/>
  <c r="A366" i="4"/>
  <c r="A8" i="4"/>
  <c r="A402" i="4"/>
  <c r="A376" i="4"/>
  <c r="A256" i="4"/>
  <c r="A392" i="4"/>
  <c r="A397" i="4"/>
  <c r="A359" i="4"/>
  <c r="A317" i="4"/>
  <c r="A296" i="4"/>
  <c r="A196" i="4"/>
  <c r="A211" i="4"/>
  <c r="A267" i="4"/>
  <c r="A325" i="4"/>
  <c r="A344" i="4"/>
  <c r="A285" i="4"/>
  <c r="A113" i="4"/>
  <c r="A393" i="4"/>
  <c r="A227" i="4"/>
  <c r="A310" i="4"/>
  <c r="A381" i="4"/>
  <c r="A399" i="4"/>
  <c r="A105" i="4"/>
  <c r="A95" i="4"/>
  <c r="A379" i="4"/>
  <c r="A405" i="4"/>
  <c r="A54" i="4"/>
  <c r="A28" i="4"/>
  <c r="A92" i="4"/>
  <c r="A263" i="4"/>
  <c r="A252" i="4"/>
  <c r="A279" i="4"/>
  <c r="A172" i="4"/>
  <c r="A185" i="4"/>
  <c r="A184" i="4"/>
  <c r="A284" i="4"/>
  <c r="A273" i="4"/>
  <c r="A65" i="4"/>
  <c r="A153" i="4"/>
  <c r="A117" i="4"/>
  <c r="A338" i="4"/>
  <c r="A286" i="4"/>
  <c r="A188" i="4"/>
  <c r="A289" i="4"/>
  <c r="A134" i="4"/>
  <c r="A377" i="4"/>
  <c r="A248" i="4"/>
  <c r="A292" i="4"/>
  <c r="A194" i="4"/>
  <c r="A59" i="4"/>
  <c r="A150" i="4"/>
  <c r="A140" i="4"/>
  <c r="A141" i="4"/>
  <c r="A265" i="4"/>
  <c r="A101" i="4"/>
  <c r="A353" i="4"/>
  <c r="A369" i="4"/>
  <c r="A2" i="4"/>
  <c r="A27" i="4"/>
  <c r="A37" i="4"/>
  <c r="A17" i="4"/>
  <c r="A15" i="4"/>
  <c r="A53" i="4"/>
  <c r="A278" i="4"/>
  <c r="A403" i="4"/>
  <c r="A236" i="4"/>
  <c r="A46" i="4"/>
  <c r="A9" i="4"/>
  <c r="A39" i="4"/>
  <c r="A68" i="4"/>
  <c r="A25" i="4"/>
  <c r="A371" i="4"/>
  <c r="A319" i="4"/>
  <c r="A295" i="4"/>
  <c r="A124" i="4"/>
  <c r="A165" i="4"/>
  <c r="A201" i="4"/>
  <c r="A358" i="4"/>
  <c r="A75" i="4"/>
  <c r="A122" i="4"/>
  <c r="A244" i="4"/>
  <c r="A155" i="4"/>
  <c r="A308" i="4"/>
  <c r="A316" i="4"/>
  <c r="A91" i="4"/>
  <c r="A145" i="4"/>
  <c r="A51" i="4"/>
  <c r="A11" i="4"/>
  <c r="A77" i="4"/>
  <c r="A304" i="4"/>
  <c r="A384" i="4"/>
  <c r="A383" i="4"/>
  <c r="A187" i="4"/>
  <c r="A390" i="4"/>
  <c r="A102" i="4"/>
  <c r="A138" i="4"/>
  <c r="A356" i="4"/>
  <c r="A132" i="4"/>
  <c r="A126" i="4"/>
  <c r="A112" i="4"/>
  <c r="A213" i="4"/>
  <c r="A33" i="4"/>
  <c r="A29" i="4"/>
  <c r="A401" i="4"/>
  <c r="A69" i="4"/>
  <c r="A373" i="4"/>
  <c r="A388" i="4"/>
  <c r="A57" i="4"/>
  <c r="A389" i="4"/>
  <c r="A135" i="4"/>
  <c r="A320" i="4"/>
  <c r="A406" i="4"/>
  <c r="A417" i="4"/>
  <c r="A416" i="4"/>
  <c r="A7" i="4"/>
  <c r="A323" i="4"/>
  <c r="A272" i="4"/>
  <c r="A395" i="4"/>
  <c r="A133" i="4"/>
  <c r="A125" i="4"/>
  <c r="A108" i="4"/>
  <c r="A85" i="4"/>
  <c r="A261" i="4"/>
  <c r="A412" i="4"/>
  <c r="A414" i="4"/>
  <c r="A168" i="4"/>
  <c r="A368" i="4"/>
  <c r="A370" i="4"/>
  <c r="A269" i="4"/>
  <c r="A10" i="4"/>
  <c r="A247" i="4"/>
  <c r="A12" i="4"/>
  <c r="A361" i="4"/>
  <c r="A250" i="4"/>
  <c r="A411" i="4"/>
  <c r="A400" i="4"/>
  <c r="A190" i="4"/>
  <c r="A72" i="4"/>
  <c r="A109" i="4"/>
  <c r="A20" i="4"/>
  <c r="A209" i="4"/>
  <c r="A275" i="4"/>
  <c r="A262" i="4"/>
  <c r="A119" i="4"/>
  <c r="A70" i="4"/>
  <c r="A87" i="4"/>
  <c r="A100" i="4"/>
  <c r="A160" i="4"/>
  <c r="A19" i="4"/>
  <c r="A88" i="4"/>
  <c r="A259" i="4"/>
  <c r="A346" i="4"/>
  <c r="A243" i="4"/>
  <c r="A146" i="4"/>
  <c r="A123" i="4"/>
  <c r="A41" i="4"/>
  <c r="A120" i="4"/>
  <c r="A149" i="4"/>
  <c r="A198" i="4"/>
  <c r="A139" i="4"/>
  <c r="A130" i="4"/>
  <c r="A169" i="4"/>
  <c r="A127" i="4"/>
  <c r="A13" i="4"/>
  <c r="A94" i="4"/>
  <c r="A268" i="4"/>
  <c r="A152" i="4"/>
  <c r="A207" i="4"/>
  <c r="A58" i="4"/>
  <c r="A386" i="4"/>
  <c r="A231" i="4"/>
  <c r="A97" i="4"/>
  <c r="A106" i="4"/>
  <c r="A336" i="4"/>
  <c r="A303" i="4"/>
  <c r="A38" i="4"/>
  <c r="A50" i="4"/>
  <c r="A5" i="4"/>
  <c r="A216" i="4"/>
  <c r="A118" i="4"/>
  <c r="A103" i="4"/>
  <c r="A365" i="4"/>
  <c r="A151" i="4"/>
  <c r="A337" i="4"/>
  <c r="A26" i="4"/>
  <c r="A90" i="4"/>
  <c r="A350" i="4"/>
  <c r="A79" i="4"/>
  <c r="A277" i="4"/>
  <c r="A115" i="4"/>
  <c r="A111" i="4"/>
  <c r="A98" i="4"/>
  <c r="A63" i="4"/>
  <c r="A49" i="4"/>
  <c r="A3" i="4"/>
  <c r="A89" i="4"/>
  <c r="A161" i="4"/>
  <c r="A144" i="4"/>
  <c r="A116" i="4"/>
  <c r="A66" i="4"/>
  <c r="A93" i="4"/>
  <c r="A177" i="4"/>
  <c r="A148" i="4"/>
  <c r="A220" i="4"/>
  <c r="A96" i="4"/>
  <c r="A199" i="4"/>
  <c r="A410" i="4"/>
  <c r="A266" i="4"/>
  <c r="A32" i="4"/>
  <c r="A274" i="4"/>
  <c r="A362" i="4"/>
  <c r="A137" i="4"/>
  <c r="A297" i="4"/>
  <c r="A271" i="4"/>
  <c r="A363" i="4"/>
  <c r="A158" i="4"/>
  <c r="A203" i="4"/>
  <c r="A61" i="4"/>
  <c r="A301" i="4"/>
  <c r="A415" i="4"/>
  <c r="A171" i="4"/>
  <c r="A214" i="4"/>
  <c r="A348" i="4"/>
  <c r="A372" i="4"/>
  <c r="A104" i="4"/>
  <c r="A233" i="4"/>
  <c r="A342" i="4"/>
  <c r="A237" i="4"/>
  <c r="A21" i="4"/>
  <c r="A84" i="4"/>
  <c r="A191" i="4"/>
  <c r="A385" i="4"/>
  <c r="A217" i="4"/>
  <c r="A335" i="4"/>
  <c r="A407" i="4"/>
  <c r="A228" i="4"/>
  <c r="A249" i="4"/>
  <c r="A322" i="4"/>
  <c r="A182" i="4"/>
  <c r="A164" i="4"/>
  <c r="A206" i="4"/>
  <c r="A86" i="4"/>
  <c r="A71" i="4"/>
  <c r="A293" i="4"/>
  <c r="A179" i="4"/>
  <c r="A257" i="4"/>
  <c r="A219" i="4"/>
  <c r="A174" i="4"/>
  <c r="A224" i="4"/>
  <c r="A162" i="4"/>
  <c r="A208" i="4"/>
  <c r="A222" i="4"/>
  <c r="A45" i="4"/>
  <c r="A302" i="4"/>
  <c r="A31" i="4"/>
  <c r="A210" i="4"/>
  <c r="A240" i="4"/>
  <c r="A281" i="4"/>
  <c r="A282" i="4"/>
  <c r="A192" i="4"/>
  <c r="A181" i="4"/>
  <c r="A234" i="4"/>
  <c r="A35" i="4"/>
  <c r="A74" i="4"/>
  <c r="A309" i="4"/>
  <c r="A226" i="4"/>
  <c r="A62" i="4"/>
  <c r="A78" i="4"/>
  <c r="A197" i="4"/>
  <c r="A398" i="4"/>
  <c r="A99" i="4"/>
  <c r="A339" i="4"/>
  <c r="A34" i="4"/>
  <c r="A6" i="4"/>
  <c r="A186" i="4"/>
  <c r="A245" i="4"/>
  <c r="A218" i="4"/>
  <c r="A235" i="4"/>
  <c r="A291" i="4"/>
  <c r="A318" i="4"/>
  <c r="A378" i="4"/>
  <c r="A351" i="4"/>
  <c r="A107" i="4"/>
  <c r="A264" i="4"/>
  <c r="A114" i="4"/>
  <c r="A276" i="4"/>
  <c r="A391" i="4"/>
  <c r="A128" i="4"/>
  <c r="A413" i="4"/>
  <c r="A64" i="4"/>
  <c r="A326" i="4"/>
  <c r="A349" i="4"/>
  <c r="A241" i="4"/>
  <c r="A110" i="4"/>
  <c r="A329" i="4"/>
  <c r="A298" i="4"/>
  <c r="A305" i="4"/>
  <c r="A159" i="4"/>
  <c r="A81" i="4"/>
  <c r="A205" i="4"/>
  <c r="A311" i="4"/>
  <c r="A180" i="4"/>
  <c r="A131" i="4"/>
  <c r="A212" i="4"/>
  <c r="A56" i="4"/>
  <c r="A48" i="4"/>
  <c r="A40" i="4"/>
  <c r="A16" i="4"/>
  <c r="A36" i="4"/>
  <c r="A183" i="4"/>
  <c r="A223" i="4"/>
  <c r="A408" i="4"/>
  <c r="A215" i="4"/>
  <c r="A313" i="4"/>
  <c r="A396" i="4"/>
  <c r="A380" i="4"/>
  <c r="A324" i="4"/>
  <c r="A340" i="4"/>
  <c r="A154" i="4"/>
  <c r="A163" i="4"/>
  <c r="A143" i="4"/>
  <c r="A170" i="4"/>
  <c r="A334" i="4"/>
  <c r="A294" i="4"/>
  <c r="A238" i="4"/>
  <c r="A121" i="4"/>
  <c r="A230" i="4"/>
  <c r="A157" i="4"/>
  <c r="A364" i="4"/>
  <c r="A347" i="4"/>
  <c r="A173" i="4"/>
  <c r="A204" i="4"/>
  <c r="A80" i="4"/>
  <c r="A333" i="4"/>
  <c r="A343" i="4"/>
  <c r="A374" i="4"/>
  <c r="A332" i="4"/>
  <c r="A202" i="4"/>
  <c r="A175" i="4"/>
  <c r="A299" i="4"/>
  <c r="A221" i="4"/>
  <c r="A136" i="4"/>
  <c r="A82" i="4"/>
  <c r="A251" i="4"/>
  <c r="A357" i="4"/>
  <c r="A254" i="4"/>
  <c r="A409" i="4"/>
  <c r="A315" i="4"/>
  <c r="A242" i="4"/>
  <c r="A341" i="4"/>
  <c r="A314" i="4"/>
  <c r="A360" i="4"/>
</calcChain>
</file>

<file path=xl/sharedStrings.xml><?xml version="1.0" encoding="utf-8"?>
<sst xmlns="http://schemas.openxmlformats.org/spreadsheetml/2006/main" count="3046" uniqueCount="752">
  <si>
    <t>Transparency Data</t>
  </si>
  <si>
    <t>Policy area:</t>
  </si>
  <si>
    <t>Early years</t>
  </si>
  <si>
    <t>Theme:</t>
  </si>
  <si>
    <t>Education, children's services and skills</t>
  </si>
  <si>
    <t>Published on:</t>
  </si>
  <si>
    <t>Coverage:</t>
  </si>
  <si>
    <t>England</t>
  </si>
  <si>
    <t>Period covered:</t>
  </si>
  <si>
    <t>Status:</t>
  </si>
  <si>
    <t>Transparency data</t>
  </si>
  <si>
    <t>Issued by:</t>
  </si>
  <si>
    <t>Office for Standards in Education, 
Children’s Services and Skills (Ofsted)
70 Petty France
Westminster
London 
SW1H 9EX</t>
  </si>
  <si>
    <t>Chief Statistician:</t>
  </si>
  <si>
    <t>Jason Bradbury</t>
  </si>
  <si>
    <t>Statistician:</t>
  </si>
  <si>
    <t>Anita Patel</t>
  </si>
  <si>
    <t>Public enquiries:</t>
  </si>
  <si>
    <t>Press enquiries:</t>
  </si>
  <si>
    <t>pressenquiries@ofsted.gov.uk</t>
  </si>
  <si>
    <t>Link to guidance on interim visits:</t>
  </si>
  <si>
    <t>https://www.gov.uk/guidance/interim-visits-registered-early-years-providers</t>
  </si>
  <si>
    <t>Publication frequency:</t>
  </si>
  <si>
    <t>Ad hoc</t>
  </si>
  <si>
    <t>Link to transparency data web page:</t>
  </si>
  <si>
    <t>https://www.gov.uk/government/collections/early-years-and-childcare-statistics#transparency-data</t>
  </si>
  <si>
    <t>Link to official statistics release web page:</t>
  </si>
  <si>
    <t>https://www.gov.uk/government/collections/early-years-and-childcare-statistics#official-statistics</t>
  </si>
  <si>
    <t>© Crown copyright 2020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</si>
  <si>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</si>
  <si>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</si>
  <si>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</si>
  <si>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</si>
  <si>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</si>
  <si>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</si>
  <si>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</si>
  <si>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Field name</t>
  </si>
  <si>
    <t>Description</t>
  </si>
  <si>
    <t>Web link</t>
  </si>
  <si>
    <t>Link to provider's details and Ofsted reports(s).</t>
  </si>
  <si>
    <t>Provider URN</t>
  </si>
  <si>
    <t>Unique number to distinguish between each provider.</t>
  </si>
  <si>
    <t>Individual Register combinations</t>
  </si>
  <si>
    <t>Combination of registers the provider is on.
EYR = Early Years Register
CCR = Compulsory Childcare Register
VCR = Voluntary Childcare Register</t>
  </si>
  <si>
    <t>Provider type</t>
  </si>
  <si>
    <t>Type of provider.
Childminder
Childcare on non-domestic premises
Childcare on domestic premises</t>
  </si>
  <si>
    <t>Provider name</t>
  </si>
  <si>
    <t>Name of the provider - redacted where required.</t>
  </si>
  <si>
    <t>Local authority</t>
  </si>
  <si>
    <t>Local authority name.</t>
  </si>
  <si>
    <t>Region</t>
  </si>
  <si>
    <t>Government office region (of which there are nine in England).</t>
  </si>
  <si>
    <t>Ofsted Region</t>
  </si>
  <si>
    <t>Eight regions Ofsted uses to organise its work.</t>
  </si>
  <si>
    <t>Date of visit</t>
  </si>
  <si>
    <t>The date of the interim visit took place. This may be on site or by telephone.</t>
  </si>
  <si>
    <t>Publication date</t>
  </si>
  <si>
    <t>The date the outcome summary report was published on Ofsted's reports website.</t>
  </si>
  <si>
    <t>Number of enforcement actions</t>
  </si>
  <si>
    <t>This is a count of any of the following enforcement actions following a visit:
-Welfare requirement notices
-Notices to improve
-Suspensions
-Cancellations</t>
  </si>
  <si>
    <t>Childminder</t>
  </si>
  <si>
    <t>Childcare on non-domestic premises</t>
  </si>
  <si>
    <t>Childcare on domestic premises</t>
  </si>
  <si>
    <t>Barnet</t>
  </si>
  <si>
    <t>Bath and North East Somerset</t>
  </si>
  <si>
    <t>Birmingham</t>
  </si>
  <si>
    <t>Blackburn with Darwen</t>
  </si>
  <si>
    <t>Bolton</t>
  </si>
  <si>
    <t>Bournemouth, Christchurch &amp; Poole</t>
  </si>
  <si>
    <t>Bradford</t>
  </si>
  <si>
    <t>Brighton and Hove</t>
  </si>
  <si>
    <t>Bristol</t>
  </si>
  <si>
    <t>Bromley</t>
  </si>
  <si>
    <t>Buckinghamshire</t>
  </si>
  <si>
    <t>Bury</t>
  </si>
  <si>
    <t>Calderdale</t>
  </si>
  <si>
    <t>Cambridgeshire</t>
  </si>
  <si>
    <t>Central Bedfordshire</t>
  </si>
  <si>
    <t>Cheshire East</t>
  </si>
  <si>
    <t>Cornwall</t>
  </si>
  <si>
    <t>Coventry</t>
  </si>
  <si>
    <t>Croydon</t>
  </si>
  <si>
    <t>Darlington</t>
  </si>
  <si>
    <t>Derbyshire</t>
  </si>
  <si>
    <t>Devon</t>
  </si>
  <si>
    <t>Doncaster</t>
  </si>
  <si>
    <t>Dorset</t>
  </si>
  <si>
    <t>Durham</t>
  </si>
  <si>
    <t>East Riding of Yorkshire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</si>
  <si>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</si>
  <si>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</si>
  <si>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</si>
  <si>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</si>
  <si>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</si>
  <si>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</si>
  <si>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</si>
  <si>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</si>
  <si>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</si>
  <si>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Havering</t>
  </si>
  <si>
    <t>Hertfordshire</t>
  </si>
  <si>
    <t>Isle of Wight</t>
  </si>
  <si>
    <t>Kent</t>
  </si>
  <si>
    <t>Kingston upon Hull</t>
  </si>
  <si>
    <t>Kingston upon Thames</t>
  </si>
  <si>
    <t>Kirklees</t>
  </si>
  <si>
    <t>Knowsley</t>
  </si>
  <si>
    <t>Lancashire</t>
  </si>
  <si>
    <t>Leeds</t>
  </si>
  <si>
    <t>Leicester</t>
  </si>
  <si>
    <t>Leicestershire</t>
  </si>
  <si>
    <t>Lincolnshire</t>
  </si>
  <si>
    <t>Liverpool</t>
  </si>
  <si>
    <t>Manchester</t>
  </si>
  <si>
    <t>Medway</t>
  </si>
  <si>
    <t>Merton</t>
  </si>
  <si>
    <t>Newcastle upon Tyne</t>
  </si>
  <si>
    <t>Newham</t>
  </si>
  <si>
    <t>Norfolk</t>
  </si>
  <si>
    <t>North Somerset</t>
  </si>
  <si>
    <t>North Tyneside</t>
  </si>
  <si>
    <t>North Yorkshire</t>
  </si>
  <si>
    <t>Northumberland</t>
  </si>
  <si>
    <t>Nottingham</t>
  </si>
  <si>
    <t>Nottinghamshire</t>
  </si>
  <si>
    <t>Oldham</t>
  </si>
  <si>
    <t>Oxfordshire</t>
  </si>
  <si>
    <t>Peterborough</t>
  </si>
  <si>
    <t>Reading</t>
  </si>
  <si>
    <t>Redbridge</t>
  </si>
  <si>
    <t>Richmond upon Thames</t>
  </si>
  <si>
    <t>Rochdale</t>
  </si>
  <si>
    <t>Rotherham</t>
  </si>
  <si>
    <t>Sandwell</t>
  </si>
  <si>
    <t>Sheffield</t>
  </si>
  <si>
    <t>Shropshire</t>
  </si>
  <si>
    <t>Slough</t>
  </si>
  <si>
    <t>Solihull</t>
  </si>
  <si>
    <t>Somerset</t>
  </si>
  <si>
    <t>South Gloucestershire</t>
  </si>
  <si>
    <t>Southampton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</si>
  <si>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</si>
  <si>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</si>
  <si>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</si>
  <si>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</si>
  <si>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</si>
  <si>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</si>
  <si>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</si>
  <si>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Swindon</t>
  </si>
  <si>
    <t>Tameside</t>
  </si>
  <si>
    <t>Trafford</t>
  </si>
  <si>
    <t>Wakefield</t>
  </si>
  <si>
    <t>Waltham Forest</t>
  </si>
  <si>
    <t>Wandsworth</t>
  </si>
  <si>
    <t>Warrington</t>
  </si>
  <si>
    <t>Warwickshire</t>
  </si>
  <si>
    <t>West Berkshire</t>
  </si>
  <si>
    <t>West Sussex</t>
  </si>
  <si>
    <t>Wigan</t>
  </si>
  <si>
    <t>Wiltshire</t>
  </si>
  <si>
    <t>Wirral</t>
  </si>
  <si>
    <t>Wokingham</t>
  </si>
  <si>
    <t>Wolverhampton</t>
  </si>
  <si>
    <t>Worcestershire</t>
  </si>
  <si>
    <t>All provision</t>
  </si>
  <si>
    <t>East Midlands</t>
  </si>
  <si>
    <t>Derby</t>
  </si>
  <si>
    <t>Northamptonshire</t>
  </si>
  <si>
    <t>Rutland</t>
  </si>
  <si>
    <t>East of England</t>
  </si>
  <si>
    <t>Bedford</t>
  </si>
  <si>
    <t>Luton</t>
  </si>
  <si>
    <t>Southend on Sea</t>
  </si>
  <si>
    <t>Thurrock</t>
  </si>
  <si>
    <t>London</t>
  </si>
  <si>
    <t>Barking and Dagenham</t>
  </si>
  <si>
    <t>Bexley</t>
  </si>
  <si>
    <t>Brent</t>
  </si>
  <si>
    <t>Camden</t>
  </si>
  <si>
    <t>City of London</t>
  </si>
  <si>
    <t>Ealing</t>
  </si>
  <si>
    <t>Haringey</t>
  </si>
  <si>
    <t>Harrow</t>
  </si>
  <si>
    <t>Hillingdon</t>
  </si>
  <si>
    <t>Hounslow</t>
  </si>
  <si>
    <t>Islington</t>
  </si>
  <si>
    <t>Kensington and Chelsea</t>
  </si>
  <si>
    <t>Lambeth</t>
  </si>
  <si>
    <t>Lewisham</t>
  </si>
  <si>
    <t>Southwark</t>
  </si>
  <si>
    <t>Sutton</t>
  </si>
  <si>
    <t>Tower Hamlets</t>
  </si>
  <si>
    <t>Westminster</t>
  </si>
  <si>
    <t>North East, Yorkshire and the Humber</t>
  </si>
  <si>
    <t>Barnsley</t>
  </si>
  <si>
    <t>Hartlepool</t>
  </si>
  <si>
    <t>Middlesbrough</t>
  </si>
  <si>
    <t>North East Lincolnshire</t>
  </si>
  <si>
    <t>North Lincolnshire</t>
  </si>
  <si>
    <t>Redcar and Cleveland</t>
  </si>
  <si>
    <t>South Tyneside</t>
  </si>
  <si>
    <t>York</t>
  </si>
  <si>
    <t>North West</t>
  </si>
  <si>
    <t>Blackpool</t>
  </si>
  <si>
    <t>Cheshire West and Chester</t>
  </si>
  <si>
    <t>Cumbria</t>
  </si>
  <si>
    <t>Salford</t>
  </si>
  <si>
    <t>Sefton</t>
  </si>
  <si>
    <t>St Helens</t>
  </si>
  <si>
    <t>South East</t>
  </si>
  <si>
    <t>Bracknell Forest</t>
  </si>
  <si>
    <t>East Sussex</t>
  </si>
  <si>
    <t>Milton Keynes</t>
  </si>
  <si>
    <t>Portsmouth</t>
  </si>
  <si>
    <t>Windsor and Maidenhead</t>
  </si>
  <si>
    <t>South West</t>
  </si>
  <si>
    <t>Isles Of Scilly</t>
  </si>
  <si>
    <t>Plymouth</t>
  </si>
  <si>
    <t>Torbay</t>
  </si>
  <si>
    <t>West Midlands</t>
  </si>
  <si>
    <t>Dudley</t>
  </si>
  <si>
    <t>Herefordshire</t>
  </si>
  <si>
    <t>Telford and Wrekin</t>
  </si>
  <si>
    <t>Walsall</t>
  </si>
  <si>
    <t>Ofsted region</t>
  </si>
  <si>
    <t>EYR only</t>
  </si>
  <si>
    <t>Tregony Pre school &amp; Playgroup</t>
  </si>
  <si>
    <t>ALL</t>
  </si>
  <si>
    <t>Kidstreet Nursery</t>
  </si>
  <si>
    <t>Stockland and Yarcombe Pre-school</t>
  </si>
  <si>
    <t>EYR-CCR</t>
  </si>
  <si>
    <t>Dartmouth Pre-School</t>
  </si>
  <si>
    <t>St Matthews Playgroup</t>
  </si>
  <si>
    <t>Whitchurch Under Fives</t>
  </si>
  <si>
    <t>REDACTED</t>
  </si>
  <si>
    <t>Little Flyers Pre-School</t>
  </si>
  <si>
    <t>Mulberry Pre-School</t>
  </si>
  <si>
    <t>Hollytree Community Pre-School</t>
  </si>
  <si>
    <t>Bidbury Pre-School</t>
  </si>
  <si>
    <t>Knightwood Kids Club</t>
  </si>
  <si>
    <t>Pound Hill Pre-School</t>
  </si>
  <si>
    <t>Woodstock Day Nursery</t>
  </si>
  <si>
    <t>Banwell Buddies</t>
  </si>
  <si>
    <t>Mereworth Pre-School</t>
  </si>
  <si>
    <t>Maytime Montessori Nursery</t>
  </si>
  <si>
    <t>Sholing Community Centre Pre-School</t>
  </si>
  <si>
    <t>The Trees Day Care Nursery</t>
  </si>
  <si>
    <t>Abacus Pre-School</t>
  </si>
  <si>
    <t>Littlemore Playgroup</t>
  </si>
  <si>
    <t>Grandpont Daycare</t>
  </si>
  <si>
    <t>Little Learners In the Park</t>
  </si>
  <si>
    <t>Horrington House Pre School</t>
  </si>
  <si>
    <t>Ladybirds Pre-school</t>
  </si>
  <si>
    <t>Shrewton Pre-school</t>
  </si>
  <si>
    <t>Preston Nursery School</t>
  </si>
  <si>
    <t>Ashwell Playgroup</t>
  </si>
  <si>
    <t>St Nicolas Pre-School and Playgroup</t>
  </si>
  <si>
    <t>Busy Bees Day Nursery at Walthamstow</t>
  </si>
  <si>
    <t>Langley Pre-School</t>
  </si>
  <si>
    <t>Brambles Pre-School and Out of School Club</t>
  </si>
  <si>
    <t>Barnt Green Pre-School</t>
  </si>
  <si>
    <t>North View Day Nursery</t>
  </si>
  <si>
    <t>Etwall Preschool</t>
  </si>
  <si>
    <t>Noah's Ark Pre-School Playgroup</t>
  </si>
  <si>
    <t>Hardwick 3.15 Club</t>
  </si>
  <si>
    <t>Isleham Pre-School</t>
  </si>
  <si>
    <t>WASPS (Waterbeach After School Play Scheme)</t>
  </si>
  <si>
    <t>Westfield Children's Centre</t>
  </si>
  <si>
    <t>Dorrington Kidsclub</t>
  </si>
  <si>
    <t>Daisy Chain Pre-School</t>
  </si>
  <si>
    <t>Wacky Snacky Club</t>
  </si>
  <si>
    <t>Sunshine Corner Day Nursery</t>
  </si>
  <si>
    <t>Branston Community Academy Day Nursery</t>
  </si>
  <si>
    <t>Forncett Playgroup</t>
  </si>
  <si>
    <t>Apple Wood Children's Nursery</t>
  </si>
  <si>
    <t>Ark Day Nursery</t>
  </si>
  <si>
    <t>Manor House Nursery School</t>
  </si>
  <si>
    <t>The Village Community Nursery</t>
  </si>
  <si>
    <t>Kiddi-Creche Private Day Nursery (The School House)</t>
  </si>
  <si>
    <t>Yorkshire and The Humber</t>
  </si>
  <si>
    <t>Tunstead Playgroup</t>
  </si>
  <si>
    <t>North East</t>
  </si>
  <si>
    <t>Head On In Kids Club</t>
  </si>
  <si>
    <t>Thorngumbald Preschool</t>
  </si>
  <si>
    <t>Happitots Day Nursery</t>
  </si>
  <si>
    <t>Monk Fryston Pre-School</t>
  </si>
  <si>
    <t>Gargrave Pre-School</t>
  </si>
  <si>
    <t>Wickham Bishops Nursery</t>
  </si>
  <si>
    <t>Spring Lodge Pre-school &amp; Out of School Clubs</t>
  </si>
  <si>
    <t>Schools Out Club - Balham</t>
  </si>
  <si>
    <t>Rainbow Pre-School</t>
  </si>
  <si>
    <t>Kings Heath Playcare</t>
  </si>
  <si>
    <t>Stepping Stones Pre-School</t>
  </si>
  <si>
    <t>Paint Pot</t>
  </si>
  <si>
    <t>Shining Stars Nursery</t>
  </si>
  <si>
    <t>Tick Tock Playgroup</t>
  </si>
  <si>
    <t>Zeeba - Royal Arsenal</t>
  </si>
  <si>
    <t>Rising Stars Preschool (Elmhurst)</t>
  </si>
  <si>
    <t>Three Butterflies Nursery</t>
  </si>
  <si>
    <t>Simply Out Of School Bulford St Leonard's</t>
  </si>
  <si>
    <t>EY102626</t>
  </si>
  <si>
    <t>EY104177</t>
  </si>
  <si>
    <t>EY136892</t>
  </si>
  <si>
    <t>EY152384</t>
  </si>
  <si>
    <t>EY219922</t>
  </si>
  <si>
    <t>EY221987</t>
  </si>
  <si>
    <t>Kneehigh Pre-School Nursery</t>
  </si>
  <si>
    <t>EY226040</t>
  </si>
  <si>
    <t>Pavilion Pirates Preschool</t>
  </si>
  <si>
    <t>EY231736</t>
  </si>
  <si>
    <t>Bright Horizons Maythorne Cottages Day Nursery and Preschool</t>
  </si>
  <si>
    <t>EY232845</t>
  </si>
  <si>
    <t>EY233531</t>
  </si>
  <si>
    <t>Kool Kids Club</t>
  </si>
  <si>
    <t>EY236704</t>
  </si>
  <si>
    <t>Aldryngton &amp; Earley St Peters After School Club</t>
  </si>
  <si>
    <t>EY239397</t>
  </si>
  <si>
    <t>Magic Moments Pre-school</t>
  </si>
  <si>
    <t>EY239628</t>
  </si>
  <si>
    <t>House Of Fun Nursery</t>
  </si>
  <si>
    <t>EY252806</t>
  </si>
  <si>
    <t>EY257456</t>
  </si>
  <si>
    <t>Handsworth Community Nursery</t>
  </si>
  <si>
    <t>EY258641</t>
  </si>
  <si>
    <t>Manor Farm Pre-School</t>
  </si>
  <si>
    <t>EY259415</t>
  </si>
  <si>
    <t>EY261225</t>
  </si>
  <si>
    <t>EY261311</t>
  </si>
  <si>
    <t>Koala Kidz Ltd - Old Buttery</t>
  </si>
  <si>
    <t>EY265774</t>
  </si>
  <si>
    <t>EY268507</t>
  </si>
  <si>
    <t>Tick Tock Day Nursery</t>
  </si>
  <si>
    <t>EY269577</t>
  </si>
  <si>
    <t>Ford Pre-School</t>
  </si>
  <si>
    <t>EY272143</t>
  </si>
  <si>
    <t>Ducklings Day Nursery</t>
  </si>
  <si>
    <t>EY273637</t>
  </si>
  <si>
    <t>EY276119</t>
  </si>
  <si>
    <t>EY282582</t>
  </si>
  <si>
    <t>Kids First Ltd</t>
  </si>
  <si>
    <t>EY283409</t>
  </si>
  <si>
    <t>Thorpe Acre Pre-School Playgroup</t>
  </si>
  <si>
    <t>EY283818</t>
  </si>
  <si>
    <t>Positive Steps Shellingford</t>
  </si>
  <si>
    <t>EY286466</t>
  </si>
  <si>
    <t>Hedgehogs at Shamblehurst</t>
  </si>
  <si>
    <t>EY291433</t>
  </si>
  <si>
    <t>EY291923</t>
  </si>
  <si>
    <t>Play With Us Childcare Provision Ltd</t>
  </si>
  <si>
    <t>EY292074</t>
  </si>
  <si>
    <t>EY292576</t>
  </si>
  <si>
    <t>Poppies Pre-School</t>
  </si>
  <si>
    <t>EY294901</t>
  </si>
  <si>
    <t>Little Acorns Childcare</t>
  </si>
  <si>
    <t>EY295699</t>
  </si>
  <si>
    <t>Sunflowers Neighbourhood Nursery</t>
  </si>
  <si>
    <t>EY296350</t>
  </si>
  <si>
    <t>EY296432</t>
  </si>
  <si>
    <t>EY300706</t>
  </si>
  <si>
    <t>EY302318</t>
  </si>
  <si>
    <t>Buxton Nursery</t>
  </si>
  <si>
    <t>EY303998</t>
  </si>
  <si>
    <t>EY304143</t>
  </si>
  <si>
    <t>EY304491</t>
  </si>
  <si>
    <t>Elland Out of School Club</t>
  </si>
  <si>
    <t>EY304758</t>
  </si>
  <si>
    <t>EY305510</t>
  </si>
  <si>
    <t>Park Families Sharps Copse Nursery</t>
  </si>
  <si>
    <t>EY307061</t>
  </si>
  <si>
    <t>EY307712</t>
  </si>
  <si>
    <t>Busy Bees Day Nursery at Shenley</t>
  </si>
  <si>
    <t>EY310912</t>
  </si>
  <si>
    <t>EY312921</t>
  </si>
  <si>
    <t>EY314236</t>
  </si>
  <si>
    <t>Gayton Goslings Daycare Centre</t>
  </si>
  <si>
    <t>EY314759</t>
  </si>
  <si>
    <t>St Anne's After School Club</t>
  </si>
  <si>
    <t>EY330654</t>
  </si>
  <si>
    <t>ACP Early Years</t>
  </si>
  <si>
    <t>EY330731</t>
  </si>
  <si>
    <t>Mapp Centre - Apollo Out of School Club</t>
  </si>
  <si>
    <t>EY331972</t>
  </si>
  <si>
    <t>EY332024</t>
  </si>
  <si>
    <t>Burstead Bears Day Nursery Limited</t>
  </si>
  <si>
    <t>EY332199</t>
  </si>
  <si>
    <t>Rise Park Out of School Club</t>
  </si>
  <si>
    <t>EY333337</t>
  </si>
  <si>
    <t>EY333723</t>
  </si>
  <si>
    <t>The Avenue Pre-School Playgroup</t>
  </si>
  <si>
    <t>EY336331</t>
  </si>
  <si>
    <t>EY336862</t>
  </si>
  <si>
    <t>EY337273</t>
  </si>
  <si>
    <t>EY340158</t>
  </si>
  <si>
    <t>EY341686</t>
  </si>
  <si>
    <t>Siblings Private Day Nursery</t>
  </si>
  <si>
    <t>EY341858</t>
  </si>
  <si>
    <t>EY342890</t>
  </si>
  <si>
    <t>EY343638</t>
  </si>
  <si>
    <t>EY343704</t>
  </si>
  <si>
    <t>MAGIK Out of School Club</t>
  </si>
  <si>
    <t>EY348691</t>
  </si>
  <si>
    <t>EY355256</t>
  </si>
  <si>
    <t>Corpus Christi Pre-School</t>
  </si>
  <si>
    <t>EY360623</t>
  </si>
  <si>
    <t>EY362636</t>
  </si>
  <si>
    <t>EY362903</t>
  </si>
  <si>
    <t>EY363168</t>
  </si>
  <si>
    <t>Big Bradleys OOSC</t>
  </si>
  <si>
    <t>EY363470</t>
  </si>
  <si>
    <t>EY363871</t>
  </si>
  <si>
    <t>Little K's</t>
  </si>
  <si>
    <t>EY365105</t>
  </si>
  <si>
    <t>Kids Inc Day Nursery</t>
  </si>
  <si>
    <t>EY365242</t>
  </si>
  <si>
    <t>EY366742</t>
  </si>
  <si>
    <t>Little Angels Nursery</t>
  </si>
  <si>
    <t>EY370236</t>
  </si>
  <si>
    <t>EY371636</t>
  </si>
  <si>
    <t>EY371691</t>
  </si>
  <si>
    <t>Noah's Ark Playgroup</t>
  </si>
  <si>
    <t>EY372912</t>
  </si>
  <si>
    <t>EY373721</t>
  </si>
  <si>
    <t>ACES ASC - Springvale Primary School</t>
  </si>
  <si>
    <t>EY375416</t>
  </si>
  <si>
    <t>EY375776</t>
  </si>
  <si>
    <t>EY376307</t>
  </si>
  <si>
    <t>EY376629</t>
  </si>
  <si>
    <t>EY385073</t>
  </si>
  <si>
    <t>EY385617</t>
  </si>
  <si>
    <t>EY385881</t>
  </si>
  <si>
    <t>EY386813</t>
  </si>
  <si>
    <t>Eversleigh Day Nursery</t>
  </si>
  <si>
    <t>EY387636</t>
  </si>
  <si>
    <t>EY387770</t>
  </si>
  <si>
    <t>EY387974</t>
  </si>
  <si>
    <t>EY388058</t>
  </si>
  <si>
    <t>EY389447</t>
  </si>
  <si>
    <t>EY390372</t>
  </si>
  <si>
    <t>57 Filmer Road,Private Nursery and Preschool</t>
  </si>
  <si>
    <t>EY390843</t>
  </si>
  <si>
    <t>EY390924</t>
  </si>
  <si>
    <t>EY395931</t>
  </si>
  <si>
    <t>Cherry Tree Montessori Nursery and Pre School</t>
  </si>
  <si>
    <t>EY396019</t>
  </si>
  <si>
    <t>EY396615</t>
  </si>
  <si>
    <t>EY397559</t>
  </si>
  <si>
    <t>EY398474</t>
  </si>
  <si>
    <t>EY398928</t>
  </si>
  <si>
    <t>EY399457</t>
  </si>
  <si>
    <t>EY399739</t>
  </si>
  <si>
    <t>EY399780</t>
  </si>
  <si>
    <t>EY400908</t>
  </si>
  <si>
    <t>EY402551</t>
  </si>
  <si>
    <t>EY402619</t>
  </si>
  <si>
    <t>EY407298</t>
  </si>
  <si>
    <t>EY408307</t>
  </si>
  <si>
    <t>EY409177</t>
  </si>
  <si>
    <t>EY410723</t>
  </si>
  <si>
    <t>Alcester Nursery Studio Limited</t>
  </si>
  <si>
    <t>EY411821</t>
  </si>
  <si>
    <t>St Peters Pre School</t>
  </si>
  <si>
    <t>EY412589</t>
  </si>
  <si>
    <t>EY413293</t>
  </si>
  <si>
    <t>Cheeky Monkees Day Nursery</t>
  </si>
  <si>
    <t>EY413644</t>
  </si>
  <si>
    <t>St Peters Preschool CIC</t>
  </si>
  <si>
    <t>EY414412</t>
  </si>
  <si>
    <t>EY414620</t>
  </si>
  <si>
    <t>EY414908</t>
  </si>
  <si>
    <t>Busy Bees Nursery and Creche</t>
  </si>
  <si>
    <t>EY415733</t>
  </si>
  <si>
    <t>Hadleigh Parkside Pre-school</t>
  </si>
  <si>
    <t>EY416261</t>
  </si>
  <si>
    <t>Nursery on the Green</t>
  </si>
  <si>
    <t>EY416978</t>
  </si>
  <si>
    <t>EY417259</t>
  </si>
  <si>
    <t>EY418334</t>
  </si>
  <si>
    <t>EY418533</t>
  </si>
  <si>
    <t>Bobtails Playgroup</t>
  </si>
  <si>
    <t>EY419112</t>
  </si>
  <si>
    <t>EY419477</t>
  </si>
  <si>
    <t>EY421406</t>
  </si>
  <si>
    <t>EY421513</t>
  </si>
  <si>
    <t>EY424824</t>
  </si>
  <si>
    <t>Oldbury On Severn Busy Bees Playgroup</t>
  </si>
  <si>
    <t>EY425748</t>
  </si>
  <si>
    <t>TicTots Day Nursery &amp; Creche</t>
  </si>
  <si>
    <t>EY426427</t>
  </si>
  <si>
    <t>EY428277</t>
  </si>
  <si>
    <t>EY429356</t>
  </si>
  <si>
    <t>EY430347</t>
  </si>
  <si>
    <t>Woodland's Pre-School Playgroup</t>
  </si>
  <si>
    <t>EY431018</t>
  </si>
  <si>
    <t>EY434383</t>
  </si>
  <si>
    <t>EY435127</t>
  </si>
  <si>
    <t>EY435487</t>
  </si>
  <si>
    <t>EY435689</t>
  </si>
  <si>
    <t>Sparkle Daycare</t>
  </si>
  <si>
    <t>EY436104</t>
  </si>
  <si>
    <t>EY436899</t>
  </si>
  <si>
    <t>EY438435</t>
  </si>
  <si>
    <t>EY438544</t>
  </si>
  <si>
    <t>EY438676</t>
  </si>
  <si>
    <t>EY438857</t>
  </si>
  <si>
    <t>EY439118</t>
  </si>
  <si>
    <t>EY439349</t>
  </si>
  <si>
    <t>EY439531</t>
  </si>
  <si>
    <t>EY441485</t>
  </si>
  <si>
    <t>EY442902</t>
  </si>
  <si>
    <t>EY443385</t>
  </si>
  <si>
    <t>EY444509</t>
  </si>
  <si>
    <t>EY444795</t>
  </si>
  <si>
    <t>EY452973</t>
  </si>
  <si>
    <t>Rising Stars Daycare</t>
  </si>
  <si>
    <t>EY453416</t>
  </si>
  <si>
    <t>EY454505</t>
  </si>
  <si>
    <t>Ibstock Day Nursery</t>
  </si>
  <si>
    <t>EY457421</t>
  </si>
  <si>
    <t>EY458117</t>
  </si>
  <si>
    <t>EY458483</t>
  </si>
  <si>
    <t>EY458586</t>
  </si>
  <si>
    <t>EY458736</t>
  </si>
  <si>
    <t>EY459462</t>
  </si>
  <si>
    <t>EY459646</t>
  </si>
  <si>
    <t>EY460588</t>
  </si>
  <si>
    <t>St Francis Playgroup</t>
  </si>
  <si>
    <t>EY461979</t>
  </si>
  <si>
    <t>EY462174</t>
  </si>
  <si>
    <t>EY462180</t>
  </si>
  <si>
    <t>EY463614</t>
  </si>
  <si>
    <t>Little Angels Day Nursery</t>
  </si>
  <si>
    <t>EY463838</t>
  </si>
  <si>
    <t>EY464153</t>
  </si>
  <si>
    <t>EY465390</t>
  </si>
  <si>
    <t>EY465723</t>
  </si>
  <si>
    <t>EY470415</t>
  </si>
  <si>
    <t>Tiny Tots Bradford Ltd</t>
  </si>
  <si>
    <t>EY471521</t>
  </si>
  <si>
    <t>The Willows, Toad Hall Nursery</t>
  </si>
  <si>
    <t>EY472686</t>
  </si>
  <si>
    <t>The Grosvenor Day Nursery</t>
  </si>
  <si>
    <t>EY472937</t>
  </si>
  <si>
    <t>Sunshine Daisy Nursery</t>
  </si>
  <si>
    <t>EY473330</t>
  </si>
  <si>
    <t>Children's World</t>
  </si>
  <si>
    <t>EY473620</t>
  </si>
  <si>
    <t>Fledglings Day Nursery and Pre-School</t>
  </si>
  <si>
    <t>EY474065</t>
  </si>
  <si>
    <t>Tower View Out of School Club</t>
  </si>
  <si>
    <t>EY474157</t>
  </si>
  <si>
    <t>Royston Day Nursery</t>
  </si>
  <si>
    <t>EY474346</t>
  </si>
  <si>
    <t>Orangutans Day Nursery</t>
  </si>
  <si>
    <t>EY474701</t>
  </si>
  <si>
    <t>EY476283</t>
  </si>
  <si>
    <t>Tree House Day Nursery</t>
  </si>
  <si>
    <t>EY476290</t>
  </si>
  <si>
    <t>EY477955</t>
  </si>
  <si>
    <t>Incredible Kids (Hilton) Limited</t>
  </si>
  <si>
    <t>EY478216</t>
  </si>
  <si>
    <t>Goldilocks Day Nursery</t>
  </si>
  <si>
    <t>EY479079</t>
  </si>
  <si>
    <t>St Cuthberts Playgroup</t>
  </si>
  <si>
    <t>EY479714</t>
  </si>
  <si>
    <t>EY479758</t>
  </si>
  <si>
    <t>EY481083</t>
  </si>
  <si>
    <t>Elvetham Heath After School Club</t>
  </si>
  <si>
    <t>EY482495</t>
  </si>
  <si>
    <t>Whitehall Connections After School Club</t>
  </si>
  <si>
    <t>EY483597</t>
  </si>
  <si>
    <t>Digbeth-In-The-Field Pre-School</t>
  </si>
  <si>
    <t>EY484588</t>
  </si>
  <si>
    <t>Tania's Tots Daycare</t>
  </si>
  <si>
    <t>EY484996</t>
  </si>
  <si>
    <t>EY485375</t>
  </si>
  <si>
    <t>Kiddywinks Neighbourhood Nursery And Pre School</t>
  </si>
  <si>
    <t>EY486116</t>
  </si>
  <si>
    <t>Dauxwood Pre School Group</t>
  </si>
  <si>
    <t>EY486360</t>
  </si>
  <si>
    <t>EY486589</t>
  </si>
  <si>
    <t>Jubilee Children's Centre Nursery</t>
  </si>
  <si>
    <t>EY486612</t>
  </si>
  <si>
    <t>Flitwick Day Nursery</t>
  </si>
  <si>
    <t>EY488562</t>
  </si>
  <si>
    <t>EY489442</t>
  </si>
  <si>
    <t>The Udder Pre School Day Nursery Limited</t>
  </si>
  <si>
    <t>EY489885</t>
  </si>
  <si>
    <t>EY490201</t>
  </si>
  <si>
    <t>Bright Start Early Years</t>
  </si>
  <si>
    <t>EY490865</t>
  </si>
  <si>
    <t>Little Fishers</t>
  </si>
  <si>
    <t>EY495947</t>
  </si>
  <si>
    <t>EY497468</t>
  </si>
  <si>
    <t>Bubbly Bear Ltd</t>
  </si>
  <si>
    <t>EY498127</t>
  </si>
  <si>
    <t>Cotton Buddies</t>
  </si>
  <si>
    <t>EY500671</t>
  </si>
  <si>
    <t>EY536190</t>
  </si>
  <si>
    <t>Little Nippers Day Nursery</t>
  </si>
  <si>
    <t>EY536234</t>
  </si>
  <si>
    <t>EY536354</t>
  </si>
  <si>
    <t>EY537140</t>
  </si>
  <si>
    <t>Seasides Day Nursery</t>
  </si>
  <si>
    <t>EY537446</t>
  </si>
  <si>
    <t>Elms Montessori School &amp; Day Nursery</t>
  </si>
  <si>
    <t>EY538089</t>
  </si>
  <si>
    <t>EY538201</t>
  </si>
  <si>
    <t>EY538633</t>
  </si>
  <si>
    <t>The Madisson House - Fulham</t>
  </si>
  <si>
    <t>EY539375</t>
  </si>
  <si>
    <t>Lawrence Weston Out Of School Activities</t>
  </si>
  <si>
    <t>EY539585</t>
  </si>
  <si>
    <t>EY539800</t>
  </si>
  <si>
    <t>EY539971</t>
  </si>
  <si>
    <t>Brightlingsea Playcentre</t>
  </si>
  <si>
    <t>EY540718</t>
  </si>
  <si>
    <t>EY540761</t>
  </si>
  <si>
    <t>Family 1st</t>
  </si>
  <si>
    <t>EY541206</t>
  </si>
  <si>
    <t>EY541676</t>
  </si>
  <si>
    <t>EY541685</t>
  </si>
  <si>
    <t>EY541857</t>
  </si>
  <si>
    <t>EY541985</t>
  </si>
  <si>
    <t>Kibworth Methodist Pre-School</t>
  </si>
  <si>
    <t>EY542254</t>
  </si>
  <si>
    <t>Lily Pad In The Park</t>
  </si>
  <si>
    <t>EY542568</t>
  </si>
  <si>
    <t>EY542647</t>
  </si>
  <si>
    <t>Footsteps Stafford</t>
  </si>
  <si>
    <t>EY543091</t>
  </si>
  <si>
    <t>EY543127</t>
  </si>
  <si>
    <t>Snap! 4 Kids After School Club</t>
  </si>
  <si>
    <t>EY543315</t>
  </si>
  <si>
    <t>Prepcare Nursery Rugby</t>
  </si>
  <si>
    <t>EY543342</t>
  </si>
  <si>
    <t>Bright Horizons Columbus Courtyard Day Nursery and Preschool</t>
  </si>
  <si>
    <t>EY543527</t>
  </si>
  <si>
    <t>Kings Nursery</t>
  </si>
  <si>
    <t>EY543838</t>
  </si>
  <si>
    <t>Kattz Kidz</t>
  </si>
  <si>
    <t>EY544279</t>
  </si>
  <si>
    <t>EY544867</t>
  </si>
  <si>
    <t>EY544874</t>
  </si>
  <si>
    <t>The Strings Club - Brockley Holiday Camp</t>
  </si>
  <si>
    <t>EY545222</t>
  </si>
  <si>
    <t>EY545305</t>
  </si>
  <si>
    <t>EY545465</t>
  </si>
  <si>
    <t>Wingerworth Wonder Years</t>
  </si>
  <si>
    <t>EY545774</t>
  </si>
  <si>
    <t>EY546064</t>
  </si>
  <si>
    <t>The Nest</t>
  </si>
  <si>
    <t>EY546247</t>
  </si>
  <si>
    <t>EY546586</t>
  </si>
  <si>
    <t>EY546733</t>
  </si>
  <si>
    <t>Mama Bear's Pre-School Whitchurch</t>
  </si>
  <si>
    <t>EY546747</t>
  </si>
  <si>
    <t>Bright Swans Day Nursery</t>
  </si>
  <si>
    <t>EY547029</t>
  </si>
  <si>
    <t>EY547352</t>
  </si>
  <si>
    <t>Rabbit Patch Day Nursery</t>
  </si>
  <si>
    <t>EY547383</t>
  </si>
  <si>
    <t>Rainbows Playgroup Ltd</t>
  </si>
  <si>
    <t>EY547385</t>
  </si>
  <si>
    <t>EY547450</t>
  </si>
  <si>
    <t>EY547503</t>
  </si>
  <si>
    <t>Benny Bears Nursery Limited</t>
  </si>
  <si>
    <t>EY547815</t>
  </si>
  <si>
    <t>Worlebury Willows Preschool</t>
  </si>
  <si>
    <t>EY547877</t>
  </si>
  <si>
    <t>EYR-VCR</t>
  </si>
  <si>
    <t>Wallisdown Pre-School</t>
  </si>
  <si>
    <t>EY548159</t>
  </si>
  <si>
    <t>Energy Kidz Out Of School Club - William Fletcher OX5</t>
  </si>
  <si>
    <t>EY548389</t>
  </si>
  <si>
    <t>Leahurst Road Preschool</t>
  </si>
  <si>
    <t>EY548393</t>
  </si>
  <si>
    <t>Potter's House Preschool</t>
  </si>
  <si>
    <t>EY548457</t>
  </si>
  <si>
    <t>EY548871</t>
  </si>
  <si>
    <t>Global Camps</t>
  </si>
  <si>
    <t>EY548919</t>
  </si>
  <si>
    <t>EY548987</t>
  </si>
  <si>
    <t>Oscahs Ltd - Meath Green</t>
  </si>
  <si>
    <t>EY548988</t>
  </si>
  <si>
    <t>Toddington Nursery School</t>
  </si>
  <si>
    <t>EY549089</t>
  </si>
  <si>
    <t>Monkey Puzzle Day Nursery Otley</t>
  </si>
  <si>
    <t>EY549213</t>
  </si>
  <si>
    <t>Bright Horizons Inglewood Day Nursery And Preschool</t>
  </si>
  <si>
    <t>EY549373</t>
  </si>
  <si>
    <t>Dreamcatchers Preschool</t>
  </si>
  <si>
    <t>EY549416</t>
  </si>
  <si>
    <t>Energy Kidz Out Of School Club - Banister So15</t>
  </si>
  <si>
    <t>EY550131</t>
  </si>
  <si>
    <t>EY550156</t>
  </si>
  <si>
    <t>EY550183</t>
  </si>
  <si>
    <t>Mills Hill Playgroup</t>
  </si>
  <si>
    <t>EY551178</t>
  </si>
  <si>
    <t>EY551330</t>
  </si>
  <si>
    <t>Village Preschool Bosham</t>
  </si>
  <si>
    <t>EY551774</t>
  </si>
  <si>
    <t>EY551778</t>
  </si>
  <si>
    <t>Playworld New Forest CIC Calmore</t>
  </si>
  <si>
    <t>EY551855</t>
  </si>
  <si>
    <t>Busy Bees</t>
  </si>
  <si>
    <t>EY551907</t>
  </si>
  <si>
    <t>Boomerang Pre-School</t>
  </si>
  <si>
    <t>EY552009</t>
  </si>
  <si>
    <t>St Mary's Preschool</t>
  </si>
  <si>
    <t>EY554037</t>
  </si>
  <si>
    <t>Early Steps Preschool</t>
  </si>
  <si>
    <t>EY554509</t>
  </si>
  <si>
    <t>EY554521</t>
  </si>
  <si>
    <t>Little Limes Day Care And Preschool</t>
  </si>
  <si>
    <t>EY554655</t>
  </si>
  <si>
    <t>Tam's After School</t>
  </si>
  <si>
    <t>EY555622</t>
  </si>
  <si>
    <t>Little Giggles Private Day Nursery &amp; Preschool - Ince, Wigan</t>
  </si>
  <si>
    <t>EY556136</t>
  </si>
  <si>
    <t>EY557940</t>
  </si>
  <si>
    <t>Bmca Nursery</t>
  </si>
  <si>
    <t>EY558303</t>
  </si>
  <si>
    <t>EY558805</t>
  </si>
  <si>
    <t>EY558911</t>
  </si>
  <si>
    <t>EY559136</t>
  </si>
  <si>
    <t>EY559749</t>
  </si>
  <si>
    <t>Ilm Nursery</t>
  </si>
  <si>
    <t>EY561003</t>
  </si>
  <si>
    <t>EY561030</t>
  </si>
  <si>
    <t>Kids Corner</t>
  </si>
  <si>
    <t>EY561380</t>
  </si>
  <si>
    <t>Spinning Tops (Seaton Delaval)</t>
  </si>
  <si>
    <t>EY561573</t>
  </si>
  <si>
    <t>EY562157</t>
  </si>
  <si>
    <t>Chestnut Cherubs</t>
  </si>
  <si>
    <t>EY563167</t>
  </si>
  <si>
    <t>Tops Yeovil</t>
  </si>
  <si>
    <t>EY563495</t>
  </si>
  <si>
    <t>Little Bundles Of Joy</t>
  </si>
  <si>
    <t>EY563641</t>
  </si>
  <si>
    <t>South Hills Nursery St. Peters</t>
  </si>
  <si>
    <t>Guidance:</t>
  </si>
  <si>
    <t>Region/local authority</t>
  </si>
  <si>
    <t xml:space="preserve">As part of a phased return to routine inspection from autumn 2020, we are carrying out interim visits. </t>
  </si>
  <si>
    <t>These visits are not inspections and will not result in an inspection grade. Inspectors can use regulatory or enforcement actions, if appropriate.</t>
  </si>
  <si>
    <t>Additonal information on how Ofsted inspectors will be carrying out interim visits to registered early years providers can be found here:</t>
  </si>
  <si>
    <t>Table 1: Number of interim visits to early years providers by provider type, region and local authority</t>
  </si>
  <si>
    <t xml:space="preserve">The underlying dataset has been provided to allow for further analysis. </t>
  </si>
  <si>
    <t>1 September 2020 to 13 November 2020 (published by 13 November 2020)</t>
  </si>
  <si>
    <t>1 September to 13 November 2020, published by 13 November</t>
  </si>
  <si>
    <t>The dataset includes all interim visits to registered early years providers from 1 September 2020 to 13 November, where an outcome summary report was published by 13 November 2020.</t>
  </si>
  <si>
    <t>childcaredataqueries@ofsted.gov.uk</t>
  </si>
  <si>
    <t>The table allows the user to filter by region or local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</si>
</sst>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</numFmts>
  <fonts count="5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theme="1"/>
      <name val="Arial"/>
      <family val="2"/>
    </font>
    <font>
      <sz val="10"/>
      <name val="Arial"/>
      <family val="4"/>
    </font>
    <font>
      <sz val="10"/>
      <color theme="1"/>
      <name val="Verdana"/>
      <family val="2"/>
    </font>
    <font>
      <sz val="12"/>
      <color indexed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20"/>
      <color rgb="FF000000"/>
      <name val="Tahoma"/>
      <family val="2"/>
    </font>
    <font>
      <b/>
      <sz val="20"/>
      <color rgb="FFFFFFFF"/>
      <name val="Tahoma"/>
      <family val="2"/>
    </font>
    <font>
      <sz val="11"/>
      <color theme="1"/>
      <name val="Tahoma"/>
      <family val="2"/>
    </font>
    <font>
      <sz val="12"/>
      <color rgb="FFFF0000"/>
      <name val="Tahoma"/>
      <family val="2"/>
    </font>
    <font>
      <sz val="12"/>
      <color rgb="FF0000FF"/>
      <name val="Tahoma"/>
      <family val="2"/>
    </font>
    <font>
      <u/>
      <sz val="12"/>
      <color rgb="FF0000FF"/>
      <name val="Tahoma"/>
      <family val="2"/>
    </font>
    <font>
      <u/>
      <sz val="10"/>
      <color rgb="FF0000FF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b/>
      <u/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theme="1"/>
      <name val="Tahoma"/>
      <family val="2"/>
    </font>
    <font>
      <u/>
      <sz val="12"/>
      <color indexed="12"/>
      <name val="Tahoma"/>
      <family val="2"/>
    </font>
    <font>
      <sz val="1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indexed="64"/>
      </bottom>
      <diagonal/>
    </border>
  </borders>
  <cellStyleXfs count="1296">
    <xf numFmtId="0" fontId="0" fillId="0" borderId="0"/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2" borderId="1" applyNumberFormat="0" applyFont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4" borderId="9" applyNumberFormat="0" applyAlignment="0" applyProtection="0"/>
    <xf numFmtId="0" fontId="17" fillId="25" borderId="1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28" fillId="11" borderId="9" applyNumberFormat="0" applyAlignment="0" applyProtection="0"/>
    <xf numFmtId="0" fontId="20" fillId="0" borderId="14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32" fillId="0" borderId="0"/>
    <xf numFmtId="0" fontId="9" fillId="0" borderId="0"/>
    <xf numFmtId="0" fontId="29" fillId="0" borderId="0"/>
    <xf numFmtId="0" fontId="32" fillId="0" borderId="0"/>
    <xf numFmtId="0" fontId="1" fillId="0" borderId="0"/>
    <xf numFmtId="0" fontId="4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29" fillId="0" borderId="0"/>
    <xf numFmtId="0" fontId="4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9" fillId="0" borderId="0" applyNumberFormat="0" applyFon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9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30" fillId="24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29" fillId="0" borderId="0"/>
    <xf numFmtId="0" fontId="2" fillId="0" borderId="0"/>
    <xf numFmtId="0" fontId="32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  <xf numFmtId="15" fontId="33" fillId="26" borderId="18">
      <alignment horizontal="lef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 applyNumberFormat="0" applyFont="0" applyBorder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4" fillId="0" borderId="0"/>
    <xf numFmtId="0" fontId="2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9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78">
    <xf numFmtId="0" fontId="0" fillId="0" borderId="0" xfId="0"/>
    <xf numFmtId="0" fontId="12" fillId="0" borderId="6" xfId="3" applyFont="1" applyBorder="1" applyAlignment="1" applyProtection="1">
      <alignment vertical="center" wrapText="1"/>
      <protection locked="0" hidden="1"/>
    </xf>
    <xf numFmtId="0" fontId="12" fillId="3" borderId="6" xfId="3" applyFont="1" applyFill="1" applyBorder="1" applyAlignment="1" applyProtection="1">
      <alignment horizontal="left" vertical="center" wrapText="1"/>
      <protection locked="0" hidden="1"/>
    </xf>
    <xf numFmtId="3" fontId="12" fillId="3" borderId="3" xfId="3" applyNumberFormat="1" applyFont="1" applyFill="1" applyBorder="1" applyAlignment="1" applyProtection="1">
      <alignment wrapText="1"/>
      <protection locked="0" hidden="1"/>
    </xf>
    <xf numFmtId="3" fontId="12" fillId="3" borderId="2" xfId="3" applyNumberFormat="1" applyFont="1" applyFill="1" applyBorder="1" applyAlignment="1" applyProtection="1">
      <alignment wrapText="1"/>
      <protection locked="0" hidden="1"/>
    </xf>
    <xf numFmtId="0" fontId="12" fillId="3" borderId="2" xfId="3" applyFont="1" applyFill="1" applyBorder="1" applyAlignment="1" applyProtection="1">
      <alignment wrapText="1"/>
      <protection locked="0" hidden="1"/>
    </xf>
    <xf numFmtId="0" fontId="12" fillId="3" borderId="3" xfId="3" applyFont="1" applyFill="1" applyBorder="1" applyAlignment="1" applyProtection="1">
      <alignment wrapText="1"/>
      <protection locked="0" hidden="1"/>
    </xf>
    <xf numFmtId="3" fontId="5" fillId="3" borderId="3" xfId="3" applyNumberFormat="1" applyFont="1" applyFill="1" applyBorder="1" applyAlignment="1" applyProtection="1">
      <alignment wrapText="1"/>
      <protection locked="0" hidden="1"/>
    </xf>
    <xf numFmtId="3" fontId="35" fillId="3" borderId="3" xfId="6" applyNumberFormat="1" applyFont="1" applyFill="1" applyBorder="1" applyAlignment="1" applyProtection="1">
      <alignment wrapText="1"/>
      <protection locked="0" hidden="1"/>
    </xf>
    <xf numFmtId="3" fontId="12" fillId="3" borderId="5" xfId="3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3" fontId="12" fillId="3" borderId="2" xfId="3" applyNumberFormat="1" applyFont="1" applyFill="1" applyBorder="1" applyAlignment="1" applyProtection="1">
      <protection locked="0" hidden="1"/>
    </xf>
    <xf numFmtId="3" fontId="12" fillId="3" borderId="4" xfId="3" applyNumberFormat="1" applyFont="1" applyFill="1" applyBorder="1" applyAlignment="1" applyProtection="1">
      <protection locked="0" hidden="1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center"/>
    </xf>
    <xf numFmtId="0" fontId="0" fillId="3" borderId="0" xfId="0" applyFill="1"/>
    <xf numFmtId="0" fontId="12" fillId="3" borderId="6" xfId="3" applyFont="1" applyFill="1" applyBorder="1" applyAlignment="1" applyProtection="1">
      <alignment vertical="center" wrapText="1"/>
      <protection locked="0" hidden="1"/>
    </xf>
    <xf numFmtId="0" fontId="36" fillId="3" borderId="0" xfId="0" applyFont="1" applyFill="1"/>
    <xf numFmtId="164" fontId="12" fillId="3" borderId="6" xfId="3" quotePrefix="1" applyNumberFormat="1" applyFont="1" applyFill="1" applyBorder="1" applyAlignment="1" applyProtection="1">
      <alignment horizontal="left" vertical="center" wrapText="1"/>
      <protection hidden="1"/>
    </xf>
    <xf numFmtId="0" fontId="12" fillId="3" borderId="7" xfId="3" applyFont="1" applyFill="1" applyBorder="1" applyAlignment="1" applyProtection="1">
      <alignment vertical="center" wrapText="1"/>
      <protection locked="0" hidden="1"/>
    </xf>
    <xf numFmtId="0" fontId="12" fillId="3" borderId="8" xfId="3" applyFont="1" applyFill="1" applyBorder="1" applyAlignment="1" applyProtection="1">
      <alignment vertical="center" wrapText="1"/>
      <protection hidden="1"/>
    </xf>
    <xf numFmtId="0" fontId="5" fillId="3" borderId="6" xfId="3" applyFont="1" applyFill="1" applyBorder="1" applyAlignment="1" applyProtection="1">
      <alignment vertical="center" wrapText="1"/>
      <protection locked="0" hidden="1"/>
    </xf>
    <xf numFmtId="0" fontId="40" fillId="0" borderId="0" xfId="0" applyFont="1"/>
    <xf numFmtId="0" fontId="0" fillId="3" borderId="0" xfId="0" applyFont="1" applyFill="1"/>
    <xf numFmtId="0" fontId="42" fillId="3" borderId="0" xfId="1" applyFont="1" applyFill="1"/>
    <xf numFmtId="0" fontId="40" fillId="28" borderId="0" xfId="0" applyFont="1" applyFill="1"/>
    <xf numFmtId="0" fontId="36" fillId="3" borderId="0" xfId="1" applyFont="1" applyFill="1"/>
    <xf numFmtId="0" fontId="43" fillId="3" borderId="0" xfId="1" applyFont="1" applyFill="1"/>
    <xf numFmtId="0" fontId="0" fillId="3" borderId="0" xfId="0" applyFont="1" applyFill="1" applyAlignment="1">
      <alignment wrapText="1"/>
    </xf>
    <xf numFmtId="0" fontId="12" fillId="3" borderId="6" xfId="7" applyFont="1" applyFill="1" applyBorder="1" applyAlignment="1" applyProtection="1">
      <alignment vertical="center" wrapText="1"/>
      <protection locked="0" hidden="1"/>
    </xf>
    <xf numFmtId="0" fontId="44" fillId="3" borderId="6" xfId="23" applyFont="1" applyFill="1" applyBorder="1" applyAlignment="1" applyProtection="1">
      <alignment horizontal="left" vertical="center" wrapText="1"/>
      <protection locked="0" hidden="1"/>
    </xf>
    <xf numFmtId="0" fontId="45" fillId="3" borderId="6" xfId="23" applyFont="1" applyFill="1" applyBorder="1" applyAlignment="1" applyProtection="1">
      <alignment horizontal="left" vertical="center" wrapText="1"/>
      <protection locked="0" hidden="1"/>
    </xf>
    <xf numFmtId="0" fontId="12" fillId="3" borderId="6" xfId="7" applyFont="1" applyFill="1" applyBorder="1" applyAlignment="1" applyProtection="1">
      <alignment horizontal="left" vertical="center" wrapText="1"/>
      <protection locked="0" hidden="1"/>
    </xf>
    <xf numFmtId="0" fontId="45" fillId="0" borderId="6" xfId="23" applyFont="1" applyFill="1" applyBorder="1" applyAlignment="1" applyProtection="1">
      <alignment horizontal="left" vertical="center" wrapText="1"/>
      <protection locked="0" hidden="1"/>
    </xf>
    <xf numFmtId="3" fontId="44" fillId="3" borderId="2" xfId="23" applyNumberFormat="1" applyFont="1" applyFill="1" applyBorder="1" applyAlignment="1" applyProtection="1">
      <protection locked="0" hidden="1"/>
    </xf>
    <xf numFmtId="3" fontId="44" fillId="3" borderId="3" xfId="6" applyNumberFormat="1" applyFont="1" applyFill="1" applyBorder="1" applyAlignment="1" applyProtection="1">
      <alignment wrapText="1"/>
      <protection locked="0" hidden="1"/>
    </xf>
    <xf numFmtId="0" fontId="37" fillId="3" borderId="0" xfId="0" applyFont="1" applyFill="1"/>
    <xf numFmtId="0" fontId="39" fillId="3" borderId="0" xfId="0" applyFont="1" applyFill="1" applyAlignment="1">
      <alignment horizontal="center" vertical="center" wrapText="1"/>
    </xf>
    <xf numFmtId="49" fontId="47" fillId="29" borderId="0" xfId="25" applyNumberFormat="1" applyFont="1" applyFill="1" applyAlignment="1" applyProtection="1">
      <protection hidden="1"/>
    </xf>
    <xf numFmtId="0" fontId="39" fillId="3" borderId="0" xfId="0" applyFont="1" applyFill="1" applyAlignment="1">
      <alignment horizontal="center"/>
    </xf>
    <xf numFmtId="0" fontId="39" fillId="3" borderId="0" xfId="0" applyFont="1" applyFill="1"/>
    <xf numFmtId="0" fontId="0" fillId="3" borderId="0" xfId="0" applyFill="1" applyAlignment="1">
      <alignment horizontal="center"/>
    </xf>
    <xf numFmtId="0" fontId="38" fillId="0" borderId="0" xfId="97" applyFont="1" applyFill="1" applyBorder="1" applyAlignment="1">
      <alignment horizontal="left" vertical="center" wrapText="1"/>
    </xf>
    <xf numFmtId="0" fontId="38" fillId="0" borderId="19" xfId="97" applyFont="1" applyFill="1" applyBorder="1" applyAlignment="1">
      <alignment horizontal="left" vertical="center" wrapText="1"/>
    </xf>
    <xf numFmtId="0" fontId="46" fillId="0" borderId="0" xfId="23" applyFont="1" applyAlignment="1">
      <alignment horizontal="left" vertical="top"/>
    </xf>
    <xf numFmtId="0" fontId="49" fillId="3" borderId="25" xfId="354" applyFont="1" applyFill="1" applyBorder="1" applyAlignment="1">
      <alignment vertical="center"/>
    </xf>
    <xf numFmtId="0" fontId="49" fillId="3" borderId="25" xfId="354" applyFont="1" applyFill="1" applyBorder="1" applyAlignment="1">
      <alignment vertical="center" wrapText="1"/>
    </xf>
    <xf numFmtId="0" fontId="50" fillId="3" borderId="24" xfId="354" applyFont="1" applyFill="1" applyBorder="1" applyAlignment="1">
      <alignment vertical="top" wrapText="1"/>
    </xf>
    <xf numFmtId="0" fontId="51" fillId="3" borderId="24" xfId="354" applyFont="1" applyFill="1" applyBorder="1" applyAlignment="1">
      <alignment vertical="top"/>
    </xf>
    <xf numFmtId="0" fontId="50" fillId="3" borderId="25" xfId="354" applyFont="1" applyFill="1" applyBorder="1" applyAlignment="1">
      <alignment vertical="top" wrapText="1"/>
    </xf>
    <xf numFmtId="0" fontId="51" fillId="3" borderId="25" xfId="354" applyFont="1" applyFill="1" applyBorder="1" applyAlignment="1">
      <alignment vertical="top" wrapText="1"/>
    </xf>
    <xf numFmtId="0" fontId="50" fillId="3" borderId="25" xfId="355" applyFont="1" applyFill="1" applyBorder="1" applyAlignment="1">
      <alignment vertical="top" wrapText="1"/>
    </xf>
    <xf numFmtId="0" fontId="51" fillId="3" borderId="25" xfId="355" applyFont="1" applyFill="1" applyBorder="1" applyAlignment="1">
      <alignment vertical="top" wrapText="1"/>
    </xf>
    <xf numFmtId="0" fontId="50" fillId="3" borderId="25" xfId="356" applyFont="1" applyFill="1" applyBorder="1" applyAlignment="1">
      <alignment vertical="top" wrapText="1"/>
    </xf>
    <xf numFmtId="0" fontId="51" fillId="3" borderId="25" xfId="357" applyFont="1" applyFill="1" applyBorder="1" applyAlignment="1">
      <alignment horizontal="left" vertical="top" wrapText="1"/>
    </xf>
    <xf numFmtId="0" fontId="50" fillId="3" borderId="25" xfId="358" applyFont="1" applyFill="1" applyBorder="1" applyAlignment="1">
      <alignment vertical="top" wrapText="1"/>
    </xf>
    <xf numFmtId="0" fontId="51" fillId="3" borderId="25" xfId="358" applyFont="1" applyFill="1" applyBorder="1" applyAlignment="1">
      <alignment vertical="top" wrapText="1"/>
    </xf>
    <xf numFmtId="0" fontId="50" fillId="3" borderId="25" xfId="359" applyFont="1" applyFill="1" applyBorder="1" applyAlignment="1">
      <alignment vertical="top" wrapText="1"/>
    </xf>
    <xf numFmtId="0" fontId="51" fillId="3" borderId="25" xfId="359" applyFont="1" applyFill="1" applyBorder="1" applyAlignment="1">
      <alignment vertical="top" wrapText="1"/>
    </xf>
    <xf numFmtId="0" fontId="50" fillId="3" borderId="24" xfId="360" applyFont="1" applyFill="1" applyBorder="1" applyAlignment="1">
      <alignment vertical="top" wrapText="1"/>
    </xf>
    <xf numFmtId="0" fontId="51" fillId="3" borderId="25" xfId="361" applyFont="1" applyFill="1" applyBorder="1" applyAlignment="1">
      <alignment vertical="top" wrapText="1"/>
    </xf>
    <xf numFmtId="0" fontId="51" fillId="3" borderId="24" xfId="360" applyFont="1" applyFill="1" applyBorder="1" applyAlignment="1">
      <alignment vertical="top"/>
    </xf>
    <xf numFmtId="0" fontId="50" fillId="3" borderId="25" xfId="361" applyFont="1" applyFill="1" applyBorder="1" applyAlignment="1">
      <alignment vertical="top" wrapText="1"/>
    </xf>
    <xf numFmtId="0" fontId="0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center" wrapText="1"/>
    </xf>
    <xf numFmtId="0" fontId="52" fillId="3" borderId="0" xfId="0" applyFont="1" applyFill="1"/>
    <xf numFmtId="0" fontId="40" fillId="30" borderId="0" xfId="0" applyFont="1" applyFill="1"/>
    <xf numFmtId="0" fontId="52" fillId="3" borderId="0" xfId="0" applyFont="1" applyFill="1" applyBorder="1"/>
    <xf numFmtId="0" fontId="54" fillId="0" borderId="0" xfId="0" applyFont="1" applyBorder="1" applyAlignment="1" applyProtection="1">
      <alignment horizontal="left" vertical="top"/>
      <protection hidden="1"/>
    </xf>
    <xf numFmtId="0" fontId="5" fillId="29" borderId="0" xfId="6" applyFont="1" applyFill="1" applyAlignment="1" applyProtection="1">
      <alignment vertical="top"/>
      <protection hidden="1"/>
    </xf>
    <xf numFmtId="0" fontId="12" fillId="29" borderId="0" xfId="6" applyFont="1" applyFill="1" applyAlignment="1" applyProtection="1">
      <alignment vertical="top"/>
      <protection hidden="1"/>
    </xf>
    <xf numFmtId="0" fontId="53" fillId="29" borderId="0" xfId="6" applyFont="1" applyFill="1" applyAlignment="1" applyProtection="1">
      <alignment vertical="top"/>
      <protection hidden="1"/>
    </xf>
    <xf numFmtId="0" fontId="0" fillId="3" borderId="26" xfId="0" applyFill="1" applyBorder="1"/>
    <xf numFmtId="0" fontId="41" fillId="27" borderId="22" xfId="0" applyFont="1" applyFill="1" applyBorder="1" applyAlignment="1">
      <alignment horizontal="left" vertical="center" wrapText="1"/>
    </xf>
    <xf numFmtId="0" fontId="41" fillId="27" borderId="23" xfId="0" applyFont="1" applyFill="1" applyBorder="1" applyAlignment="1">
      <alignment horizontal="left" vertical="center" wrapText="1"/>
    </xf>
    <xf numFmtId="0" fontId="12" fillId="3" borderId="20" xfId="3" applyFont="1" applyFill="1" applyBorder="1" applyAlignment="1" applyProtection="1">
      <alignment horizontal="center" vertical="center" wrapText="1"/>
      <protection locked="0" hidden="1"/>
    </xf>
    <xf numFmtId="0" fontId="12" fillId="3" borderId="21" xfId="3" applyFont="1" applyFill="1" applyBorder="1" applyAlignment="1" applyProtection="1">
      <alignment horizontal="center" vertical="center" wrapText="1"/>
      <protection locked="0" hidden="1"/>
    </xf>
  </cellXfs>
  <cellStyles count="1296">
    <cellStyle name=" 1" xfId="26" xr:uid="{00000000-0005-0000-0000-000000000000}"/>
    <cellStyle name=" 2" xfId="27" xr:uid="{00000000-0005-0000-0000-000001000000}"/>
    <cellStyle name=" 3" xfId="28" xr:uid="{00000000-0005-0000-0000-000002000000}"/>
    <cellStyle name="]_x000d__x000a_Zoomed=1_x000d__x000a_Row=0_x000d__x000a_Column=0_x000d__x000a_Height=0_x000d__x000a_Width=0_x000d__x000a_FontName=FoxFont_x000d__x000a_FontStyle=0_x000d__x000a_FontSize=9_x000d__x000a_PrtFontName=FoxPrin" xfId="29" xr:uid="{00000000-0005-0000-0000-000003000000}"/>
    <cellStyle name="]_x000d__x000a_Zoomed=1_x000d__x000a_Row=0_x000d__x000a_Column=0_x000d__x000a_Height=0_x000d__x000a_Width=0_x000d__x000a_FontName=FoxFont_x000d__x000a_FontStyle=0_x000d__x000a_FontSize=9_x000d__x000a_PrtFontName=FoxPrin 2" xfId="30" xr:uid="{00000000-0005-0000-0000-000004000000}"/>
    <cellStyle name="]_x000d__x000a_Zoomed=1_x000d__x000a_Row=0_x000d__x000a_Column=0_x000d__x000a_Height=0_x000d__x000a_Width=0_x000d__x000a_FontName=FoxFont_x000d__x000a_FontStyle=0_x000d__x000a_FontSize=9_x000d__x000a_PrtFontName=FoxPrin 2 2" xfId="31" xr:uid="{00000000-0005-0000-0000-000005000000}"/>
    <cellStyle name="]_x000d__x000a_Zoomed=1_x000d__x000a_Row=0_x000d__x000a_Column=0_x000d__x000a_Height=0_x000d__x000a_Width=0_x000d__x000a_FontName=FoxFont_x000d__x000a_FontStyle=0_x000d__x000a_FontSize=9_x000d__x000a_PrtFontName=FoxPrin 3" xfId="32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 3 2" xfId="33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 3_All Schools2" xfId="34" xr:uid="{00000000-0005-0000-0000-000008000000}"/>
    <cellStyle name="]_x000d__x000a_Zoomed=1_x000d__x000a_Row=0_x000d__x000a_Column=0_x000d__x000a_Height=0_x000d__x000a_Width=0_x000d__x000a_FontName=FoxFont_x000d__x000a_FontStyle=0_x000d__x000a_FontSize=9_x000d__x000a_PrtFontName=FoxPrin_All Schools2" xfId="35" xr:uid="{00000000-0005-0000-0000-000009000000}"/>
    <cellStyle name="20% - Accent1 2" xfId="36" xr:uid="{00000000-0005-0000-0000-00000A000000}"/>
    <cellStyle name="20% - Accent1 2 2" xfId="37" xr:uid="{00000000-0005-0000-0000-00000B000000}"/>
    <cellStyle name="20% - Accent2 2" xfId="38" xr:uid="{00000000-0005-0000-0000-00000C000000}"/>
    <cellStyle name="20% - Accent2 2 2" xfId="39" xr:uid="{00000000-0005-0000-0000-00000D000000}"/>
    <cellStyle name="20% - Accent3 2" xfId="40" xr:uid="{00000000-0005-0000-0000-00000E000000}"/>
    <cellStyle name="20% - Accent3 2 2" xfId="41" xr:uid="{00000000-0005-0000-0000-00000F000000}"/>
    <cellStyle name="20% - Accent4 2" xfId="42" xr:uid="{00000000-0005-0000-0000-000010000000}"/>
    <cellStyle name="20% - Accent4 2 2" xfId="43" xr:uid="{00000000-0005-0000-0000-000011000000}"/>
    <cellStyle name="20% - Accent5 2" xfId="44" xr:uid="{00000000-0005-0000-0000-000012000000}"/>
    <cellStyle name="20% - Accent5 2 2" xfId="45" xr:uid="{00000000-0005-0000-0000-000013000000}"/>
    <cellStyle name="20% - Accent6 2" xfId="46" xr:uid="{00000000-0005-0000-0000-000014000000}"/>
    <cellStyle name="20% - Accent6 2 2" xfId="47" xr:uid="{00000000-0005-0000-0000-000015000000}"/>
    <cellStyle name="40% - Accent1 2" xfId="48" xr:uid="{00000000-0005-0000-0000-000016000000}"/>
    <cellStyle name="40% - Accent1 2 2" xfId="49" xr:uid="{00000000-0005-0000-0000-000017000000}"/>
    <cellStyle name="40% - Accent2 2" xfId="50" xr:uid="{00000000-0005-0000-0000-000018000000}"/>
    <cellStyle name="40% - Accent2 2 2" xfId="51" xr:uid="{00000000-0005-0000-0000-000019000000}"/>
    <cellStyle name="40% - Accent3 2" xfId="52" xr:uid="{00000000-0005-0000-0000-00001A000000}"/>
    <cellStyle name="40% - Accent3 2 2" xfId="53" xr:uid="{00000000-0005-0000-0000-00001B000000}"/>
    <cellStyle name="40% - Accent4 2" xfId="54" xr:uid="{00000000-0005-0000-0000-00001C000000}"/>
    <cellStyle name="40% - Accent4 2 2" xfId="55" xr:uid="{00000000-0005-0000-0000-00001D000000}"/>
    <cellStyle name="40% - Accent5 2" xfId="56" xr:uid="{00000000-0005-0000-0000-00001E000000}"/>
    <cellStyle name="40% - Accent5 2 2" xfId="57" xr:uid="{00000000-0005-0000-0000-00001F000000}"/>
    <cellStyle name="40% - Accent6 2" xfId="58" xr:uid="{00000000-0005-0000-0000-000020000000}"/>
    <cellStyle name="40% - Accent6 2 2" xfId="59" xr:uid="{00000000-0005-0000-0000-000021000000}"/>
    <cellStyle name="60% - Accent1 2" xfId="60" xr:uid="{00000000-0005-0000-0000-000022000000}"/>
    <cellStyle name="60% - Accent2 2" xfId="61" xr:uid="{00000000-0005-0000-0000-000023000000}"/>
    <cellStyle name="60% - Accent3 2" xfId="62" xr:uid="{00000000-0005-0000-0000-000024000000}"/>
    <cellStyle name="60% - Accent4 2" xfId="63" xr:uid="{00000000-0005-0000-0000-000025000000}"/>
    <cellStyle name="60% - Accent5 2" xfId="64" xr:uid="{00000000-0005-0000-0000-000026000000}"/>
    <cellStyle name="60% - Accent6 2" xfId="65" xr:uid="{00000000-0005-0000-0000-000027000000}"/>
    <cellStyle name="Accent1 2" xfId="66" xr:uid="{00000000-0005-0000-0000-000028000000}"/>
    <cellStyle name="Accent2 2" xfId="67" xr:uid="{00000000-0005-0000-0000-000029000000}"/>
    <cellStyle name="Accent3 2" xfId="68" xr:uid="{00000000-0005-0000-0000-00002A000000}"/>
    <cellStyle name="Accent4 2" xfId="69" xr:uid="{00000000-0005-0000-0000-00002B000000}"/>
    <cellStyle name="Accent5 2" xfId="70" xr:uid="{00000000-0005-0000-0000-00002C000000}"/>
    <cellStyle name="Accent6 2" xfId="71" xr:uid="{00000000-0005-0000-0000-00002D000000}"/>
    <cellStyle name="Bad 2" xfId="72" xr:uid="{00000000-0005-0000-0000-00002E000000}"/>
    <cellStyle name="Calculation 2" xfId="73" xr:uid="{00000000-0005-0000-0000-00002F000000}"/>
    <cellStyle name="Check Cell 2" xfId="74" xr:uid="{00000000-0005-0000-0000-000030000000}"/>
    <cellStyle name="Comma 10" xfId="475" xr:uid="{00000000-0005-0000-0000-000032000000}"/>
    <cellStyle name="Comma 10 2" xfId="702" xr:uid="{00000000-0005-0000-0000-000032000000}"/>
    <cellStyle name="Comma 10 2 2" xfId="1130" xr:uid="{00000000-0005-0000-0000-000032000000}"/>
    <cellStyle name="Comma 10 3" xfId="916" xr:uid="{00000000-0005-0000-0000-000032000000}"/>
    <cellStyle name="Comma 11" xfId="509" xr:uid="{00000000-0005-0000-0000-000033000000}"/>
    <cellStyle name="Comma 11 2" xfId="736" xr:uid="{00000000-0005-0000-0000-000033000000}"/>
    <cellStyle name="Comma 11 2 2" xfId="1164" xr:uid="{00000000-0005-0000-0000-000033000000}"/>
    <cellStyle name="Comma 11 3" xfId="950" xr:uid="{00000000-0005-0000-0000-000033000000}"/>
    <cellStyle name="Comma 12" xfId="543" xr:uid="{00000000-0005-0000-0000-000034000000}"/>
    <cellStyle name="Comma 12 2" xfId="770" xr:uid="{00000000-0005-0000-0000-000034000000}"/>
    <cellStyle name="Comma 12 2 2" xfId="1198" xr:uid="{00000000-0005-0000-0000-000034000000}"/>
    <cellStyle name="Comma 12 3" xfId="984" xr:uid="{00000000-0005-0000-0000-000034000000}"/>
    <cellStyle name="Comma 13" xfId="668" xr:uid="{00000000-0005-0000-0000-000021020000}"/>
    <cellStyle name="Comma 13 2" xfId="1096" xr:uid="{00000000-0005-0000-0000-000021020000}"/>
    <cellStyle name="Comma 14" xfId="441" xr:uid="{00000000-0005-0000-0000-00009E000000}"/>
    <cellStyle name="Comma 15" xfId="882" xr:uid="{00000000-0005-0000-0000-00002D030000}"/>
    <cellStyle name="Comma 2" xfId="4" xr:uid="{00000000-0005-0000-0000-000031000000}"/>
    <cellStyle name="Comma 2 10" xfId="653" xr:uid="{00000000-0005-0000-0000-000035000000}"/>
    <cellStyle name="Comma 2 10 2" xfId="1081" xr:uid="{00000000-0005-0000-0000-000035000000}"/>
    <cellStyle name="Comma 2 11" xfId="397" xr:uid="{00000000-0005-0000-0000-000035000000}"/>
    <cellStyle name="Comma 2 12" xfId="867" xr:uid="{00000000-0005-0000-0000-000035000000}"/>
    <cellStyle name="Comma 2 13" xfId="363" xr:uid="{00000000-0005-0000-0000-000000000000}"/>
    <cellStyle name="Comma 2 2" xfId="181" xr:uid="{00000000-0005-0000-0000-000032000000}"/>
    <cellStyle name="Comma 2 2 10" xfId="366" xr:uid="{00000000-0005-0000-0000-000001000000}"/>
    <cellStyle name="Comma 2 2 2" xfId="238" xr:uid="{00000000-0005-0000-0000-000033000000}"/>
    <cellStyle name="Comma 2 2 2 2" xfId="484" xr:uid="{00000000-0005-0000-0000-000038000000}"/>
    <cellStyle name="Comma 2 2 2 2 2" xfId="711" xr:uid="{00000000-0005-0000-0000-000038000000}"/>
    <cellStyle name="Comma 2 2 2 2 2 2" xfId="1139" xr:uid="{00000000-0005-0000-0000-000038000000}"/>
    <cellStyle name="Comma 2 2 2 2 3" xfId="925" xr:uid="{00000000-0005-0000-0000-000038000000}"/>
    <cellStyle name="Comma 2 2 2 3" xfId="518" xr:uid="{00000000-0005-0000-0000-000039000000}"/>
    <cellStyle name="Comma 2 2 2 3 2" xfId="745" xr:uid="{00000000-0005-0000-0000-000039000000}"/>
    <cellStyle name="Comma 2 2 2 3 2 2" xfId="1173" xr:uid="{00000000-0005-0000-0000-000039000000}"/>
    <cellStyle name="Comma 2 2 2 3 3" xfId="959" xr:uid="{00000000-0005-0000-0000-000039000000}"/>
    <cellStyle name="Comma 2 2 2 4" xfId="552" xr:uid="{00000000-0005-0000-0000-00003A000000}"/>
    <cellStyle name="Comma 2 2 2 4 2" xfId="779" xr:uid="{00000000-0005-0000-0000-00003A000000}"/>
    <cellStyle name="Comma 2 2 2 4 2 2" xfId="1207" xr:uid="{00000000-0005-0000-0000-00003A000000}"/>
    <cellStyle name="Comma 2 2 2 4 3" xfId="993" xr:uid="{00000000-0005-0000-0000-00003A000000}"/>
    <cellStyle name="Comma 2 2 2 5" xfId="601" xr:uid="{00000000-0005-0000-0000-00003B000000}"/>
    <cellStyle name="Comma 2 2 2 5 2" xfId="817" xr:uid="{00000000-0005-0000-0000-00003B000000}"/>
    <cellStyle name="Comma 2 2 2 5 2 2" xfId="1245" xr:uid="{00000000-0005-0000-0000-00003B000000}"/>
    <cellStyle name="Comma 2 2 2 5 3" xfId="1031" xr:uid="{00000000-0005-0000-0000-00003B000000}"/>
    <cellStyle name="Comma 2 2 2 6" xfId="677" xr:uid="{00000000-0005-0000-0000-000037000000}"/>
    <cellStyle name="Comma 2 2 2 6 2" xfId="1105" xr:uid="{00000000-0005-0000-0000-000037000000}"/>
    <cellStyle name="Comma 2 2 2 7" xfId="450" xr:uid="{00000000-0005-0000-0000-000037000000}"/>
    <cellStyle name="Comma 2 2 2 8" xfId="891" xr:uid="{00000000-0005-0000-0000-000037000000}"/>
    <cellStyle name="Comma 2 2 2 9" xfId="387" xr:uid="{00000000-0005-0000-0000-000001000000}"/>
    <cellStyle name="Comma 2 2 3" xfId="260" xr:uid="{00000000-0005-0000-0000-000034000000}"/>
    <cellStyle name="Comma 2 2 3 2" xfId="620" xr:uid="{00000000-0005-0000-0000-00003D000000}"/>
    <cellStyle name="Comma 2 2 3 2 2" xfId="836" xr:uid="{00000000-0005-0000-0000-00003D000000}"/>
    <cellStyle name="Comma 2 2 3 2 2 2" xfId="1264" xr:uid="{00000000-0005-0000-0000-00003D000000}"/>
    <cellStyle name="Comma 2 2 3 2 3" xfId="1050" xr:uid="{00000000-0005-0000-0000-00003D000000}"/>
    <cellStyle name="Comma 2 2 3 3" xfId="694" xr:uid="{00000000-0005-0000-0000-00003C000000}"/>
    <cellStyle name="Comma 2 2 3 3 2" xfId="1122" xr:uid="{00000000-0005-0000-0000-00003C000000}"/>
    <cellStyle name="Comma 2 2 3 4" xfId="467" xr:uid="{00000000-0005-0000-0000-00003C000000}"/>
    <cellStyle name="Comma 2 2 3 5" xfId="908" xr:uid="{00000000-0005-0000-0000-00003C000000}"/>
    <cellStyle name="Comma 2 2 3 6" xfId="389" xr:uid="{00000000-0005-0000-0000-000001000000}"/>
    <cellStyle name="Comma 2 2 4" xfId="275" xr:uid="{00000000-0005-0000-0000-000035000000}"/>
    <cellStyle name="Comma 2 2 4 2" xfId="630" xr:uid="{00000000-0005-0000-0000-00003F000000}"/>
    <cellStyle name="Comma 2 2 4 2 2" xfId="846" xr:uid="{00000000-0005-0000-0000-00003F000000}"/>
    <cellStyle name="Comma 2 2 4 2 2 2" xfId="1274" xr:uid="{00000000-0005-0000-0000-00003F000000}"/>
    <cellStyle name="Comma 2 2 4 2 3" xfId="1060" xr:uid="{00000000-0005-0000-0000-00003F000000}"/>
    <cellStyle name="Comma 2 2 4 3" xfId="728" xr:uid="{00000000-0005-0000-0000-00003E000000}"/>
    <cellStyle name="Comma 2 2 4 3 2" xfId="1156" xr:uid="{00000000-0005-0000-0000-00003E000000}"/>
    <cellStyle name="Comma 2 2 4 4" xfId="501" xr:uid="{00000000-0005-0000-0000-00003E000000}"/>
    <cellStyle name="Comma 2 2 4 5" xfId="942" xr:uid="{00000000-0005-0000-0000-00003E000000}"/>
    <cellStyle name="Comma 2 2 4 6" xfId="391" xr:uid="{00000000-0005-0000-0000-000001000000}"/>
    <cellStyle name="Comma 2 2 5" xfId="535" xr:uid="{00000000-0005-0000-0000-000040000000}"/>
    <cellStyle name="Comma 2 2 5 2" xfId="762" xr:uid="{00000000-0005-0000-0000-000040000000}"/>
    <cellStyle name="Comma 2 2 5 2 2" xfId="1190" xr:uid="{00000000-0005-0000-0000-000040000000}"/>
    <cellStyle name="Comma 2 2 5 3" xfId="976" xr:uid="{00000000-0005-0000-0000-000040000000}"/>
    <cellStyle name="Comma 2 2 6" xfId="581" xr:uid="{00000000-0005-0000-0000-000041000000}"/>
    <cellStyle name="Comma 2 2 6 2" xfId="798" xr:uid="{00000000-0005-0000-0000-000041000000}"/>
    <cellStyle name="Comma 2 2 6 2 2" xfId="1226" xr:uid="{00000000-0005-0000-0000-000041000000}"/>
    <cellStyle name="Comma 2 2 6 3" xfId="1012" xr:uid="{00000000-0005-0000-0000-000041000000}"/>
    <cellStyle name="Comma 2 2 7" xfId="660" xr:uid="{00000000-0005-0000-0000-000036000000}"/>
    <cellStyle name="Comma 2 2 7 2" xfId="1088" xr:uid="{00000000-0005-0000-0000-000036000000}"/>
    <cellStyle name="Comma 2 2 8" xfId="429" xr:uid="{00000000-0005-0000-0000-000036000000}"/>
    <cellStyle name="Comma 2 2 9" xfId="874" xr:uid="{00000000-0005-0000-0000-000036000000}"/>
    <cellStyle name="Comma 2 3" xfId="76" xr:uid="{00000000-0005-0000-0000-000036000000}"/>
    <cellStyle name="Comma 2 3 10" xfId="386" xr:uid="{00000000-0005-0000-0000-000000000000}"/>
    <cellStyle name="Comma 2 3 2" xfId="231" xr:uid="{00000000-0005-0000-0000-000037000000}"/>
    <cellStyle name="Comma 2 3 2 2" xfId="319" xr:uid="{00000000-0005-0000-0000-000038000000}"/>
    <cellStyle name="Comma 2 3 2 2 2" xfId="647" xr:uid="{00000000-0005-0000-0000-000045000000}"/>
    <cellStyle name="Comma 2 3 2 2 2 2" xfId="862" xr:uid="{00000000-0005-0000-0000-000045000000}"/>
    <cellStyle name="Comma 2 3 2 2 2 2 2" xfId="1290" xr:uid="{00000000-0005-0000-0000-000045000000}"/>
    <cellStyle name="Comma 2 3 2 2 2 3" xfId="1076" xr:uid="{00000000-0005-0000-0000-000045000000}"/>
    <cellStyle name="Comma 2 3 2 2 3" xfId="718" xr:uid="{00000000-0005-0000-0000-000044000000}"/>
    <cellStyle name="Comma 2 3 2 2 3 2" xfId="1146" xr:uid="{00000000-0005-0000-0000-000044000000}"/>
    <cellStyle name="Comma 2 3 2 2 4" xfId="932" xr:uid="{00000000-0005-0000-0000-000044000000}"/>
    <cellStyle name="Comma 2 3 2 2 5" xfId="491" xr:uid="{00000000-0005-0000-0000-000044000000}"/>
    <cellStyle name="Comma 2 3 2 3" xfId="525" xr:uid="{00000000-0005-0000-0000-000046000000}"/>
    <cellStyle name="Comma 2 3 2 3 2" xfId="752" xr:uid="{00000000-0005-0000-0000-000046000000}"/>
    <cellStyle name="Comma 2 3 2 3 2 2" xfId="1180" xr:uid="{00000000-0005-0000-0000-000046000000}"/>
    <cellStyle name="Comma 2 3 2 3 3" xfId="966" xr:uid="{00000000-0005-0000-0000-000046000000}"/>
    <cellStyle name="Comma 2 3 2 4" xfId="559" xr:uid="{00000000-0005-0000-0000-000047000000}"/>
    <cellStyle name="Comma 2 3 2 4 2" xfId="786" xr:uid="{00000000-0005-0000-0000-000047000000}"/>
    <cellStyle name="Comma 2 3 2 4 2 2" xfId="1214" xr:uid="{00000000-0005-0000-0000-000047000000}"/>
    <cellStyle name="Comma 2 3 2 4 3" xfId="1000" xr:uid="{00000000-0005-0000-0000-000047000000}"/>
    <cellStyle name="Comma 2 3 2 5" xfId="594" xr:uid="{00000000-0005-0000-0000-000048000000}"/>
    <cellStyle name="Comma 2 3 2 5 2" xfId="810" xr:uid="{00000000-0005-0000-0000-000048000000}"/>
    <cellStyle name="Comma 2 3 2 5 2 2" xfId="1238" xr:uid="{00000000-0005-0000-0000-000048000000}"/>
    <cellStyle name="Comma 2 3 2 5 3" xfId="1024" xr:uid="{00000000-0005-0000-0000-000048000000}"/>
    <cellStyle name="Comma 2 3 2 6" xfId="684" xr:uid="{00000000-0005-0000-0000-000043000000}"/>
    <cellStyle name="Comma 2 3 2 6 2" xfId="1112" xr:uid="{00000000-0005-0000-0000-000043000000}"/>
    <cellStyle name="Comma 2 3 2 7" xfId="898" xr:uid="{00000000-0005-0000-0000-000043000000}"/>
    <cellStyle name="Comma 2 3 2 8" xfId="457" xr:uid="{00000000-0005-0000-0000-000043000000}"/>
    <cellStyle name="Comma 2 3 3" xfId="253" xr:uid="{00000000-0005-0000-0000-000039000000}"/>
    <cellStyle name="Comma 2 3 3 2" xfId="613" xr:uid="{00000000-0005-0000-0000-00004A000000}"/>
    <cellStyle name="Comma 2 3 3 2 2" xfId="829" xr:uid="{00000000-0005-0000-0000-00004A000000}"/>
    <cellStyle name="Comma 2 3 3 2 2 2" xfId="1257" xr:uid="{00000000-0005-0000-0000-00004A000000}"/>
    <cellStyle name="Comma 2 3 3 2 3" xfId="1043" xr:uid="{00000000-0005-0000-0000-00004A000000}"/>
    <cellStyle name="Comma 2 3 3 3" xfId="701" xr:uid="{00000000-0005-0000-0000-000049000000}"/>
    <cellStyle name="Comma 2 3 3 3 2" xfId="1129" xr:uid="{00000000-0005-0000-0000-000049000000}"/>
    <cellStyle name="Comma 2 3 3 4" xfId="915" xr:uid="{00000000-0005-0000-0000-000049000000}"/>
    <cellStyle name="Comma 2 3 3 5" xfId="474" xr:uid="{00000000-0005-0000-0000-000049000000}"/>
    <cellStyle name="Comma 2 3 4" xfId="276" xr:uid="{00000000-0005-0000-0000-00003A000000}"/>
    <cellStyle name="Comma 2 3 4 2" xfId="631" xr:uid="{00000000-0005-0000-0000-00004C000000}"/>
    <cellStyle name="Comma 2 3 4 2 2" xfId="847" xr:uid="{00000000-0005-0000-0000-00004C000000}"/>
    <cellStyle name="Comma 2 3 4 2 2 2" xfId="1275" xr:uid="{00000000-0005-0000-0000-00004C000000}"/>
    <cellStyle name="Comma 2 3 4 2 3" xfId="1061" xr:uid="{00000000-0005-0000-0000-00004C000000}"/>
    <cellStyle name="Comma 2 3 4 3" xfId="735" xr:uid="{00000000-0005-0000-0000-00004B000000}"/>
    <cellStyle name="Comma 2 3 4 3 2" xfId="1163" xr:uid="{00000000-0005-0000-0000-00004B000000}"/>
    <cellStyle name="Comma 2 3 4 4" xfId="949" xr:uid="{00000000-0005-0000-0000-00004B000000}"/>
    <cellStyle name="Comma 2 3 4 5" xfId="508" xr:uid="{00000000-0005-0000-0000-00004B000000}"/>
    <cellStyle name="Comma 2 3 5" xfId="542" xr:uid="{00000000-0005-0000-0000-00004D000000}"/>
    <cellStyle name="Comma 2 3 5 2" xfId="769" xr:uid="{00000000-0005-0000-0000-00004D000000}"/>
    <cellStyle name="Comma 2 3 5 2 2" xfId="1197" xr:uid="{00000000-0005-0000-0000-00004D000000}"/>
    <cellStyle name="Comma 2 3 5 3" xfId="983" xr:uid="{00000000-0005-0000-0000-00004D000000}"/>
    <cellStyle name="Comma 2 3 6" xfId="564" xr:uid="{00000000-0005-0000-0000-00004E000000}"/>
    <cellStyle name="Comma 2 3 6 2" xfId="791" xr:uid="{00000000-0005-0000-0000-00004E000000}"/>
    <cellStyle name="Comma 2 3 6 2 2" xfId="1219" xr:uid="{00000000-0005-0000-0000-00004E000000}"/>
    <cellStyle name="Comma 2 3 6 3" xfId="1005" xr:uid="{00000000-0005-0000-0000-00004E000000}"/>
    <cellStyle name="Comma 2 3 7" xfId="667" xr:uid="{00000000-0005-0000-0000-000042000000}"/>
    <cellStyle name="Comma 2 3 7 2" xfId="1095" xr:uid="{00000000-0005-0000-0000-000042000000}"/>
    <cellStyle name="Comma 2 3 8" xfId="438" xr:uid="{00000000-0005-0000-0000-000042000000}"/>
    <cellStyle name="Comma 2 3 9" xfId="881" xr:uid="{00000000-0005-0000-0000-000042000000}"/>
    <cellStyle name="Comma 2 4" xfId="211" xr:uid="{00000000-0005-0000-0000-00003B000000}"/>
    <cellStyle name="Comma 2 4 2" xfId="246" xr:uid="{00000000-0005-0000-0000-00003C000000}"/>
    <cellStyle name="Comma 2 4 2 2" xfId="609" xr:uid="{00000000-0005-0000-0000-000051000000}"/>
    <cellStyle name="Comma 2 4 2 2 2" xfId="825" xr:uid="{00000000-0005-0000-0000-000051000000}"/>
    <cellStyle name="Comma 2 4 2 2 2 2" xfId="1253" xr:uid="{00000000-0005-0000-0000-000051000000}"/>
    <cellStyle name="Comma 2 4 2 2 3" xfId="1039" xr:uid="{00000000-0005-0000-0000-000051000000}"/>
    <cellStyle name="Comma 2 4 2 3" xfId="704" xr:uid="{00000000-0005-0000-0000-000050000000}"/>
    <cellStyle name="Comma 2 4 2 3 2" xfId="1132" xr:uid="{00000000-0005-0000-0000-000050000000}"/>
    <cellStyle name="Comma 2 4 2 4" xfId="918" xr:uid="{00000000-0005-0000-0000-000050000000}"/>
    <cellStyle name="Comma 2 4 2 5" xfId="477" xr:uid="{00000000-0005-0000-0000-000050000000}"/>
    <cellStyle name="Comma 2 4 3" xfId="268" xr:uid="{00000000-0005-0000-0000-00003D000000}"/>
    <cellStyle name="Comma 2 4 3 2" xfId="628" xr:uid="{00000000-0005-0000-0000-000053000000}"/>
    <cellStyle name="Comma 2 4 3 2 2" xfId="844" xr:uid="{00000000-0005-0000-0000-000053000000}"/>
    <cellStyle name="Comma 2 4 3 2 2 2" xfId="1272" xr:uid="{00000000-0005-0000-0000-000053000000}"/>
    <cellStyle name="Comma 2 4 3 2 3" xfId="1058" xr:uid="{00000000-0005-0000-0000-000053000000}"/>
    <cellStyle name="Comma 2 4 3 3" xfId="738" xr:uid="{00000000-0005-0000-0000-000052000000}"/>
    <cellStyle name="Comma 2 4 3 3 2" xfId="1166" xr:uid="{00000000-0005-0000-0000-000052000000}"/>
    <cellStyle name="Comma 2 4 3 4" xfId="952" xr:uid="{00000000-0005-0000-0000-000052000000}"/>
    <cellStyle name="Comma 2 4 3 5" xfId="511" xr:uid="{00000000-0005-0000-0000-000052000000}"/>
    <cellStyle name="Comma 2 4 4" xfId="545" xr:uid="{00000000-0005-0000-0000-000054000000}"/>
    <cellStyle name="Comma 2 4 4 2" xfId="772" xr:uid="{00000000-0005-0000-0000-000054000000}"/>
    <cellStyle name="Comma 2 4 4 2 2" xfId="1200" xr:uid="{00000000-0005-0000-0000-000054000000}"/>
    <cellStyle name="Comma 2 4 4 3" xfId="986" xr:uid="{00000000-0005-0000-0000-000054000000}"/>
    <cellStyle name="Comma 2 4 5" xfId="589" xr:uid="{00000000-0005-0000-0000-000055000000}"/>
    <cellStyle name="Comma 2 4 5 2" xfId="806" xr:uid="{00000000-0005-0000-0000-000055000000}"/>
    <cellStyle name="Comma 2 4 5 2 2" xfId="1234" xr:uid="{00000000-0005-0000-0000-000055000000}"/>
    <cellStyle name="Comma 2 4 5 3" xfId="1020" xr:uid="{00000000-0005-0000-0000-000055000000}"/>
    <cellStyle name="Comma 2 4 6" xfId="670" xr:uid="{00000000-0005-0000-0000-00004F000000}"/>
    <cellStyle name="Comma 2 4 6 2" xfId="1098" xr:uid="{00000000-0005-0000-0000-00004F000000}"/>
    <cellStyle name="Comma 2 4 7" xfId="443" xr:uid="{00000000-0005-0000-0000-00004F000000}"/>
    <cellStyle name="Comma 2 4 8" xfId="884" xr:uid="{00000000-0005-0000-0000-00004F000000}"/>
    <cellStyle name="Comma 2 4 9" xfId="388" xr:uid="{00000000-0005-0000-0000-000000000000}"/>
    <cellStyle name="Comma 2 5" xfId="228" xr:uid="{00000000-0005-0000-0000-00003E000000}"/>
    <cellStyle name="Comma 2 5 2" xfId="591" xr:uid="{00000000-0005-0000-0000-000057000000}"/>
    <cellStyle name="Comma 2 5 2 2" xfId="807" xr:uid="{00000000-0005-0000-0000-000057000000}"/>
    <cellStyle name="Comma 2 5 2 2 2" xfId="1235" xr:uid="{00000000-0005-0000-0000-000057000000}"/>
    <cellStyle name="Comma 2 5 2 3" xfId="1021" xr:uid="{00000000-0005-0000-0000-000057000000}"/>
    <cellStyle name="Comma 2 5 3" xfId="687" xr:uid="{00000000-0005-0000-0000-000056000000}"/>
    <cellStyle name="Comma 2 5 3 2" xfId="1115" xr:uid="{00000000-0005-0000-0000-000056000000}"/>
    <cellStyle name="Comma 2 5 4" xfId="460" xr:uid="{00000000-0005-0000-0000-000056000000}"/>
    <cellStyle name="Comma 2 5 5" xfId="901" xr:uid="{00000000-0005-0000-0000-000056000000}"/>
    <cellStyle name="Comma 2 5 6" xfId="390" xr:uid="{00000000-0005-0000-0000-000000000000}"/>
    <cellStyle name="Comma 2 6" xfId="250" xr:uid="{00000000-0005-0000-0000-00003F000000}"/>
    <cellStyle name="Comma 2 6 2" xfId="610" xr:uid="{00000000-0005-0000-0000-000059000000}"/>
    <cellStyle name="Comma 2 6 2 2" xfId="826" xr:uid="{00000000-0005-0000-0000-000059000000}"/>
    <cellStyle name="Comma 2 6 2 2 2" xfId="1254" xr:uid="{00000000-0005-0000-0000-000059000000}"/>
    <cellStyle name="Comma 2 6 2 3" xfId="1040" xr:uid="{00000000-0005-0000-0000-000059000000}"/>
    <cellStyle name="Comma 2 6 3" xfId="721" xr:uid="{00000000-0005-0000-0000-000058000000}"/>
    <cellStyle name="Comma 2 6 3 2" xfId="1149" xr:uid="{00000000-0005-0000-0000-000058000000}"/>
    <cellStyle name="Comma 2 6 4" xfId="935" xr:uid="{00000000-0005-0000-0000-000058000000}"/>
    <cellStyle name="Comma 2 6 5" xfId="494" xr:uid="{00000000-0005-0000-0000-000058000000}"/>
    <cellStyle name="Comma 2 7" xfId="274" xr:uid="{00000000-0005-0000-0000-000040000000}"/>
    <cellStyle name="Comma 2 7 2" xfId="629" xr:uid="{00000000-0005-0000-0000-00005B000000}"/>
    <cellStyle name="Comma 2 7 2 2" xfId="845" xr:uid="{00000000-0005-0000-0000-00005B000000}"/>
    <cellStyle name="Comma 2 7 2 2 2" xfId="1273" xr:uid="{00000000-0005-0000-0000-00005B000000}"/>
    <cellStyle name="Comma 2 7 2 3" xfId="1059" xr:uid="{00000000-0005-0000-0000-00005B000000}"/>
    <cellStyle name="Comma 2 7 3" xfId="755" xr:uid="{00000000-0005-0000-0000-00005A000000}"/>
    <cellStyle name="Comma 2 7 3 2" xfId="1183" xr:uid="{00000000-0005-0000-0000-00005A000000}"/>
    <cellStyle name="Comma 2 7 4" xfId="969" xr:uid="{00000000-0005-0000-0000-00005A000000}"/>
    <cellStyle name="Comma 2 7 5" xfId="528" xr:uid="{00000000-0005-0000-0000-00005A000000}"/>
    <cellStyle name="Comma 2 8" xfId="340" xr:uid="{00000000-0005-0000-0000-000041000000}"/>
    <cellStyle name="Comma 2 8 2" xfId="865" xr:uid="{00000000-0005-0000-0000-00005C000000}"/>
    <cellStyle name="Comma 2 8 2 2" xfId="1293" xr:uid="{00000000-0005-0000-0000-00005C000000}"/>
    <cellStyle name="Comma 2 8 3" xfId="1079" xr:uid="{00000000-0005-0000-0000-00005C000000}"/>
    <cellStyle name="Comma 2 8 4" xfId="651" xr:uid="{00000000-0005-0000-0000-00005C000000}"/>
    <cellStyle name="Comma 2 9" xfId="561" xr:uid="{00000000-0005-0000-0000-00005D000000}"/>
    <cellStyle name="Comma 2 9 2" xfId="788" xr:uid="{00000000-0005-0000-0000-00005D000000}"/>
    <cellStyle name="Comma 2 9 2 2" xfId="1216" xr:uid="{00000000-0005-0000-0000-00005D000000}"/>
    <cellStyle name="Comma 2 9 3" xfId="1002" xr:uid="{00000000-0005-0000-0000-00005D000000}"/>
    <cellStyle name="Comma 3" xfId="15" xr:uid="{00000000-0005-0000-0000-000042000000}"/>
    <cellStyle name="Comma 3 10" xfId="398" xr:uid="{00000000-0005-0000-0000-00005E000000}"/>
    <cellStyle name="Comma 3 2" xfId="182" xr:uid="{00000000-0005-0000-0000-000043000000}"/>
    <cellStyle name="Comma 3 2 2" xfId="239" xr:uid="{00000000-0005-0000-0000-000044000000}"/>
    <cellStyle name="Comma 3 2 2 2" xfId="485" xr:uid="{00000000-0005-0000-0000-000061000000}"/>
    <cellStyle name="Comma 3 2 2 2 2" xfId="712" xr:uid="{00000000-0005-0000-0000-000061000000}"/>
    <cellStyle name="Comma 3 2 2 2 2 2" xfId="1140" xr:uid="{00000000-0005-0000-0000-000061000000}"/>
    <cellStyle name="Comma 3 2 2 2 3" xfId="926" xr:uid="{00000000-0005-0000-0000-000061000000}"/>
    <cellStyle name="Comma 3 2 2 3" xfId="519" xr:uid="{00000000-0005-0000-0000-000062000000}"/>
    <cellStyle name="Comma 3 2 2 3 2" xfId="746" xr:uid="{00000000-0005-0000-0000-000062000000}"/>
    <cellStyle name="Comma 3 2 2 3 2 2" xfId="1174" xr:uid="{00000000-0005-0000-0000-000062000000}"/>
    <cellStyle name="Comma 3 2 2 3 3" xfId="960" xr:uid="{00000000-0005-0000-0000-000062000000}"/>
    <cellStyle name="Comma 3 2 2 4" xfId="553" xr:uid="{00000000-0005-0000-0000-000063000000}"/>
    <cellStyle name="Comma 3 2 2 4 2" xfId="780" xr:uid="{00000000-0005-0000-0000-000063000000}"/>
    <cellStyle name="Comma 3 2 2 4 2 2" xfId="1208" xr:uid="{00000000-0005-0000-0000-000063000000}"/>
    <cellStyle name="Comma 3 2 2 4 3" xfId="994" xr:uid="{00000000-0005-0000-0000-000063000000}"/>
    <cellStyle name="Comma 3 2 2 5" xfId="602" xr:uid="{00000000-0005-0000-0000-000064000000}"/>
    <cellStyle name="Comma 3 2 2 5 2" xfId="818" xr:uid="{00000000-0005-0000-0000-000064000000}"/>
    <cellStyle name="Comma 3 2 2 5 2 2" xfId="1246" xr:uid="{00000000-0005-0000-0000-000064000000}"/>
    <cellStyle name="Comma 3 2 2 5 3" xfId="1032" xr:uid="{00000000-0005-0000-0000-000064000000}"/>
    <cellStyle name="Comma 3 2 2 6" xfId="678" xr:uid="{00000000-0005-0000-0000-000060000000}"/>
    <cellStyle name="Comma 3 2 2 6 2" xfId="1106" xr:uid="{00000000-0005-0000-0000-000060000000}"/>
    <cellStyle name="Comma 3 2 2 7" xfId="892" xr:uid="{00000000-0005-0000-0000-000060000000}"/>
    <cellStyle name="Comma 3 2 2 8" xfId="451" xr:uid="{00000000-0005-0000-0000-000060000000}"/>
    <cellStyle name="Comma 3 2 3" xfId="261" xr:uid="{00000000-0005-0000-0000-000045000000}"/>
    <cellStyle name="Comma 3 2 3 2" xfId="621" xr:uid="{00000000-0005-0000-0000-000066000000}"/>
    <cellStyle name="Comma 3 2 3 2 2" xfId="837" xr:uid="{00000000-0005-0000-0000-000066000000}"/>
    <cellStyle name="Comma 3 2 3 2 2 2" xfId="1265" xr:uid="{00000000-0005-0000-0000-000066000000}"/>
    <cellStyle name="Comma 3 2 3 2 3" xfId="1051" xr:uid="{00000000-0005-0000-0000-000066000000}"/>
    <cellStyle name="Comma 3 2 3 3" xfId="695" xr:uid="{00000000-0005-0000-0000-000065000000}"/>
    <cellStyle name="Comma 3 2 3 3 2" xfId="1123" xr:uid="{00000000-0005-0000-0000-000065000000}"/>
    <cellStyle name="Comma 3 2 3 4" xfId="909" xr:uid="{00000000-0005-0000-0000-000065000000}"/>
    <cellStyle name="Comma 3 2 3 5" xfId="468" xr:uid="{00000000-0005-0000-0000-000065000000}"/>
    <cellStyle name="Comma 3 2 4" xfId="278" xr:uid="{00000000-0005-0000-0000-000046000000}"/>
    <cellStyle name="Comma 3 2 4 2" xfId="633" xr:uid="{00000000-0005-0000-0000-000068000000}"/>
    <cellStyle name="Comma 3 2 4 2 2" xfId="849" xr:uid="{00000000-0005-0000-0000-000068000000}"/>
    <cellStyle name="Comma 3 2 4 2 2 2" xfId="1277" xr:uid="{00000000-0005-0000-0000-000068000000}"/>
    <cellStyle name="Comma 3 2 4 2 3" xfId="1063" xr:uid="{00000000-0005-0000-0000-000068000000}"/>
    <cellStyle name="Comma 3 2 4 3" xfId="729" xr:uid="{00000000-0005-0000-0000-000067000000}"/>
    <cellStyle name="Comma 3 2 4 3 2" xfId="1157" xr:uid="{00000000-0005-0000-0000-000067000000}"/>
    <cellStyle name="Comma 3 2 4 4" xfId="943" xr:uid="{00000000-0005-0000-0000-000067000000}"/>
    <cellStyle name="Comma 3 2 4 5" xfId="502" xr:uid="{00000000-0005-0000-0000-000067000000}"/>
    <cellStyle name="Comma 3 2 5" xfId="536" xr:uid="{00000000-0005-0000-0000-000069000000}"/>
    <cellStyle name="Comma 3 2 5 2" xfId="763" xr:uid="{00000000-0005-0000-0000-000069000000}"/>
    <cellStyle name="Comma 3 2 5 2 2" xfId="1191" xr:uid="{00000000-0005-0000-0000-000069000000}"/>
    <cellStyle name="Comma 3 2 5 3" xfId="977" xr:uid="{00000000-0005-0000-0000-000069000000}"/>
    <cellStyle name="Comma 3 2 6" xfId="582" xr:uid="{00000000-0005-0000-0000-00006A000000}"/>
    <cellStyle name="Comma 3 2 6 2" xfId="799" xr:uid="{00000000-0005-0000-0000-00006A000000}"/>
    <cellStyle name="Comma 3 2 6 2 2" xfId="1227" xr:uid="{00000000-0005-0000-0000-00006A000000}"/>
    <cellStyle name="Comma 3 2 6 3" xfId="1013" xr:uid="{00000000-0005-0000-0000-00006A000000}"/>
    <cellStyle name="Comma 3 2 7" xfId="661" xr:uid="{00000000-0005-0000-0000-00005F000000}"/>
    <cellStyle name="Comma 3 2 7 2" xfId="1089" xr:uid="{00000000-0005-0000-0000-00005F000000}"/>
    <cellStyle name="Comma 3 2 8" xfId="875" xr:uid="{00000000-0005-0000-0000-00005F000000}"/>
    <cellStyle name="Comma 3 2 9" xfId="430" xr:uid="{00000000-0005-0000-0000-00005F000000}"/>
    <cellStyle name="Comma 3 3" xfId="77" xr:uid="{00000000-0005-0000-0000-000047000000}"/>
    <cellStyle name="Comma 3 3 2" xfId="232" xr:uid="{00000000-0005-0000-0000-000048000000}"/>
    <cellStyle name="Comma 3 3 2 2" xfId="595" xr:uid="{00000000-0005-0000-0000-00006D000000}"/>
    <cellStyle name="Comma 3 3 2 2 2" xfId="811" xr:uid="{00000000-0005-0000-0000-00006D000000}"/>
    <cellStyle name="Comma 3 3 2 2 2 2" xfId="1239" xr:uid="{00000000-0005-0000-0000-00006D000000}"/>
    <cellStyle name="Comma 3 3 2 2 3" xfId="1025" xr:uid="{00000000-0005-0000-0000-00006D000000}"/>
    <cellStyle name="Comma 3 3 2 3" xfId="705" xr:uid="{00000000-0005-0000-0000-00006C000000}"/>
    <cellStyle name="Comma 3 3 2 3 2" xfId="1133" xr:uid="{00000000-0005-0000-0000-00006C000000}"/>
    <cellStyle name="Comma 3 3 2 4" xfId="919" xr:uid="{00000000-0005-0000-0000-00006C000000}"/>
    <cellStyle name="Comma 3 3 2 5" xfId="478" xr:uid="{00000000-0005-0000-0000-00006C000000}"/>
    <cellStyle name="Comma 3 3 3" xfId="254" xr:uid="{00000000-0005-0000-0000-000049000000}"/>
    <cellStyle name="Comma 3 3 3 2" xfId="614" xr:uid="{00000000-0005-0000-0000-00006F000000}"/>
    <cellStyle name="Comma 3 3 3 2 2" xfId="830" xr:uid="{00000000-0005-0000-0000-00006F000000}"/>
    <cellStyle name="Comma 3 3 3 2 2 2" xfId="1258" xr:uid="{00000000-0005-0000-0000-00006F000000}"/>
    <cellStyle name="Comma 3 3 3 2 3" xfId="1044" xr:uid="{00000000-0005-0000-0000-00006F000000}"/>
    <cellStyle name="Comma 3 3 3 3" xfId="739" xr:uid="{00000000-0005-0000-0000-00006E000000}"/>
    <cellStyle name="Comma 3 3 3 3 2" xfId="1167" xr:uid="{00000000-0005-0000-0000-00006E000000}"/>
    <cellStyle name="Comma 3 3 3 4" xfId="953" xr:uid="{00000000-0005-0000-0000-00006E000000}"/>
    <cellStyle name="Comma 3 3 3 5" xfId="512" xr:uid="{00000000-0005-0000-0000-00006E000000}"/>
    <cellStyle name="Comma 3 3 4" xfId="546" xr:uid="{00000000-0005-0000-0000-000070000000}"/>
    <cellStyle name="Comma 3 3 4 2" xfId="773" xr:uid="{00000000-0005-0000-0000-000070000000}"/>
    <cellStyle name="Comma 3 3 4 2 2" xfId="1201" xr:uid="{00000000-0005-0000-0000-000070000000}"/>
    <cellStyle name="Comma 3 3 4 3" xfId="987" xr:uid="{00000000-0005-0000-0000-000070000000}"/>
    <cellStyle name="Comma 3 3 5" xfId="565" xr:uid="{00000000-0005-0000-0000-000071000000}"/>
    <cellStyle name="Comma 3 3 5 2" xfId="792" xr:uid="{00000000-0005-0000-0000-000071000000}"/>
    <cellStyle name="Comma 3 3 5 2 2" xfId="1220" xr:uid="{00000000-0005-0000-0000-000071000000}"/>
    <cellStyle name="Comma 3 3 5 3" xfId="1006" xr:uid="{00000000-0005-0000-0000-000071000000}"/>
    <cellStyle name="Comma 3 3 6" xfId="671" xr:uid="{00000000-0005-0000-0000-00006B000000}"/>
    <cellStyle name="Comma 3 3 6 2" xfId="1099" xr:uid="{00000000-0005-0000-0000-00006B000000}"/>
    <cellStyle name="Comma 3 3 7" xfId="885" xr:uid="{00000000-0005-0000-0000-00006B000000}"/>
    <cellStyle name="Comma 3 3 8" xfId="444" xr:uid="{00000000-0005-0000-0000-00006B000000}"/>
    <cellStyle name="Comma 3 4" xfId="229" xr:uid="{00000000-0005-0000-0000-00004A000000}"/>
    <cellStyle name="Comma 3 4 2" xfId="592" xr:uid="{00000000-0005-0000-0000-000073000000}"/>
    <cellStyle name="Comma 3 4 2 2" xfId="808" xr:uid="{00000000-0005-0000-0000-000073000000}"/>
    <cellStyle name="Comma 3 4 2 2 2" xfId="1236" xr:uid="{00000000-0005-0000-0000-000073000000}"/>
    <cellStyle name="Comma 3 4 2 3" xfId="1022" xr:uid="{00000000-0005-0000-0000-000073000000}"/>
    <cellStyle name="Comma 3 4 3" xfId="688" xr:uid="{00000000-0005-0000-0000-000072000000}"/>
    <cellStyle name="Comma 3 4 3 2" xfId="1116" xr:uid="{00000000-0005-0000-0000-000072000000}"/>
    <cellStyle name="Comma 3 4 4" xfId="902" xr:uid="{00000000-0005-0000-0000-000072000000}"/>
    <cellStyle name="Comma 3 4 5" xfId="461" xr:uid="{00000000-0005-0000-0000-000072000000}"/>
    <cellStyle name="Comma 3 5" xfId="251" xr:uid="{00000000-0005-0000-0000-00004B000000}"/>
    <cellStyle name="Comma 3 5 2" xfId="611" xr:uid="{00000000-0005-0000-0000-000075000000}"/>
    <cellStyle name="Comma 3 5 2 2" xfId="827" xr:uid="{00000000-0005-0000-0000-000075000000}"/>
    <cellStyle name="Comma 3 5 2 2 2" xfId="1255" xr:uid="{00000000-0005-0000-0000-000075000000}"/>
    <cellStyle name="Comma 3 5 2 3" xfId="1041" xr:uid="{00000000-0005-0000-0000-000075000000}"/>
    <cellStyle name="Comma 3 5 3" xfId="722" xr:uid="{00000000-0005-0000-0000-000074000000}"/>
    <cellStyle name="Comma 3 5 3 2" xfId="1150" xr:uid="{00000000-0005-0000-0000-000074000000}"/>
    <cellStyle name="Comma 3 5 4" xfId="936" xr:uid="{00000000-0005-0000-0000-000074000000}"/>
    <cellStyle name="Comma 3 5 5" xfId="495" xr:uid="{00000000-0005-0000-0000-000074000000}"/>
    <cellStyle name="Comma 3 6" xfId="277" xr:uid="{00000000-0005-0000-0000-00004C000000}"/>
    <cellStyle name="Comma 3 6 2" xfId="632" xr:uid="{00000000-0005-0000-0000-000077000000}"/>
    <cellStyle name="Comma 3 6 2 2" xfId="848" xr:uid="{00000000-0005-0000-0000-000077000000}"/>
    <cellStyle name="Comma 3 6 2 2 2" xfId="1276" xr:uid="{00000000-0005-0000-0000-000077000000}"/>
    <cellStyle name="Comma 3 6 2 3" xfId="1062" xr:uid="{00000000-0005-0000-0000-000077000000}"/>
    <cellStyle name="Comma 3 6 3" xfId="756" xr:uid="{00000000-0005-0000-0000-000076000000}"/>
    <cellStyle name="Comma 3 6 3 2" xfId="1184" xr:uid="{00000000-0005-0000-0000-000076000000}"/>
    <cellStyle name="Comma 3 6 4" xfId="970" xr:uid="{00000000-0005-0000-0000-000076000000}"/>
    <cellStyle name="Comma 3 6 5" xfId="529" xr:uid="{00000000-0005-0000-0000-000076000000}"/>
    <cellStyle name="Comma 3 7" xfId="562" xr:uid="{00000000-0005-0000-0000-000078000000}"/>
    <cellStyle name="Comma 3 7 2" xfId="789" xr:uid="{00000000-0005-0000-0000-000078000000}"/>
    <cellStyle name="Comma 3 7 2 2" xfId="1217" xr:uid="{00000000-0005-0000-0000-000078000000}"/>
    <cellStyle name="Comma 3 7 3" xfId="1003" xr:uid="{00000000-0005-0000-0000-000078000000}"/>
    <cellStyle name="Comma 3 8" xfId="654" xr:uid="{00000000-0005-0000-0000-00005E000000}"/>
    <cellStyle name="Comma 3 8 2" xfId="1082" xr:uid="{00000000-0005-0000-0000-00005E000000}"/>
    <cellStyle name="Comma 3 9" xfId="868" xr:uid="{00000000-0005-0000-0000-00005E000000}"/>
    <cellStyle name="Comma 4" xfId="78" xr:uid="{00000000-0005-0000-0000-00004D000000}"/>
    <cellStyle name="Comma 4 10" xfId="869" xr:uid="{00000000-0005-0000-0000-000079000000}"/>
    <cellStyle name="Comma 4 11" xfId="399" xr:uid="{00000000-0005-0000-0000-000079000000}"/>
    <cellStyle name="Comma 4 2" xfId="79" xr:uid="{00000000-0005-0000-0000-00004E000000}"/>
    <cellStyle name="Comma 4 2 10" xfId="400" xr:uid="{00000000-0005-0000-0000-00007A000000}"/>
    <cellStyle name="Comma 4 2 2" xfId="184" xr:uid="{00000000-0005-0000-0000-00004F000000}"/>
    <cellStyle name="Comma 4 2 2 2" xfId="241" xr:uid="{00000000-0005-0000-0000-000050000000}"/>
    <cellStyle name="Comma 4 2 2 2 2" xfId="487" xr:uid="{00000000-0005-0000-0000-00007D000000}"/>
    <cellStyle name="Comma 4 2 2 2 2 2" xfId="714" xr:uid="{00000000-0005-0000-0000-00007D000000}"/>
    <cellStyle name="Comma 4 2 2 2 2 2 2" xfId="1142" xr:uid="{00000000-0005-0000-0000-00007D000000}"/>
    <cellStyle name="Comma 4 2 2 2 2 3" xfId="928" xr:uid="{00000000-0005-0000-0000-00007D000000}"/>
    <cellStyle name="Comma 4 2 2 2 3" xfId="521" xr:uid="{00000000-0005-0000-0000-00007E000000}"/>
    <cellStyle name="Comma 4 2 2 2 3 2" xfId="748" xr:uid="{00000000-0005-0000-0000-00007E000000}"/>
    <cellStyle name="Comma 4 2 2 2 3 2 2" xfId="1176" xr:uid="{00000000-0005-0000-0000-00007E000000}"/>
    <cellStyle name="Comma 4 2 2 2 3 3" xfId="962" xr:uid="{00000000-0005-0000-0000-00007E000000}"/>
    <cellStyle name="Comma 4 2 2 2 4" xfId="555" xr:uid="{00000000-0005-0000-0000-00007F000000}"/>
    <cellStyle name="Comma 4 2 2 2 4 2" xfId="782" xr:uid="{00000000-0005-0000-0000-00007F000000}"/>
    <cellStyle name="Comma 4 2 2 2 4 2 2" xfId="1210" xr:uid="{00000000-0005-0000-0000-00007F000000}"/>
    <cellStyle name="Comma 4 2 2 2 4 3" xfId="996" xr:uid="{00000000-0005-0000-0000-00007F000000}"/>
    <cellStyle name="Comma 4 2 2 2 5" xfId="604" xr:uid="{00000000-0005-0000-0000-000080000000}"/>
    <cellStyle name="Comma 4 2 2 2 5 2" xfId="820" xr:uid="{00000000-0005-0000-0000-000080000000}"/>
    <cellStyle name="Comma 4 2 2 2 5 2 2" xfId="1248" xr:uid="{00000000-0005-0000-0000-000080000000}"/>
    <cellStyle name="Comma 4 2 2 2 5 3" xfId="1034" xr:uid="{00000000-0005-0000-0000-000080000000}"/>
    <cellStyle name="Comma 4 2 2 2 6" xfId="680" xr:uid="{00000000-0005-0000-0000-00007C000000}"/>
    <cellStyle name="Comma 4 2 2 2 6 2" xfId="1108" xr:uid="{00000000-0005-0000-0000-00007C000000}"/>
    <cellStyle name="Comma 4 2 2 2 7" xfId="894" xr:uid="{00000000-0005-0000-0000-00007C000000}"/>
    <cellStyle name="Comma 4 2 2 2 8" xfId="453" xr:uid="{00000000-0005-0000-0000-00007C000000}"/>
    <cellStyle name="Comma 4 2 2 3" xfId="263" xr:uid="{00000000-0005-0000-0000-000051000000}"/>
    <cellStyle name="Comma 4 2 2 3 2" xfId="623" xr:uid="{00000000-0005-0000-0000-000082000000}"/>
    <cellStyle name="Comma 4 2 2 3 2 2" xfId="839" xr:uid="{00000000-0005-0000-0000-000082000000}"/>
    <cellStyle name="Comma 4 2 2 3 2 2 2" xfId="1267" xr:uid="{00000000-0005-0000-0000-000082000000}"/>
    <cellStyle name="Comma 4 2 2 3 2 3" xfId="1053" xr:uid="{00000000-0005-0000-0000-000082000000}"/>
    <cellStyle name="Comma 4 2 2 3 3" xfId="697" xr:uid="{00000000-0005-0000-0000-000081000000}"/>
    <cellStyle name="Comma 4 2 2 3 3 2" xfId="1125" xr:uid="{00000000-0005-0000-0000-000081000000}"/>
    <cellStyle name="Comma 4 2 2 3 4" xfId="911" xr:uid="{00000000-0005-0000-0000-000081000000}"/>
    <cellStyle name="Comma 4 2 2 3 5" xfId="470" xr:uid="{00000000-0005-0000-0000-000081000000}"/>
    <cellStyle name="Comma 4 2 2 4" xfId="281" xr:uid="{00000000-0005-0000-0000-000052000000}"/>
    <cellStyle name="Comma 4 2 2 4 2" xfId="636" xr:uid="{00000000-0005-0000-0000-000084000000}"/>
    <cellStyle name="Comma 4 2 2 4 2 2" xfId="852" xr:uid="{00000000-0005-0000-0000-000084000000}"/>
    <cellStyle name="Comma 4 2 2 4 2 2 2" xfId="1280" xr:uid="{00000000-0005-0000-0000-000084000000}"/>
    <cellStyle name="Comma 4 2 2 4 2 3" xfId="1066" xr:uid="{00000000-0005-0000-0000-000084000000}"/>
    <cellStyle name="Comma 4 2 2 4 3" xfId="731" xr:uid="{00000000-0005-0000-0000-000083000000}"/>
    <cellStyle name="Comma 4 2 2 4 3 2" xfId="1159" xr:uid="{00000000-0005-0000-0000-000083000000}"/>
    <cellStyle name="Comma 4 2 2 4 4" xfId="945" xr:uid="{00000000-0005-0000-0000-000083000000}"/>
    <cellStyle name="Comma 4 2 2 4 5" xfId="504" xr:uid="{00000000-0005-0000-0000-000083000000}"/>
    <cellStyle name="Comma 4 2 2 5" xfId="538" xr:uid="{00000000-0005-0000-0000-000085000000}"/>
    <cellStyle name="Comma 4 2 2 5 2" xfId="765" xr:uid="{00000000-0005-0000-0000-000085000000}"/>
    <cellStyle name="Comma 4 2 2 5 2 2" xfId="1193" xr:uid="{00000000-0005-0000-0000-000085000000}"/>
    <cellStyle name="Comma 4 2 2 5 3" xfId="979" xr:uid="{00000000-0005-0000-0000-000085000000}"/>
    <cellStyle name="Comma 4 2 2 6" xfId="584" xr:uid="{00000000-0005-0000-0000-000086000000}"/>
    <cellStyle name="Comma 4 2 2 6 2" xfId="801" xr:uid="{00000000-0005-0000-0000-000086000000}"/>
    <cellStyle name="Comma 4 2 2 6 2 2" xfId="1229" xr:uid="{00000000-0005-0000-0000-000086000000}"/>
    <cellStyle name="Comma 4 2 2 6 3" xfId="1015" xr:uid="{00000000-0005-0000-0000-000086000000}"/>
    <cellStyle name="Comma 4 2 2 7" xfId="663" xr:uid="{00000000-0005-0000-0000-00007B000000}"/>
    <cellStyle name="Comma 4 2 2 7 2" xfId="1091" xr:uid="{00000000-0005-0000-0000-00007B000000}"/>
    <cellStyle name="Comma 4 2 2 8" xfId="877" xr:uid="{00000000-0005-0000-0000-00007B000000}"/>
    <cellStyle name="Comma 4 2 2 9" xfId="432" xr:uid="{00000000-0005-0000-0000-00007B000000}"/>
    <cellStyle name="Comma 4 2 3" xfId="234" xr:uid="{00000000-0005-0000-0000-000053000000}"/>
    <cellStyle name="Comma 4 2 3 2" xfId="480" xr:uid="{00000000-0005-0000-0000-000088000000}"/>
    <cellStyle name="Comma 4 2 3 2 2" xfId="707" xr:uid="{00000000-0005-0000-0000-000088000000}"/>
    <cellStyle name="Comma 4 2 3 2 2 2" xfId="1135" xr:uid="{00000000-0005-0000-0000-000088000000}"/>
    <cellStyle name="Comma 4 2 3 2 3" xfId="921" xr:uid="{00000000-0005-0000-0000-000088000000}"/>
    <cellStyle name="Comma 4 2 3 3" xfId="514" xr:uid="{00000000-0005-0000-0000-000089000000}"/>
    <cellStyle name="Comma 4 2 3 3 2" xfId="741" xr:uid="{00000000-0005-0000-0000-000089000000}"/>
    <cellStyle name="Comma 4 2 3 3 2 2" xfId="1169" xr:uid="{00000000-0005-0000-0000-000089000000}"/>
    <cellStyle name="Comma 4 2 3 3 3" xfId="955" xr:uid="{00000000-0005-0000-0000-000089000000}"/>
    <cellStyle name="Comma 4 2 3 4" xfId="548" xr:uid="{00000000-0005-0000-0000-00008A000000}"/>
    <cellStyle name="Comma 4 2 3 4 2" xfId="775" xr:uid="{00000000-0005-0000-0000-00008A000000}"/>
    <cellStyle name="Comma 4 2 3 4 2 2" xfId="1203" xr:uid="{00000000-0005-0000-0000-00008A000000}"/>
    <cellStyle name="Comma 4 2 3 4 3" xfId="989" xr:uid="{00000000-0005-0000-0000-00008A000000}"/>
    <cellStyle name="Comma 4 2 3 5" xfId="597" xr:uid="{00000000-0005-0000-0000-00008B000000}"/>
    <cellStyle name="Comma 4 2 3 5 2" xfId="813" xr:uid="{00000000-0005-0000-0000-00008B000000}"/>
    <cellStyle name="Comma 4 2 3 5 2 2" xfId="1241" xr:uid="{00000000-0005-0000-0000-00008B000000}"/>
    <cellStyle name="Comma 4 2 3 5 3" xfId="1027" xr:uid="{00000000-0005-0000-0000-00008B000000}"/>
    <cellStyle name="Comma 4 2 3 6" xfId="673" xr:uid="{00000000-0005-0000-0000-000087000000}"/>
    <cellStyle name="Comma 4 2 3 6 2" xfId="1101" xr:uid="{00000000-0005-0000-0000-000087000000}"/>
    <cellStyle name="Comma 4 2 3 7" xfId="887" xr:uid="{00000000-0005-0000-0000-000087000000}"/>
    <cellStyle name="Comma 4 2 3 8" xfId="446" xr:uid="{00000000-0005-0000-0000-000087000000}"/>
    <cellStyle name="Comma 4 2 4" xfId="256" xr:uid="{00000000-0005-0000-0000-000054000000}"/>
    <cellStyle name="Comma 4 2 4 2" xfId="616" xr:uid="{00000000-0005-0000-0000-00008D000000}"/>
    <cellStyle name="Comma 4 2 4 2 2" xfId="832" xr:uid="{00000000-0005-0000-0000-00008D000000}"/>
    <cellStyle name="Comma 4 2 4 2 2 2" xfId="1260" xr:uid="{00000000-0005-0000-0000-00008D000000}"/>
    <cellStyle name="Comma 4 2 4 2 3" xfId="1046" xr:uid="{00000000-0005-0000-0000-00008D000000}"/>
    <cellStyle name="Comma 4 2 4 3" xfId="690" xr:uid="{00000000-0005-0000-0000-00008C000000}"/>
    <cellStyle name="Comma 4 2 4 3 2" xfId="1118" xr:uid="{00000000-0005-0000-0000-00008C000000}"/>
    <cellStyle name="Comma 4 2 4 4" xfId="904" xr:uid="{00000000-0005-0000-0000-00008C000000}"/>
    <cellStyle name="Comma 4 2 4 5" xfId="463" xr:uid="{00000000-0005-0000-0000-00008C000000}"/>
    <cellStyle name="Comma 4 2 5" xfId="280" xr:uid="{00000000-0005-0000-0000-000055000000}"/>
    <cellStyle name="Comma 4 2 5 2" xfId="635" xr:uid="{00000000-0005-0000-0000-00008F000000}"/>
    <cellStyle name="Comma 4 2 5 2 2" xfId="851" xr:uid="{00000000-0005-0000-0000-00008F000000}"/>
    <cellStyle name="Comma 4 2 5 2 2 2" xfId="1279" xr:uid="{00000000-0005-0000-0000-00008F000000}"/>
    <cellStyle name="Comma 4 2 5 2 3" xfId="1065" xr:uid="{00000000-0005-0000-0000-00008F000000}"/>
    <cellStyle name="Comma 4 2 5 3" xfId="724" xr:uid="{00000000-0005-0000-0000-00008E000000}"/>
    <cellStyle name="Comma 4 2 5 3 2" xfId="1152" xr:uid="{00000000-0005-0000-0000-00008E000000}"/>
    <cellStyle name="Comma 4 2 5 4" xfId="938" xr:uid="{00000000-0005-0000-0000-00008E000000}"/>
    <cellStyle name="Comma 4 2 5 5" xfId="497" xr:uid="{00000000-0005-0000-0000-00008E000000}"/>
    <cellStyle name="Comma 4 2 6" xfId="531" xr:uid="{00000000-0005-0000-0000-000090000000}"/>
    <cellStyle name="Comma 4 2 6 2" xfId="758" xr:uid="{00000000-0005-0000-0000-000090000000}"/>
    <cellStyle name="Comma 4 2 6 2 2" xfId="1186" xr:uid="{00000000-0005-0000-0000-000090000000}"/>
    <cellStyle name="Comma 4 2 6 3" xfId="972" xr:uid="{00000000-0005-0000-0000-000090000000}"/>
    <cellStyle name="Comma 4 2 7" xfId="567" xr:uid="{00000000-0005-0000-0000-000091000000}"/>
    <cellStyle name="Comma 4 2 7 2" xfId="794" xr:uid="{00000000-0005-0000-0000-000091000000}"/>
    <cellStyle name="Comma 4 2 7 2 2" xfId="1222" xr:uid="{00000000-0005-0000-0000-000091000000}"/>
    <cellStyle name="Comma 4 2 7 3" xfId="1008" xr:uid="{00000000-0005-0000-0000-000091000000}"/>
    <cellStyle name="Comma 4 2 8" xfId="656" xr:uid="{00000000-0005-0000-0000-00007A000000}"/>
    <cellStyle name="Comma 4 2 8 2" xfId="1084" xr:uid="{00000000-0005-0000-0000-00007A000000}"/>
    <cellStyle name="Comma 4 2 9" xfId="870" xr:uid="{00000000-0005-0000-0000-00007A000000}"/>
    <cellStyle name="Comma 4 3" xfId="183" xr:uid="{00000000-0005-0000-0000-000056000000}"/>
    <cellStyle name="Comma 4 3 2" xfId="240" xr:uid="{00000000-0005-0000-0000-000057000000}"/>
    <cellStyle name="Comma 4 3 2 2" xfId="486" xr:uid="{00000000-0005-0000-0000-000094000000}"/>
    <cellStyle name="Comma 4 3 2 2 2" xfId="713" xr:uid="{00000000-0005-0000-0000-000094000000}"/>
    <cellStyle name="Comma 4 3 2 2 2 2" xfId="1141" xr:uid="{00000000-0005-0000-0000-000094000000}"/>
    <cellStyle name="Comma 4 3 2 2 3" xfId="927" xr:uid="{00000000-0005-0000-0000-000094000000}"/>
    <cellStyle name="Comma 4 3 2 3" xfId="520" xr:uid="{00000000-0005-0000-0000-000095000000}"/>
    <cellStyle name="Comma 4 3 2 3 2" xfId="747" xr:uid="{00000000-0005-0000-0000-000095000000}"/>
    <cellStyle name="Comma 4 3 2 3 2 2" xfId="1175" xr:uid="{00000000-0005-0000-0000-000095000000}"/>
    <cellStyle name="Comma 4 3 2 3 3" xfId="961" xr:uid="{00000000-0005-0000-0000-000095000000}"/>
    <cellStyle name="Comma 4 3 2 4" xfId="554" xr:uid="{00000000-0005-0000-0000-000096000000}"/>
    <cellStyle name="Comma 4 3 2 4 2" xfId="781" xr:uid="{00000000-0005-0000-0000-000096000000}"/>
    <cellStyle name="Comma 4 3 2 4 2 2" xfId="1209" xr:uid="{00000000-0005-0000-0000-000096000000}"/>
    <cellStyle name="Comma 4 3 2 4 3" xfId="995" xr:uid="{00000000-0005-0000-0000-000096000000}"/>
    <cellStyle name="Comma 4 3 2 5" xfId="603" xr:uid="{00000000-0005-0000-0000-000097000000}"/>
    <cellStyle name="Comma 4 3 2 5 2" xfId="819" xr:uid="{00000000-0005-0000-0000-000097000000}"/>
    <cellStyle name="Comma 4 3 2 5 2 2" xfId="1247" xr:uid="{00000000-0005-0000-0000-000097000000}"/>
    <cellStyle name="Comma 4 3 2 5 3" xfId="1033" xr:uid="{00000000-0005-0000-0000-000097000000}"/>
    <cellStyle name="Comma 4 3 2 6" xfId="679" xr:uid="{00000000-0005-0000-0000-000093000000}"/>
    <cellStyle name="Comma 4 3 2 6 2" xfId="1107" xr:uid="{00000000-0005-0000-0000-000093000000}"/>
    <cellStyle name="Comma 4 3 2 7" xfId="893" xr:uid="{00000000-0005-0000-0000-000093000000}"/>
    <cellStyle name="Comma 4 3 2 8" xfId="452" xr:uid="{00000000-0005-0000-0000-000093000000}"/>
    <cellStyle name="Comma 4 3 3" xfId="262" xr:uid="{00000000-0005-0000-0000-000058000000}"/>
    <cellStyle name="Comma 4 3 3 2" xfId="622" xr:uid="{00000000-0005-0000-0000-000099000000}"/>
    <cellStyle name="Comma 4 3 3 2 2" xfId="838" xr:uid="{00000000-0005-0000-0000-000099000000}"/>
    <cellStyle name="Comma 4 3 3 2 2 2" xfId="1266" xr:uid="{00000000-0005-0000-0000-000099000000}"/>
    <cellStyle name="Comma 4 3 3 2 3" xfId="1052" xr:uid="{00000000-0005-0000-0000-000099000000}"/>
    <cellStyle name="Comma 4 3 3 3" xfId="696" xr:uid="{00000000-0005-0000-0000-000098000000}"/>
    <cellStyle name="Comma 4 3 3 3 2" xfId="1124" xr:uid="{00000000-0005-0000-0000-000098000000}"/>
    <cellStyle name="Comma 4 3 3 4" xfId="910" xr:uid="{00000000-0005-0000-0000-000098000000}"/>
    <cellStyle name="Comma 4 3 3 5" xfId="469" xr:uid="{00000000-0005-0000-0000-000098000000}"/>
    <cellStyle name="Comma 4 3 4" xfId="282" xr:uid="{00000000-0005-0000-0000-000059000000}"/>
    <cellStyle name="Comma 4 3 4 2" xfId="637" xr:uid="{00000000-0005-0000-0000-00009B000000}"/>
    <cellStyle name="Comma 4 3 4 2 2" xfId="853" xr:uid="{00000000-0005-0000-0000-00009B000000}"/>
    <cellStyle name="Comma 4 3 4 2 2 2" xfId="1281" xr:uid="{00000000-0005-0000-0000-00009B000000}"/>
    <cellStyle name="Comma 4 3 4 2 3" xfId="1067" xr:uid="{00000000-0005-0000-0000-00009B000000}"/>
    <cellStyle name="Comma 4 3 4 3" xfId="730" xr:uid="{00000000-0005-0000-0000-00009A000000}"/>
    <cellStyle name="Comma 4 3 4 3 2" xfId="1158" xr:uid="{00000000-0005-0000-0000-00009A000000}"/>
    <cellStyle name="Comma 4 3 4 4" xfId="944" xr:uid="{00000000-0005-0000-0000-00009A000000}"/>
    <cellStyle name="Comma 4 3 4 5" xfId="503" xr:uid="{00000000-0005-0000-0000-00009A000000}"/>
    <cellStyle name="Comma 4 3 5" xfId="537" xr:uid="{00000000-0005-0000-0000-00009C000000}"/>
    <cellStyle name="Comma 4 3 5 2" xfId="764" xr:uid="{00000000-0005-0000-0000-00009C000000}"/>
    <cellStyle name="Comma 4 3 5 2 2" xfId="1192" xr:uid="{00000000-0005-0000-0000-00009C000000}"/>
    <cellStyle name="Comma 4 3 5 3" xfId="978" xr:uid="{00000000-0005-0000-0000-00009C000000}"/>
    <cellStyle name="Comma 4 3 6" xfId="583" xr:uid="{00000000-0005-0000-0000-00009D000000}"/>
    <cellStyle name="Comma 4 3 6 2" xfId="800" xr:uid="{00000000-0005-0000-0000-00009D000000}"/>
    <cellStyle name="Comma 4 3 6 2 2" xfId="1228" xr:uid="{00000000-0005-0000-0000-00009D000000}"/>
    <cellStyle name="Comma 4 3 6 3" xfId="1014" xr:uid="{00000000-0005-0000-0000-00009D000000}"/>
    <cellStyle name="Comma 4 3 7" xfId="662" xr:uid="{00000000-0005-0000-0000-000092000000}"/>
    <cellStyle name="Comma 4 3 7 2" xfId="1090" xr:uid="{00000000-0005-0000-0000-000092000000}"/>
    <cellStyle name="Comma 4 3 8" xfId="876" xr:uid="{00000000-0005-0000-0000-000092000000}"/>
    <cellStyle name="Comma 4 3 9" xfId="431" xr:uid="{00000000-0005-0000-0000-000092000000}"/>
    <cellStyle name="Comma 4 4" xfId="233" xr:uid="{00000000-0005-0000-0000-00005A000000}"/>
    <cellStyle name="Comma 4 4 2" xfId="479" xr:uid="{00000000-0005-0000-0000-00009F000000}"/>
    <cellStyle name="Comma 4 4 2 2" xfId="706" xr:uid="{00000000-0005-0000-0000-00009F000000}"/>
    <cellStyle name="Comma 4 4 2 2 2" xfId="1134" xr:uid="{00000000-0005-0000-0000-00009F000000}"/>
    <cellStyle name="Comma 4 4 2 3" xfId="920" xr:uid="{00000000-0005-0000-0000-00009F000000}"/>
    <cellStyle name="Comma 4 4 3" xfId="513" xr:uid="{00000000-0005-0000-0000-0000A0000000}"/>
    <cellStyle name="Comma 4 4 3 2" xfId="740" xr:uid="{00000000-0005-0000-0000-0000A0000000}"/>
    <cellStyle name="Comma 4 4 3 2 2" xfId="1168" xr:uid="{00000000-0005-0000-0000-0000A0000000}"/>
    <cellStyle name="Comma 4 4 3 3" xfId="954" xr:uid="{00000000-0005-0000-0000-0000A0000000}"/>
    <cellStyle name="Comma 4 4 4" xfId="547" xr:uid="{00000000-0005-0000-0000-0000A1000000}"/>
    <cellStyle name="Comma 4 4 4 2" xfId="774" xr:uid="{00000000-0005-0000-0000-0000A1000000}"/>
    <cellStyle name="Comma 4 4 4 2 2" xfId="1202" xr:uid="{00000000-0005-0000-0000-0000A1000000}"/>
    <cellStyle name="Comma 4 4 4 3" xfId="988" xr:uid="{00000000-0005-0000-0000-0000A1000000}"/>
    <cellStyle name="Comma 4 4 5" xfId="596" xr:uid="{00000000-0005-0000-0000-0000A2000000}"/>
    <cellStyle name="Comma 4 4 5 2" xfId="812" xr:uid="{00000000-0005-0000-0000-0000A2000000}"/>
    <cellStyle name="Comma 4 4 5 2 2" xfId="1240" xr:uid="{00000000-0005-0000-0000-0000A2000000}"/>
    <cellStyle name="Comma 4 4 5 3" xfId="1026" xr:uid="{00000000-0005-0000-0000-0000A2000000}"/>
    <cellStyle name="Comma 4 4 6" xfId="672" xr:uid="{00000000-0005-0000-0000-00009E000000}"/>
    <cellStyle name="Comma 4 4 6 2" xfId="1100" xr:uid="{00000000-0005-0000-0000-00009E000000}"/>
    <cellStyle name="Comma 4 4 7" xfId="886" xr:uid="{00000000-0005-0000-0000-00009E000000}"/>
    <cellStyle name="Comma 4 4 8" xfId="445" xr:uid="{00000000-0005-0000-0000-00009E000000}"/>
    <cellStyle name="Comma 4 5" xfId="255" xr:uid="{00000000-0005-0000-0000-00005B000000}"/>
    <cellStyle name="Comma 4 5 2" xfId="615" xr:uid="{00000000-0005-0000-0000-0000A4000000}"/>
    <cellStyle name="Comma 4 5 2 2" xfId="831" xr:uid="{00000000-0005-0000-0000-0000A4000000}"/>
    <cellStyle name="Comma 4 5 2 2 2" xfId="1259" xr:uid="{00000000-0005-0000-0000-0000A4000000}"/>
    <cellStyle name="Comma 4 5 2 3" xfId="1045" xr:uid="{00000000-0005-0000-0000-0000A4000000}"/>
    <cellStyle name="Comma 4 5 3" xfId="689" xr:uid="{00000000-0005-0000-0000-0000A3000000}"/>
    <cellStyle name="Comma 4 5 3 2" xfId="1117" xr:uid="{00000000-0005-0000-0000-0000A3000000}"/>
    <cellStyle name="Comma 4 5 4" xfId="903" xr:uid="{00000000-0005-0000-0000-0000A3000000}"/>
    <cellStyle name="Comma 4 5 5" xfId="462" xr:uid="{00000000-0005-0000-0000-0000A3000000}"/>
    <cellStyle name="Comma 4 6" xfId="279" xr:uid="{00000000-0005-0000-0000-00005C000000}"/>
    <cellStyle name="Comma 4 6 2" xfId="634" xr:uid="{00000000-0005-0000-0000-0000A6000000}"/>
    <cellStyle name="Comma 4 6 2 2" xfId="850" xr:uid="{00000000-0005-0000-0000-0000A6000000}"/>
    <cellStyle name="Comma 4 6 2 2 2" xfId="1278" xr:uid="{00000000-0005-0000-0000-0000A6000000}"/>
    <cellStyle name="Comma 4 6 2 3" xfId="1064" xr:uid="{00000000-0005-0000-0000-0000A6000000}"/>
    <cellStyle name="Comma 4 6 3" xfId="723" xr:uid="{00000000-0005-0000-0000-0000A5000000}"/>
    <cellStyle name="Comma 4 6 3 2" xfId="1151" xr:uid="{00000000-0005-0000-0000-0000A5000000}"/>
    <cellStyle name="Comma 4 6 4" xfId="937" xr:uid="{00000000-0005-0000-0000-0000A5000000}"/>
    <cellStyle name="Comma 4 6 5" xfId="496" xr:uid="{00000000-0005-0000-0000-0000A5000000}"/>
    <cellStyle name="Comma 4 7" xfId="530" xr:uid="{00000000-0005-0000-0000-0000A7000000}"/>
    <cellStyle name="Comma 4 7 2" xfId="757" xr:uid="{00000000-0005-0000-0000-0000A7000000}"/>
    <cellStyle name="Comma 4 7 2 2" xfId="1185" xr:uid="{00000000-0005-0000-0000-0000A7000000}"/>
    <cellStyle name="Comma 4 7 3" xfId="971" xr:uid="{00000000-0005-0000-0000-0000A7000000}"/>
    <cellStyle name="Comma 4 8" xfId="566" xr:uid="{00000000-0005-0000-0000-0000A8000000}"/>
    <cellStyle name="Comma 4 8 2" xfId="793" xr:uid="{00000000-0005-0000-0000-0000A8000000}"/>
    <cellStyle name="Comma 4 8 2 2" xfId="1221" xr:uid="{00000000-0005-0000-0000-0000A8000000}"/>
    <cellStyle name="Comma 4 8 3" xfId="1007" xr:uid="{00000000-0005-0000-0000-0000A8000000}"/>
    <cellStyle name="Comma 4 9" xfId="655" xr:uid="{00000000-0005-0000-0000-000079000000}"/>
    <cellStyle name="Comma 4 9 2" xfId="1083" xr:uid="{00000000-0005-0000-0000-000079000000}"/>
    <cellStyle name="Comma 5" xfId="80" xr:uid="{00000000-0005-0000-0000-00005D000000}"/>
    <cellStyle name="Comma 5 10" xfId="871" xr:uid="{00000000-0005-0000-0000-0000A9000000}"/>
    <cellStyle name="Comma 5 11" xfId="401" xr:uid="{00000000-0005-0000-0000-0000A9000000}"/>
    <cellStyle name="Comma 5 2" xfId="81" xr:uid="{00000000-0005-0000-0000-00005E000000}"/>
    <cellStyle name="Comma 5 2 10" xfId="402" xr:uid="{00000000-0005-0000-0000-0000AA000000}"/>
    <cellStyle name="Comma 5 2 2" xfId="186" xr:uid="{00000000-0005-0000-0000-00005F000000}"/>
    <cellStyle name="Comma 5 2 2 2" xfId="243" xr:uid="{00000000-0005-0000-0000-000060000000}"/>
    <cellStyle name="Comma 5 2 2 2 2" xfId="489" xr:uid="{00000000-0005-0000-0000-0000AD000000}"/>
    <cellStyle name="Comma 5 2 2 2 2 2" xfId="716" xr:uid="{00000000-0005-0000-0000-0000AD000000}"/>
    <cellStyle name="Comma 5 2 2 2 2 2 2" xfId="1144" xr:uid="{00000000-0005-0000-0000-0000AD000000}"/>
    <cellStyle name="Comma 5 2 2 2 2 3" xfId="930" xr:uid="{00000000-0005-0000-0000-0000AD000000}"/>
    <cellStyle name="Comma 5 2 2 2 3" xfId="523" xr:uid="{00000000-0005-0000-0000-0000AE000000}"/>
    <cellStyle name="Comma 5 2 2 2 3 2" xfId="750" xr:uid="{00000000-0005-0000-0000-0000AE000000}"/>
    <cellStyle name="Comma 5 2 2 2 3 2 2" xfId="1178" xr:uid="{00000000-0005-0000-0000-0000AE000000}"/>
    <cellStyle name="Comma 5 2 2 2 3 3" xfId="964" xr:uid="{00000000-0005-0000-0000-0000AE000000}"/>
    <cellStyle name="Comma 5 2 2 2 4" xfId="557" xr:uid="{00000000-0005-0000-0000-0000AF000000}"/>
    <cellStyle name="Comma 5 2 2 2 4 2" xfId="784" xr:uid="{00000000-0005-0000-0000-0000AF000000}"/>
    <cellStyle name="Comma 5 2 2 2 4 2 2" xfId="1212" xr:uid="{00000000-0005-0000-0000-0000AF000000}"/>
    <cellStyle name="Comma 5 2 2 2 4 3" xfId="998" xr:uid="{00000000-0005-0000-0000-0000AF000000}"/>
    <cellStyle name="Comma 5 2 2 2 5" xfId="606" xr:uid="{00000000-0005-0000-0000-0000B0000000}"/>
    <cellStyle name="Comma 5 2 2 2 5 2" xfId="822" xr:uid="{00000000-0005-0000-0000-0000B0000000}"/>
    <cellStyle name="Comma 5 2 2 2 5 2 2" xfId="1250" xr:uid="{00000000-0005-0000-0000-0000B0000000}"/>
    <cellStyle name="Comma 5 2 2 2 5 3" xfId="1036" xr:uid="{00000000-0005-0000-0000-0000B0000000}"/>
    <cellStyle name="Comma 5 2 2 2 6" xfId="682" xr:uid="{00000000-0005-0000-0000-0000AC000000}"/>
    <cellStyle name="Comma 5 2 2 2 6 2" xfId="1110" xr:uid="{00000000-0005-0000-0000-0000AC000000}"/>
    <cellStyle name="Comma 5 2 2 2 7" xfId="896" xr:uid="{00000000-0005-0000-0000-0000AC000000}"/>
    <cellStyle name="Comma 5 2 2 2 8" xfId="455" xr:uid="{00000000-0005-0000-0000-0000AC000000}"/>
    <cellStyle name="Comma 5 2 2 3" xfId="265" xr:uid="{00000000-0005-0000-0000-000061000000}"/>
    <cellStyle name="Comma 5 2 2 3 2" xfId="625" xr:uid="{00000000-0005-0000-0000-0000B2000000}"/>
    <cellStyle name="Comma 5 2 2 3 2 2" xfId="841" xr:uid="{00000000-0005-0000-0000-0000B2000000}"/>
    <cellStyle name="Comma 5 2 2 3 2 2 2" xfId="1269" xr:uid="{00000000-0005-0000-0000-0000B2000000}"/>
    <cellStyle name="Comma 5 2 2 3 2 3" xfId="1055" xr:uid="{00000000-0005-0000-0000-0000B2000000}"/>
    <cellStyle name="Comma 5 2 2 3 3" xfId="699" xr:uid="{00000000-0005-0000-0000-0000B1000000}"/>
    <cellStyle name="Comma 5 2 2 3 3 2" xfId="1127" xr:uid="{00000000-0005-0000-0000-0000B1000000}"/>
    <cellStyle name="Comma 5 2 2 3 4" xfId="913" xr:uid="{00000000-0005-0000-0000-0000B1000000}"/>
    <cellStyle name="Comma 5 2 2 3 5" xfId="472" xr:uid="{00000000-0005-0000-0000-0000B1000000}"/>
    <cellStyle name="Comma 5 2 2 4" xfId="285" xr:uid="{00000000-0005-0000-0000-000062000000}"/>
    <cellStyle name="Comma 5 2 2 4 2" xfId="640" xr:uid="{00000000-0005-0000-0000-0000B4000000}"/>
    <cellStyle name="Comma 5 2 2 4 2 2" xfId="856" xr:uid="{00000000-0005-0000-0000-0000B4000000}"/>
    <cellStyle name="Comma 5 2 2 4 2 2 2" xfId="1284" xr:uid="{00000000-0005-0000-0000-0000B4000000}"/>
    <cellStyle name="Comma 5 2 2 4 2 3" xfId="1070" xr:uid="{00000000-0005-0000-0000-0000B4000000}"/>
    <cellStyle name="Comma 5 2 2 4 3" xfId="733" xr:uid="{00000000-0005-0000-0000-0000B3000000}"/>
    <cellStyle name="Comma 5 2 2 4 3 2" xfId="1161" xr:uid="{00000000-0005-0000-0000-0000B3000000}"/>
    <cellStyle name="Comma 5 2 2 4 4" xfId="947" xr:uid="{00000000-0005-0000-0000-0000B3000000}"/>
    <cellStyle name="Comma 5 2 2 4 5" xfId="506" xr:uid="{00000000-0005-0000-0000-0000B3000000}"/>
    <cellStyle name="Comma 5 2 2 5" xfId="540" xr:uid="{00000000-0005-0000-0000-0000B5000000}"/>
    <cellStyle name="Comma 5 2 2 5 2" xfId="767" xr:uid="{00000000-0005-0000-0000-0000B5000000}"/>
    <cellStyle name="Comma 5 2 2 5 2 2" xfId="1195" xr:uid="{00000000-0005-0000-0000-0000B5000000}"/>
    <cellStyle name="Comma 5 2 2 5 3" xfId="981" xr:uid="{00000000-0005-0000-0000-0000B5000000}"/>
    <cellStyle name="Comma 5 2 2 6" xfId="586" xr:uid="{00000000-0005-0000-0000-0000B6000000}"/>
    <cellStyle name="Comma 5 2 2 6 2" xfId="803" xr:uid="{00000000-0005-0000-0000-0000B6000000}"/>
    <cellStyle name="Comma 5 2 2 6 2 2" xfId="1231" xr:uid="{00000000-0005-0000-0000-0000B6000000}"/>
    <cellStyle name="Comma 5 2 2 6 3" xfId="1017" xr:uid="{00000000-0005-0000-0000-0000B6000000}"/>
    <cellStyle name="Comma 5 2 2 7" xfId="665" xr:uid="{00000000-0005-0000-0000-0000AB000000}"/>
    <cellStyle name="Comma 5 2 2 7 2" xfId="1093" xr:uid="{00000000-0005-0000-0000-0000AB000000}"/>
    <cellStyle name="Comma 5 2 2 8" xfId="879" xr:uid="{00000000-0005-0000-0000-0000AB000000}"/>
    <cellStyle name="Comma 5 2 2 9" xfId="434" xr:uid="{00000000-0005-0000-0000-0000AB000000}"/>
    <cellStyle name="Comma 5 2 3" xfId="236" xr:uid="{00000000-0005-0000-0000-000063000000}"/>
    <cellStyle name="Comma 5 2 3 2" xfId="482" xr:uid="{00000000-0005-0000-0000-0000B8000000}"/>
    <cellStyle name="Comma 5 2 3 2 2" xfId="709" xr:uid="{00000000-0005-0000-0000-0000B8000000}"/>
    <cellStyle name="Comma 5 2 3 2 2 2" xfId="1137" xr:uid="{00000000-0005-0000-0000-0000B8000000}"/>
    <cellStyle name="Comma 5 2 3 2 3" xfId="923" xr:uid="{00000000-0005-0000-0000-0000B8000000}"/>
    <cellStyle name="Comma 5 2 3 3" xfId="516" xr:uid="{00000000-0005-0000-0000-0000B9000000}"/>
    <cellStyle name="Comma 5 2 3 3 2" xfId="743" xr:uid="{00000000-0005-0000-0000-0000B9000000}"/>
    <cellStyle name="Comma 5 2 3 3 2 2" xfId="1171" xr:uid="{00000000-0005-0000-0000-0000B9000000}"/>
    <cellStyle name="Comma 5 2 3 3 3" xfId="957" xr:uid="{00000000-0005-0000-0000-0000B9000000}"/>
    <cellStyle name="Comma 5 2 3 4" xfId="550" xr:uid="{00000000-0005-0000-0000-0000BA000000}"/>
    <cellStyle name="Comma 5 2 3 4 2" xfId="777" xr:uid="{00000000-0005-0000-0000-0000BA000000}"/>
    <cellStyle name="Comma 5 2 3 4 2 2" xfId="1205" xr:uid="{00000000-0005-0000-0000-0000BA000000}"/>
    <cellStyle name="Comma 5 2 3 4 3" xfId="991" xr:uid="{00000000-0005-0000-0000-0000BA000000}"/>
    <cellStyle name="Comma 5 2 3 5" xfId="599" xr:uid="{00000000-0005-0000-0000-0000BB000000}"/>
    <cellStyle name="Comma 5 2 3 5 2" xfId="815" xr:uid="{00000000-0005-0000-0000-0000BB000000}"/>
    <cellStyle name="Comma 5 2 3 5 2 2" xfId="1243" xr:uid="{00000000-0005-0000-0000-0000BB000000}"/>
    <cellStyle name="Comma 5 2 3 5 3" xfId="1029" xr:uid="{00000000-0005-0000-0000-0000BB000000}"/>
    <cellStyle name="Comma 5 2 3 6" xfId="675" xr:uid="{00000000-0005-0000-0000-0000B7000000}"/>
    <cellStyle name="Comma 5 2 3 6 2" xfId="1103" xr:uid="{00000000-0005-0000-0000-0000B7000000}"/>
    <cellStyle name="Comma 5 2 3 7" xfId="889" xr:uid="{00000000-0005-0000-0000-0000B7000000}"/>
    <cellStyle name="Comma 5 2 3 8" xfId="448" xr:uid="{00000000-0005-0000-0000-0000B7000000}"/>
    <cellStyle name="Comma 5 2 4" xfId="258" xr:uid="{00000000-0005-0000-0000-000064000000}"/>
    <cellStyle name="Comma 5 2 4 2" xfId="618" xr:uid="{00000000-0005-0000-0000-0000BD000000}"/>
    <cellStyle name="Comma 5 2 4 2 2" xfId="834" xr:uid="{00000000-0005-0000-0000-0000BD000000}"/>
    <cellStyle name="Comma 5 2 4 2 2 2" xfId="1262" xr:uid="{00000000-0005-0000-0000-0000BD000000}"/>
    <cellStyle name="Comma 5 2 4 2 3" xfId="1048" xr:uid="{00000000-0005-0000-0000-0000BD000000}"/>
    <cellStyle name="Comma 5 2 4 3" xfId="692" xr:uid="{00000000-0005-0000-0000-0000BC000000}"/>
    <cellStyle name="Comma 5 2 4 3 2" xfId="1120" xr:uid="{00000000-0005-0000-0000-0000BC000000}"/>
    <cellStyle name="Comma 5 2 4 4" xfId="906" xr:uid="{00000000-0005-0000-0000-0000BC000000}"/>
    <cellStyle name="Comma 5 2 4 5" xfId="465" xr:uid="{00000000-0005-0000-0000-0000BC000000}"/>
    <cellStyle name="Comma 5 2 5" xfId="284" xr:uid="{00000000-0005-0000-0000-000065000000}"/>
    <cellStyle name="Comma 5 2 5 2" xfId="639" xr:uid="{00000000-0005-0000-0000-0000BF000000}"/>
    <cellStyle name="Comma 5 2 5 2 2" xfId="855" xr:uid="{00000000-0005-0000-0000-0000BF000000}"/>
    <cellStyle name="Comma 5 2 5 2 2 2" xfId="1283" xr:uid="{00000000-0005-0000-0000-0000BF000000}"/>
    <cellStyle name="Comma 5 2 5 2 3" xfId="1069" xr:uid="{00000000-0005-0000-0000-0000BF000000}"/>
    <cellStyle name="Comma 5 2 5 3" xfId="726" xr:uid="{00000000-0005-0000-0000-0000BE000000}"/>
    <cellStyle name="Comma 5 2 5 3 2" xfId="1154" xr:uid="{00000000-0005-0000-0000-0000BE000000}"/>
    <cellStyle name="Comma 5 2 5 4" xfId="940" xr:uid="{00000000-0005-0000-0000-0000BE000000}"/>
    <cellStyle name="Comma 5 2 5 5" xfId="499" xr:uid="{00000000-0005-0000-0000-0000BE000000}"/>
    <cellStyle name="Comma 5 2 6" xfId="533" xr:uid="{00000000-0005-0000-0000-0000C0000000}"/>
    <cellStyle name="Comma 5 2 6 2" xfId="760" xr:uid="{00000000-0005-0000-0000-0000C0000000}"/>
    <cellStyle name="Comma 5 2 6 2 2" xfId="1188" xr:uid="{00000000-0005-0000-0000-0000C0000000}"/>
    <cellStyle name="Comma 5 2 6 3" xfId="974" xr:uid="{00000000-0005-0000-0000-0000C0000000}"/>
    <cellStyle name="Comma 5 2 7" xfId="569" xr:uid="{00000000-0005-0000-0000-0000C1000000}"/>
    <cellStyle name="Comma 5 2 7 2" xfId="796" xr:uid="{00000000-0005-0000-0000-0000C1000000}"/>
    <cellStyle name="Comma 5 2 7 2 2" xfId="1224" xr:uid="{00000000-0005-0000-0000-0000C1000000}"/>
    <cellStyle name="Comma 5 2 7 3" xfId="1010" xr:uid="{00000000-0005-0000-0000-0000C1000000}"/>
    <cellStyle name="Comma 5 2 8" xfId="658" xr:uid="{00000000-0005-0000-0000-0000AA000000}"/>
    <cellStyle name="Comma 5 2 8 2" xfId="1086" xr:uid="{00000000-0005-0000-0000-0000AA000000}"/>
    <cellStyle name="Comma 5 2 9" xfId="872" xr:uid="{00000000-0005-0000-0000-0000AA000000}"/>
    <cellStyle name="Comma 5 3" xfId="185" xr:uid="{00000000-0005-0000-0000-000066000000}"/>
    <cellStyle name="Comma 5 3 2" xfId="242" xr:uid="{00000000-0005-0000-0000-000067000000}"/>
    <cellStyle name="Comma 5 3 2 2" xfId="488" xr:uid="{00000000-0005-0000-0000-0000C4000000}"/>
    <cellStyle name="Comma 5 3 2 2 2" xfId="715" xr:uid="{00000000-0005-0000-0000-0000C4000000}"/>
    <cellStyle name="Comma 5 3 2 2 2 2" xfId="1143" xr:uid="{00000000-0005-0000-0000-0000C4000000}"/>
    <cellStyle name="Comma 5 3 2 2 3" xfId="929" xr:uid="{00000000-0005-0000-0000-0000C4000000}"/>
    <cellStyle name="Comma 5 3 2 3" xfId="522" xr:uid="{00000000-0005-0000-0000-0000C5000000}"/>
    <cellStyle name="Comma 5 3 2 3 2" xfId="749" xr:uid="{00000000-0005-0000-0000-0000C5000000}"/>
    <cellStyle name="Comma 5 3 2 3 2 2" xfId="1177" xr:uid="{00000000-0005-0000-0000-0000C5000000}"/>
    <cellStyle name="Comma 5 3 2 3 3" xfId="963" xr:uid="{00000000-0005-0000-0000-0000C5000000}"/>
    <cellStyle name="Comma 5 3 2 4" xfId="556" xr:uid="{00000000-0005-0000-0000-0000C6000000}"/>
    <cellStyle name="Comma 5 3 2 4 2" xfId="783" xr:uid="{00000000-0005-0000-0000-0000C6000000}"/>
    <cellStyle name="Comma 5 3 2 4 2 2" xfId="1211" xr:uid="{00000000-0005-0000-0000-0000C6000000}"/>
    <cellStyle name="Comma 5 3 2 4 3" xfId="997" xr:uid="{00000000-0005-0000-0000-0000C6000000}"/>
    <cellStyle name="Comma 5 3 2 5" xfId="605" xr:uid="{00000000-0005-0000-0000-0000C7000000}"/>
    <cellStyle name="Comma 5 3 2 5 2" xfId="821" xr:uid="{00000000-0005-0000-0000-0000C7000000}"/>
    <cellStyle name="Comma 5 3 2 5 2 2" xfId="1249" xr:uid="{00000000-0005-0000-0000-0000C7000000}"/>
    <cellStyle name="Comma 5 3 2 5 3" xfId="1035" xr:uid="{00000000-0005-0000-0000-0000C7000000}"/>
    <cellStyle name="Comma 5 3 2 6" xfId="681" xr:uid="{00000000-0005-0000-0000-0000C3000000}"/>
    <cellStyle name="Comma 5 3 2 6 2" xfId="1109" xr:uid="{00000000-0005-0000-0000-0000C3000000}"/>
    <cellStyle name="Comma 5 3 2 7" xfId="895" xr:uid="{00000000-0005-0000-0000-0000C3000000}"/>
    <cellStyle name="Comma 5 3 2 8" xfId="454" xr:uid="{00000000-0005-0000-0000-0000C3000000}"/>
    <cellStyle name="Comma 5 3 3" xfId="264" xr:uid="{00000000-0005-0000-0000-000068000000}"/>
    <cellStyle name="Comma 5 3 3 2" xfId="624" xr:uid="{00000000-0005-0000-0000-0000C9000000}"/>
    <cellStyle name="Comma 5 3 3 2 2" xfId="840" xr:uid="{00000000-0005-0000-0000-0000C9000000}"/>
    <cellStyle name="Comma 5 3 3 2 2 2" xfId="1268" xr:uid="{00000000-0005-0000-0000-0000C9000000}"/>
    <cellStyle name="Comma 5 3 3 2 3" xfId="1054" xr:uid="{00000000-0005-0000-0000-0000C9000000}"/>
    <cellStyle name="Comma 5 3 3 3" xfId="698" xr:uid="{00000000-0005-0000-0000-0000C8000000}"/>
    <cellStyle name="Comma 5 3 3 3 2" xfId="1126" xr:uid="{00000000-0005-0000-0000-0000C8000000}"/>
    <cellStyle name="Comma 5 3 3 4" xfId="912" xr:uid="{00000000-0005-0000-0000-0000C8000000}"/>
    <cellStyle name="Comma 5 3 3 5" xfId="471" xr:uid="{00000000-0005-0000-0000-0000C8000000}"/>
    <cellStyle name="Comma 5 3 4" xfId="286" xr:uid="{00000000-0005-0000-0000-000069000000}"/>
    <cellStyle name="Comma 5 3 4 2" xfId="641" xr:uid="{00000000-0005-0000-0000-0000CB000000}"/>
    <cellStyle name="Comma 5 3 4 2 2" xfId="857" xr:uid="{00000000-0005-0000-0000-0000CB000000}"/>
    <cellStyle name="Comma 5 3 4 2 2 2" xfId="1285" xr:uid="{00000000-0005-0000-0000-0000CB000000}"/>
    <cellStyle name="Comma 5 3 4 2 3" xfId="1071" xr:uid="{00000000-0005-0000-0000-0000CB000000}"/>
    <cellStyle name="Comma 5 3 4 3" xfId="732" xr:uid="{00000000-0005-0000-0000-0000CA000000}"/>
    <cellStyle name="Comma 5 3 4 3 2" xfId="1160" xr:uid="{00000000-0005-0000-0000-0000CA000000}"/>
    <cellStyle name="Comma 5 3 4 4" xfId="946" xr:uid="{00000000-0005-0000-0000-0000CA000000}"/>
    <cellStyle name="Comma 5 3 4 5" xfId="505" xr:uid="{00000000-0005-0000-0000-0000CA000000}"/>
    <cellStyle name="Comma 5 3 5" xfId="539" xr:uid="{00000000-0005-0000-0000-0000CC000000}"/>
    <cellStyle name="Comma 5 3 5 2" xfId="766" xr:uid="{00000000-0005-0000-0000-0000CC000000}"/>
    <cellStyle name="Comma 5 3 5 2 2" xfId="1194" xr:uid="{00000000-0005-0000-0000-0000CC000000}"/>
    <cellStyle name="Comma 5 3 5 3" xfId="980" xr:uid="{00000000-0005-0000-0000-0000CC000000}"/>
    <cellStyle name="Comma 5 3 6" xfId="585" xr:uid="{00000000-0005-0000-0000-0000CD000000}"/>
    <cellStyle name="Comma 5 3 6 2" xfId="802" xr:uid="{00000000-0005-0000-0000-0000CD000000}"/>
    <cellStyle name="Comma 5 3 6 2 2" xfId="1230" xr:uid="{00000000-0005-0000-0000-0000CD000000}"/>
    <cellStyle name="Comma 5 3 6 3" xfId="1016" xr:uid="{00000000-0005-0000-0000-0000CD000000}"/>
    <cellStyle name="Comma 5 3 7" xfId="664" xr:uid="{00000000-0005-0000-0000-0000C2000000}"/>
    <cellStyle name="Comma 5 3 7 2" xfId="1092" xr:uid="{00000000-0005-0000-0000-0000C2000000}"/>
    <cellStyle name="Comma 5 3 8" xfId="878" xr:uid="{00000000-0005-0000-0000-0000C2000000}"/>
    <cellStyle name="Comma 5 3 9" xfId="433" xr:uid="{00000000-0005-0000-0000-0000C2000000}"/>
    <cellStyle name="Comma 5 4" xfId="235" xr:uid="{00000000-0005-0000-0000-00006A000000}"/>
    <cellStyle name="Comma 5 4 2" xfId="481" xr:uid="{00000000-0005-0000-0000-0000CF000000}"/>
    <cellStyle name="Comma 5 4 2 2" xfId="708" xr:uid="{00000000-0005-0000-0000-0000CF000000}"/>
    <cellStyle name="Comma 5 4 2 2 2" xfId="1136" xr:uid="{00000000-0005-0000-0000-0000CF000000}"/>
    <cellStyle name="Comma 5 4 2 3" xfId="922" xr:uid="{00000000-0005-0000-0000-0000CF000000}"/>
    <cellStyle name="Comma 5 4 3" xfId="515" xr:uid="{00000000-0005-0000-0000-0000D0000000}"/>
    <cellStyle name="Comma 5 4 3 2" xfId="742" xr:uid="{00000000-0005-0000-0000-0000D0000000}"/>
    <cellStyle name="Comma 5 4 3 2 2" xfId="1170" xr:uid="{00000000-0005-0000-0000-0000D0000000}"/>
    <cellStyle name="Comma 5 4 3 3" xfId="956" xr:uid="{00000000-0005-0000-0000-0000D0000000}"/>
    <cellStyle name="Comma 5 4 4" xfId="549" xr:uid="{00000000-0005-0000-0000-0000D1000000}"/>
    <cellStyle name="Comma 5 4 4 2" xfId="776" xr:uid="{00000000-0005-0000-0000-0000D1000000}"/>
    <cellStyle name="Comma 5 4 4 2 2" xfId="1204" xr:uid="{00000000-0005-0000-0000-0000D1000000}"/>
    <cellStyle name="Comma 5 4 4 3" xfId="990" xr:uid="{00000000-0005-0000-0000-0000D1000000}"/>
    <cellStyle name="Comma 5 4 5" xfId="598" xr:uid="{00000000-0005-0000-0000-0000D2000000}"/>
    <cellStyle name="Comma 5 4 5 2" xfId="814" xr:uid="{00000000-0005-0000-0000-0000D2000000}"/>
    <cellStyle name="Comma 5 4 5 2 2" xfId="1242" xr:uid="{00000000-0005-0000-0000-0000D2000000}"/>
    <cellStyle name="Comma 5 4 5 3" xfId="1028" xr:uid="{00000000-0005-0000-0000-0000D2000000}"/>
    <cellStyle name="Comma 5 4 6" xfId="674" xr:uid="{00000000-0005-0000-0000-0000CE000000}"/>
    <cellStyle name="Comma 5 4 6 2" xfId="1102" xr:uid="{00000000-0005-0000-0000-0000CE000000}"/>
    <cellStyle name="Comma 5 4 7" xfId="888" xr:uid="{00000000-0005-0000-0000-0000CE000000}"/>
    <cellStyle name="Comma 5 4 8" xfId="447" xr:uid="{00000000-0005-0000-0000-0000CE000000}"/>
    <cellStyle name="Comma 5 5" xfId="257" xr:uid="{00000000-0005-0000-0000-00006B000000}"/>
    <cellStyle name="Comma 5 5 2" xfId="617" xr:uid="{00000000-0005-0000-0000-0000D4000000}"/>
    <cellStyle name="Comma 5 5 2 2" xfId="833" xr:uid="{00000000-0005-0000-0000-0000D4000000}"/>
    <cellStyle name="Comma 5 5 2 2 2" xfId="1261" xr:uid="{00000000-0005-0000-0000-0000D4000000}"/>
    <cellStyle name="Comma 5 5 2 3" xfId="1047" xr:uid="{00000000-0005-0000-0000-0000D4000000}"/>
    <cellStyle name="Comma 5 5 3" xfId="691" xr:uid="{00000000-0005-0000-0000-0000D3000000}"/>
    <cellStyle name="Comma 5 5 3 2" xfId="1119" xr:uid="{00000000-0005-0000-0000-0000D3000000}"/>
    <cellStyle name="Comma 5 5 4" xfId="905" xr:uid="{00000000-0005-0000-0000-0000D3000000}"/>
    <cellStyle name="Comma 5 5 5" xfId="464" xr:uid="{00000000-0005-0000-0000-0000D3000000}"/>
    <cellStyle name="Comma 5 6" xfId="283" xr:uid="{00000000-0005-0000-0000-00006C000000}"/>
    <cellStyle name="Comma 5 6 2" xfId="638" xr:uid="{00000000-0005-0000-0000-0000D6000000}"/>
    <cellStyle name="Comma 5 6 2 2" xfId="854" xr:uid="{00000000-0005-0000-0000-0000D6000000}"/>
    <cellStyle name="Comma 5 6 2 2 2" xfId="1282" xr:uid="{00000000-0005-0000-0000-0000D6000000}"/>
    <cellStyle name="Comma 5 6 2 3" xfId="1068" xr:uid="{00000000-0005-0000-0000-0000D6000000}"/>
    <cellStyle name="Comma 5 6 3" xfId="725" xr:uid="{00000000-0005-0000-0000-0000D5000000}"/>
    <cellStyle name="Comma 5 6 3 2" xfId="1153" xr:uid="{00000000-0005-0000-0000-0000D5000000}"/>
    <cellStyle name="Comma 5 6 4" xfId="939" xr:uid="{00000000-0005-0000-0000-0000D5000000}"/>
    <cellStyle name="Comma 5 6 5" xfId="498" xr:uid="{00000000-0005-0000-0000-0000D5000000}"/>
    <cellStyle name="Comma 5 7" xfId="532" xr:uid="{00000000-0005-0000-0000-0000D7000000}"/>
    <cellStyle name="Comma 5 7 2" xfId="759" xr:uid="{00000000-0005-0000-0000-0000D7000000}"/>
    <cellStyle name="Comma 5 7 2 2" xfId="1187" xr:uid="{00000000-0005-0000-0000-0000D7000000}"/>
    <cellStyle name="Comma 5 7 3" xfId="973" xr:uid="{00000000-0005-0000-0000-0000D7000000}"/>
    <cellStyle name="Comma 5 8" xfId="568" xr:uid="{00000000-0005-0000-0000-0000D8000000}"/>
    <cellStyle name="Comma 5 8 2" xfId="795" xr:uid="{00000000-0005-0000-0000-0000D8000000}"/>
    <cellStyle name="Comma 5 8 2 2" xfId="1223" xr:uid="{00000000-0005-0000-0000-0000D8000000}"/>
    <cellStyle name="Comma 5 8 3" xfId="1009" xr:uid="{00000000-0005-0000-0000-0000D8000000}"/>
    <cellStyle name="Comma 5 9" xfId="657" xr:uid="{00000000-0005-0000-0000-0000A9000000}"/>
    <cellStyle name="Comma 5 9 2" xfId="1085" xr:uid="{00000000-0005-0000-0000-0000A9000000}"/>
    <cellStyle name="Comma 6" xfId="82" xr:uid="{00000000-0005-0000-0000-00006D000000}"/>
    <cellStyle name="Comma 6 2" xfId="237" xr:uid="{00000000-0005-0000-0000-00006E000000}"/>
    <cellStyle name="Comma 6 2 2" xfId="320" xr:uid="{00000000-0005-0000-0000-00006F000000}"/>
    <cellStyle name="Comma 6 2 2 2" xfId="648" xr:uid="{00000000-0005-0000-0000-0000DC000000}"/>
    <cellStyle name="Comma 6 2 2 2 2" xfId="863" xr:uid="{00000000-0005-0000-0000-0000DC000000}"/>
    <cellStyle name="Comma 6 2 2 2 2 2" xfId="1291" xr:uid="{00000000-0005-0000-0000-0000DC000000}"/>
    <cellStyle name="Comma 6 2 2 2 3" xfId="1077" xr:uid="{00000000-0005-0000-0000-0000DC000000}"/>
    <cellStyle name="Comma 6 2 2 3" xfId="710" xr:uid="{00000000-0005-0000-0000-0000DB000000}"/>
    <cellStyle name="Comma 6 2 2 3 2" xfId="1138" xr:uid="{00000000-0005-0000-0000-0000DB000000}"/>
    <cellStyle name="Comma 6 2 2 4" xfId="924" xr:uid="{00000000-0005-0000-0000-0000DB000000}"/>
    <cellStyle name="Comma 6 2 2 5" xfId="483" xr:uid="{00000000-0005-0000-0000-0000DB000000}"/>
    <cellStyle name="Comma 6 2 3" xfId="517" xr:uid="{00000000-0005-0000-0000-0000DD000000}"/>
    <cellStyle name="Comma 6 2 3 2" xfId="744" xr:uid="{00000000-0005-0000-0000-0000DD000000}"/>
    <cellStyle name="Comma 6 2 3 2 2" xfId="1172" xr:uid="{00000000-0005-0000-0000-0000DD000000}"/>
    <cellStyle name="Comma 6 2 3 3" xfId="958" xr:uid="{00000000-0005-0000-0000-0000DD000000}"/>
    <cellStyle name="Comma 6 2 4" xfId="551" xr:uid="{00000000-0005-0000-0000-0000DE000000}"/>
    <cellStyle name="Comma 6 2 4 2" xfId="778" xr:uid="{00000000-0005-0000-0000-0000DE000000}"/>
    <cellStyle name="Comma 6 2 4 2 2" xfId="1206" xr:uid="{00000000-0005-0000-0000-0000DE000000}"/>
    <cellStyle name="Comma 6 2 4 3" xfId="992" xr:uid="{00000000-0005-0000-0000-0000DE000000}"/>
    <cellStyle name="Comma 6 2 5" xfId="600" xr:uid="{00000000-0005-0000-0000-0000DF000000}"/>
    <cellStyle name="Comma 6 2 5 2" xfId="816" xr:uid="{00000000-0005-0000-0000-0000DF000000}"/>
    <cellStyle name="Comma 6 2 5 2 2" xfId="1244" xr:uid="{00000000-0005-0000-0000-0000DF000000}"/>
    <cellStyle name="Comma 6 2 5 3" xfId="1030" xr:uid="{00000000-0005-0000-0000-0000DF000000}"/>
    <cellStyle name="Comma 6 2 6" xfId="676" xr:uid="{00000000-0005-0000-0000-0000DA000000}"/>
    <cellStyle name="Comma 6 2 6 2" xfId="1104" xr:uid="{00000000-0005-0000-0000-0000DA000000}"/>
    <cellStyle name="Comma 6 2 7" xfId="890" xr:uid="{00000000-0005-0000-0000-0000DA000000}"/>
    <cellStyle name="Comma 6 2 8" xfId="449" xr:uid="{00000000-0005-0000-0000-0000DA000000}"/>
    <cellStyle name="Comma 6 3" xfId="259" xr:uid="{00000000-0005-0000-0000-000070000000}"/>
    <cellStyle name="Comma 6 3 2" xfId="619" xr:uid="{00000000-0005-0000-0000-0000E1000000}"/>
    <cellStyle name="Comma 6 3 2 2" xfId="835" xr:uid="{00000000-0005-0000-0000-0000E1000000}"/>
    <cellStyle name="Comma 6 3 2 2 2" xfId="1263" xr:uid="{00000000-0005-0000-0000-0000E1000000}"/>
    <cellStyle name="Comma 6 3 2 3" xfId="1049" xr:uid="{00000000-0005-0000-0000-0000E1000000}"/>
    <cellStyle name="Comma 6 3 3" xfId="693" xr:uid="{00000000-0005-0000-0000-0000E0000000}"/>
    <cellStyle name="Comma 6 3 3 2" xfId="1121" xr:uid="{00000000-0005-0000-0000-0000E0000000}"/>
    <cellStyle name="Comma 6 3 4" xfId="907" xr:uid="{00000000-0005-0000-0000-0000E0000000}"/>
    <cellStyle name="Comma 6 3 5" xfId="466" xr:uid="{00000000-0005-0000-0000-0000E0000000}"/>
    <cellStyle name="Comma 6 4" xfId="287" xr:uid="{00000000-0005-0000-0000-000071000000}"/>
    <cellStyle name="Comma 6 4 2" xfId="642" xr:uid="{00000000-0005-0000-0000-0000E3000000}"/>
    <cellStyle name="Comma 6 4 2 2" xfId="858" xr:uid="{00000000-0005-0000-0000-0000E3000000}"/>
    <cellStyle name="Comma 6 4 2 2 2" xfId="1286" xr:uid="{00000000-0005-0000-0000-0000E3000000}"/>
    <cellStyle name="Comma 6 4 2 3" xfId="1072" xr:uid="{00000000-0005-0000-0000-0000E3000000}"/>
    <cellStyle name="Comma 6 4 3" xfId="727" xr:uid="{00000000-0005-0000-0000-0000E2000000}"/>
    <cellStyle name="Comma 6 4 3 2" xfId="1155" xr:uid="{00000000-0005-0000-0000-0000E2000000}"/>
    <cellStyle name="Comma 6 4 4" xfId="941" xr:uid="{00000000-0005-0000-0000-0000E2000000}"/>
    <cellStyle name="Comma 6 4 5" xfId="500" xr:uid="{00000000-0005-0000-0000-0000E2000000}"/>
    <cellStyle name="Comma 6 5" xfId="534" xr:uid="{00000000-0005-0000-0000-0000E4000000}"/>
    <cellStyle name="Comma 6 5 2" xfId="761" xr:uid="{00000000-0005-0000-0000-0000E4000000}"/>
    <cellStyle name="Comma 6 5 2 2" xfId="1189" xr:uid="{00000000-0005-0000-0000-0000E4000000}"/>
    <cellStyle name="Comma 6 5 3" xfId="975" xr:uid="{00000000-0005-0000-0000-0000E4000000}"/>
    <cellStyle name="Comma 6 6" xfId="570" xr:uid="{00000000-0005-0000-0000-0000E5000000}"/>
    <cellStyle name="Comma 6 6 2" xfId="797" xr:uid="{00000000-0005-0000-0000-0000E5000000}"/>
    <cellStyle name="Comma 6 6 2 2" xfId="1225" xr:uid="{00000000-0005-0000-0000-0000E5000000}"/>
    <cellStyle name="Comma 6 6 3" xfId="1011" xr:uid="{00000000-0005-0000-0000-0000E5000000}"/>
    <cellStyle name="Comma 6 7" xfId="659" xr:uid="{00000000-0005-0000-0000-0000D9000000}"/>
    <cellStyle name="Comma 6 7 2" xfId="1087" xr:uid="{00000000-0005-0000-0000-0000D9000000}"/>
    <cellStyle name="Comma 6 8" xfId="873" xr:uid="{00000000-0005-0000-0000-0000D9000000}"/>
    <cellStyle name="Comma 6 9" xfId="403" xr:uid="{00000000-0005-0000-0000-0000D9000000}"/>
    <cellStyle name="Comma 7" xfId="75" xr:uid="{00000000-0005-0000-0000-000072000000}"/>
    <cellStyle name="Comma 7 2" xfId="230" xr:uid="{00000000-0005-0000-0000-000073000000}"/>
    <cellStyle name="Comma 7 2 2" xfId="476" xr:uid="{00000000-0005-0000-0000-0000E8000000}"/>
    <cellStyle name="Comma 7 2 2 2" xfId="703" xr:uid="{00000000-0005-0000-0000-0000E8000000}"/>
    <cellStyle name="Comma 7 2 2 2 2" xfId="1131" xr:uid="{00000000-0005-0000-0000-0000E8000000}"/>
    <cellStyle name="Comma 7 2 2 3" xfId="917" xr:uid="{00000000-0005-0000-0000-0000E8000000}"/>
    <cellStyle name="Comma 7 2 3" xfId="510" xr:uid="{00000000-0005-0000-0000-0000E9000000}"/>
    <cellStyle name="Comma 7 2 3 2" xfId="737" xr:uid="{00000000-0005-0000-0000-0000E9000000}"/>
    <cellStyle name="Comma 7 2 3 2 2" xfId="1165" xr:uid="{00000000-0005-0000-0000-0000E9000000}"/>
    <cellStyle name="Comma 7 2 3 3" xfId="951" xr:uid="{00000000-0005-0000-0000-0000E9000000}"/>
    <cellStyle name="Comma 7 2 4" xfId="544" xr:uid="{00000000-0005-0000-0000-0000EA000000}"/>
    <cellStyle name="Comma 7 2 4 2" xfId="771" xr:uid="{00000000-0005-0000-0000-0000EA000000}"/>
    <cellStyle name="Comma 7 2 4 2 2" xfId="1199" xr:uid="{00000000-0005-0000-0000-0000EA000000}"/>
    <cellStyle name="Comma 7 2 4 3" xfId="985" xr:uid="{00000000-0005-0000-0000-0000EA000000}"/>
    <cellStyle name="Comma 7 2 5" xfId="593" xr:uid="{00000000-0005-0000-0000-0000EB000000}"/>
    <cellStyle name="Comma 7 2 5 2" xfId="809" xr:uid="{00000000-0005-0000-0000-0000EB000000}"/>
    <cellStyle name="Comma 7 2 5 2 2" xfId="1237" xr:uid="{00000000-0005-0000-0000-0000EB000000}"/>
    <cellStyle name="Comma 7 2 5 3" xfId="1023" xr:uid="{00000000-0005-0000-0000-0000EB000000}"/>
    <cellStyle name="Comma 7 2 6" xfId="669" xr:uid="{00000000-0005-0000-0000-0000E7000000}"/>
    <cellStyle name="Comma 7 2 6 2" xfId="1097" xr:uid="{00000000-0005-0000-0000-0000E7000000}"/>
    <cellStyle name="Comma 7 2 7" xfId="883" xr:uid="{00000000-0005-0000-0000-0000E7000000}"/>
    <cellStyle name="Comma 7 2 8" xfId="442" xr:uid="{00000000-0005-0000-0000-0000E7000000}"/>
    <cellStyle name="Comma 7 3" xfId="252" xr:uid="{00000000-0005-0000-0000-000074000000}"/>
    <cellStyle name="Comma 7 3 2" xfId="612" xr:uid="{00000000-0005-0000-0000-0000ED000000}"/>
    <cellStyle name="Comma 7 3 2 2" xfId="828" xr:uid="{00000000-0005-0000-0000-0000ED000000}"/>
    <cellStyle name="Comma 7 3 2 2 2" xfId="1256" xr:uid="{00000000-0005-0000-0000-0000ED000000}"/>
    <cellStyle name="Comma 7 3 2 3" xfId="1042" xr:uid="{00000000-0005-0000-0000-0000ED000000}"/>
    <cellStyle name="Comma 7 3 3" xfId="686" xr:uid="{00000000-0005-0000-0000-0000EC000000}"/>
    <cellStyle name="Comma 7 3 3 2" xfId="1114" xr:uid="{00000000-0005-0000-0000-0000EC000000}"/>
    <cellStyle name="Comma 7 3 4" xfId="900" xr:uid="{00000000-0005-0000-0000-0000EC000000}"/>
    <cellStyle name="Comma 7 3 5" xfId="459" xr:uid="{00000000-0005-0000-0000-0000EC000000}"/>
    <cellStyle name="Comma 7 4" xfId="288" xr:uid="{00000000-0005-0000-0000-000075000000}"/>
    <cellStyle name="Comma 7 4 2" xfId="643" xr:uid="{00000000-0005-0000-0000-0000EF000000}"/>
    <cellStyle name="Comma 7 4 2 2" xfId="859" xr:uid="{00000000-0005-0000-0000-0000EF000000}"/>
    <cellStyle name="Comma 7 4 2 2 2" xfId="1287" xr:uid="{00000000-0005-0000-0000-0000EF000000}"/>
    <cellStyle name="Comma 7 4 2 3" xfId="1073" xr:uid="{00000000-0005-0000-0000-0000EF000000}"/>
    <cellStyle name="Comma 7 4 3" xfId="720" xr:uid="{00000000-0005-0000-0000-0000EE000000}"/>
    <cellStyle name="Comma 7 4 3 2" xfId="1148" xr:uid="{00000000-0005-0000-0000-0000EE000000}"/>
    <cellStyle name="Comma 7 4 4" xfId="934" xr:uid="{00000000-0005-0000-0000-0000EE000000}"/>
    <cellStyle name="Comma 7 4 5" xfId="493" xr:uid="{00000000-0005-0000-0000-0000EE000000}"/>
    <cellStyle name="Comma 7 5" xfId="527" xr:uid="{00000000-0005-0000-0000-0000F0000000}"/>
    <cellStyle name="Comma 7 5 2" xfId="754" xr:uid="{00000000-0005-0000-0000-0000F0000000}"/>
    <cellStyle name="Comma 7 5 2 2" xfId="1182" xr:uid="{00000000-0005-0000-0000-0000F0000000}"/>
    <cellStyle name="Comma 7 5 3" xfId="968" xr:uid="{00000000-0005-0000-0000-0000F0000000}"/>
    <cellStyle name="Comma 7 6" xfId="563" xr:uid="{00000000-0005-0000-0000-0000F1000000}"/>
    <cellStyle name="Comma 7 6 2" xfId="790" xr:uid="{00000000-0005-0000-0000-0000F1000000}"/>
    <cellStyle name="Comma 7 6 2 2" xfId="1218" xr:uid="{00000000-0005-0000-0000-0000F1000000}"/>
    <cellStyle name="Comma 7 6 3" xfId="1004" xr:uid="{00000000-0005-0000-0000-0000F1000000}"/>
    <cellStyle name="Comma 7 7" xfId="652" xr:uid="{00000000-0005-0000-0000-0000E6000000}"/>
    <cellStyle name="Comma 7 7 2" xfId="1080" xr:uid="{00000000-0005-0000-0000-0000E6000000}"/>
    <cellStyle name="Comma 7 8" xfId="866" xr:uid="{00000000-0005-0000-0000-0000E6000000}"/>
    <cellStyle name="Comma 7 9" xfId="396" xr:uid="{00000000-0005-0000-0000-0000E6000000}"/>
    <cellStyle name="Comma 8" xfId="204" xr:uid="{00000000-0005-0000-0000-000076000000}"/>
    <cellStyle name="Comma 8 2" xfId="244" xr:uid="{00000000-0005-0000-0000-000077000000}"/>
    <cellStyle name="Comma 8 2 2" xfId="490" xr:uid="{00000000-0005-0000-0000-0000F4000000}"/>
    <cellStyle name="Comma 8 2 2 2" xfId="717" xr:uid="{00000000-0005-0000-0000-0000F4000000}"/>
    <cellStyle name="Comma 8 2 2 2 2" xfId="1145" xr:uid="{00000000-0005-0000-0000-0000F4000000}"/>
    <cellStyle name="Comma 8 2 2 3" xfId="931" xr:uid="{00000000-0005-0000-0000-0000F4000000}"/>
    <cellStyle name="Comma 8 2 3" xfId="524" xr:uid="{00000000-0005-0000-0000-0000F5000000}"/>
    <cellStyle name="Comma 8 2 3 2" xfId="751" xr:uid="{00000000-0005-0000-0000-0000F5000000}"/>
    <cellStyle name="Comma 8 2 3 2 2" xfId="1179" xr:uid="{00000000-0005-0000-0000-0000F5000000}"/>
    <cellStyle name="Comma 8 2 3 3" xfId="965" xr:uid="{00000000-0005-0000-0000-0000F5000000}"/>
    <cellStyle name="Comma 8 2 4" xfId="558" xr:uid="{00000000-0005-0000-0000-0000F6000000}"/>
    <cellStyle name="Comma 8 2 4 2" xfId="785" xr:uid="{00000000-0005-0000-0000-0000F6000000}"/>
    <cellStyle name="Comma 8 2 4 2 2" xfId="1213" xr:uid="{00000000-0005-0000-0000-0000F6000000}"/>
    <cellStyle name="Comma 8 2 4 3" xfId="999" xr:uid="{00000000-0005-0000-0000-0000F6000000}"/>
    <cellStyle name="Comma 8 2 5" xfId="607" xr:uid="{00000000-0005-0000-0000-0000F7000000}"/>
    <cellStyle name="Comma 8 2 5 2" xfId="823" xr:uid="{00000000-0005-0000-0000-0000F7000000}"/>
    <cellStyle name="Comma 8 2 5 2 2" xfId="1251" xr:uid="{00000000-0005-0000-0000-0000F7000000}"/>
    <cellStyle name="Comma 8 2 5 3" xfId="1037" xr:uid="{00000000-0005-0000-0000-0000F7000000}"/>
    <cellStyle name="Comma 8 2 6" xfId="683" xr:uid="{00000000-0005-0000-0000-0000F3000000}"/>
    <cellStyle name="Comma 8 2 6 2" xfId="1111" xr:uid="{00000000-0005-0000-0000-0000F3000000}"/>
    <cellStyle name="Comma 8 2 7" xfId="897" xr:uid="{00000000-0005-0000-0000-0000F3000000}"/>
    <cellStyle name="Comma 8 2 8" xfId="456" xr:uid="{00000000-0005-0000-0000-0000F3000000}"/>
    <cellStyle name="Comma 8 3" xfId="266" xr:uid="{00000000-0005-0000-0000-000078000000}"/>
    <cellStyle name="Comma 8 3 2" xfId="626" xr:uid="{00000000-0005-0000-0000-0000F9000000}"/>
    <cellStyle name="Comma 8 3 2 2" xfId="842" xr:uid="{00000000-0005-0000-0000-0000F9000000}"/>
    <cellStyle name="Comma 8 3 2 2 2" xfId="1270" xr:uid="{00000000-0005-0000-0000-0000F9000000}"/>
    <cellStyle name="Comma 8 3 2 3" xfId="1056" xr:uid="{00000000-0005-0000-0000-0000F9000000}"/>
    <cellStyle name="Comma 8 3 3" xfId="700" xr:uid="{00000000-0005-0000-0000-0000F8000000}"/>
    <cellStyle name="Comma 8 3 3 2" xfId="1128" xr:uid="{00000000-0005-0000-0000-0000F8000000}"/>
    <cellStyle name="Comma 8 3 4" xfId="914" xr:uid="{00000000-0005-0000-0000-0000F8000000}"/>
    <cellStyle name="Comma 8 3 5" xfId="473" xr:uid="{00000000-0005-0000-0000-0000F8000000}"/>
    <cellStyle name="Comma 8 4" xfId="289" xr:uid="{00000000-0005-0000-0000-000079000000}"/>
    <cellStyle name="Comma 8 4 2" xfId="644" xr:uid="{00000000-0005-0000-0000-0000FB000000}"/>
    <cellStyle name="Comma 8 4 2 2" xfId="860" xr:uid="{00000000-0005-0000-0000-0000FB000000}"/>
    <cellStyle name="Comma 8 4 2 2 2" xfId="1288" xr:uid="{00000000-0005-0000-0000-0000FB000000}"/>
    <cellStyle name="Comma 8 4 2 3" xfId="1074" xr:uid="{00000000-0005-0000-0000-0000FB000000}"/>
    <cellStyle name="Comma 8 4 3" xfId="734" xr:uid="{00000000-0005-0000-0000-0000FA000000}"/>
    <cellStyle name="Comma 8 4 3 2" xfId="1162" xr:uid="{00000000-0005-0000-0000-0000FA000000}"/>
    <cellStyle name="Comma 8 4 4" xfId="948" xr:uid="{00000000-0005-0000-0000-0000FA000000}"/>
    <cellStyle name="Comma 8 4 5" xfId="507" xr:uid="{00000000-0005-0000-0000-0000FA000000}"/>
    <cellStyle name="Comma 8 5" xfId="541" xr:uid="{00000000-0005-0000-0000-0000FC000000}"/>
    <cellStyle name="Comma 8 5 2" xfId="768" xr:uid="{00000000-0005-0000-0000-0000FC000000}"/>
    <cellStyle name="Comma 8 5 2 2" xfId="1196" xr:uid="{00000000-0005-0000-0000-0000FC000000}"/>
    <cellStyle name="Comma 8 5 3" xfId="982" xr:uid="{00000000-0005-0000-0000-0000FC000000}"/>
    <cellStyle name="Comma 8 6" xfId="587" xr:uid="{00000000-0005-0000-0000-0000FD000000}"/>
    <cellStyle name="Comma 8 6 2" xfId="804" xr:uid="{00000000-0005-0000-0000-0000FD000000}"/>
    <cellStyle name="Comma 8 6 2 2" xfId="1232" xr:uid="{00000000-0005-0000-0000-0000FD000000}"/>
    <cellStyle name="Comma 8 6 3" xfId="1018" xr:uid="{00000000-0005-0000-0000-0000FD000000}"/>
    <cellStyle name="Comma 8 7" xfId="666" xr:uid="{00000000-0005-0000-0000-0000F2000000}"/>
    <cellStyle name="Comma 8 7 2" xfId="1094" xr:uid="{00000000-0005-0000-0000-0000F2000000}"/>
    <cellStyle name="Comma 8 8" xfId="880" xr:uid="{00000000-0005-0000-0000-0000F2000000}"/>
    <cellStyle name="Comma 8 9" xfId="437" xr:uid="{00000000-0005-0000-0000-0000F2000000}"/>
    <cellStyle name="Comma 9" xfId="208" xr:uid="{00000000-0005-0000-0000-00007A000000}"/>
    <cellStyle name="Comma 9 2" xfId="245" xr:uid="{00000000-0005-0000-0000-00007B000000}"/>
    <cellStyle name="Comma 9 2 2" xfId="321" xr:uid="{00000000-0005-0000-0000-00007C000000}"/>
    <cellStyle name="Comma 9 2 2 2" xfId="864" xr:uid="{00000000-0005-0000-0000-000000010000}"/>
    <cellStyle name="Comma 9 2 2 2 2" xfId="1292" xr:uid="{00000000-0005-0000-0000-000000010000}"/>
    <cellStyle name="Comma 9 2 2 3" xfId="1078" xr:uid="{00000000-0005-0000-0000-000000010000}"/>
    <cellStyle name="Comma 9 2 2 4" xfId="649" xr:uid="{00000000-0005-0000-0000-000000010000}"/>
    <cellStyle name="Comma 9 2 3" xfId="608" xr:uid="{00000000-0005-0000-0000-000001010000}"/>
    <cellStyle name="Comma 9 2 3 2" xfId="824" xr:uid="{00000000-0005-0000-0000-000001010000}"/>
    <cellStyle name="Comma 9 2 3 2 2" xfId="1252" xr:uid="{00000000-0005-0000-0000-000001010000}"/>
    <cellStyle name="Comma 9 2 3 3" xfId="1038" xr:uid="{00000000-0005-0000-0000-000001010000}"/>
    <cellStyle name="Comma 9 2 4" xfId="719" xr:uid="{00000000-0005-0000-0000-0000FF000000}"/>
    <cellStyle name="Comma 9 2 4 2" xfId="1147" xr:uid="{00000000-0005-0000-0000-0000FF000000}"/>
    <cellStyle name="Comma 9 2 5" xfId="933" xr:uid="{00000000-0005-0000-0000-0000FF000000}"/>
    <cellStyle name="Comma 9 2 6" xfId="492" xr:uid="{00000000-0005-0000-0000-0000FF000000}"/>
    <cellStyle name="Comma 9 3" xfId="267" xr:uid="{00000000-0005-0000-0000-00007D000000}"/>
    <cellStyle name="Comma 9 3 2" xfId="627" xr:uid="{00000000-0005-0000-0000-000003010000}"/>
    <cellStyle name="Comma 9 3 2 2" xfId="843" xr:uid="{00000000-0005-0000-0000-000003010000}"/>
    <cellStyle name="Comma 9 3 2 2 2" xfId="1271" xr:uid="{00000000-0005-0000-0000-000003010000}"/>
    <cellStyle name="Comma 9 3 2 3" xfId="1057" xr:uid="{00000000-0005-0000-0000-000003010000}"/>
    <cellStyle name="Comma 9 3 3" xfId="753" xr:uid="{00000000-0005-0000-0000-000002010000}"/>
    <cellStyle name="Comma 9 3 3 2" xfId="1181" xr:uid="{00000000-0005-0000-0000-000002010000}"/>
    <cellStyle name="Comma 9 3 4" xfId="967" xr:uid="{00000000-0005-0000-0000-000002010000}"/>
    <cellStyle name="Comma 9 3 5" xfId="526" xr:uid="{00000000-0005-0000-0000-000002010000}"/>
    <cellStyle name="Comma 9 4" xfId="290" xr:uid="{00000000-0005-0000-0000-00007E000000}"/>
    <cellStyle name="Comma 9 4 2" xfId="645" xr:uid="{00000000-0005-0000-0000-000005010000}"/>
    <cellStyle name="Comma 9 4 2 2" xfId="861" xr:uid="{00000000-0005-0000-0000-000005010000}"/>
    <cellStyle name="Comma 9 4 2 2 2" xfId="1289" xr:uid="{00000000-0005-0000-0000-000005010000}"/>
    <cellStyle name="Comma 9 4 2 3" xfId="1075" xr:uid="{00000000-0005-0000-0000-000005010000}"/>
    <cellStyle name="Comma 9 4 3" xfId="787" xr:uid="{00000000-0005-0000-0000-000004010000}"/>
    <cellStyle name="Comma 9 4 3 2" xfId="1215" xr:uid="{00000000-0005-0000-0000-000004010000}"/>
    <cellStyle name="Comma 9 4 4" xfId="1001" xr:uid="{00000000-0005-0000-0000-000004010000}"/>
    <cellStyle name="Comma 9 4 5" xfId="560" xr:uid="{00000000-0005-0000-0000-000004010000}"/>
    <cellStyle name="Comma 9 5" xfId="588" xr:uid="{00000000-0005-0000-0000-000006010000}"/>
    <cellStyle name="Comma 9 5 2" xfId="805" xr:uid="{00000000-0005-0000-0000-000006010000}"/>
    <cellStyle name="Comma 9 5 2 2" xfId="1233" xr:uid="{00000000-0005-0000-0000-000006010000}"/>
    <cellStyle name="Comma 9 5 3" xfId="1019" xr:uid="{00000000-0005-0000-0000-000006010000}"/>
    <cellStyle name="Comma 9 6" xfId="685" xr:uid="{00000000-0005-0000-0000-0000FE000000}"/>
    <cellStyle name="Comma 9 6 2" xfId="1113" xr:uid="{00000000-0005-0000-0000-0000FE000000}"/>
    <cellStyle name="Comma 9 7" xfId="899" xr:uid="{00000000-0005-0000-0000-0000FE000000}"/>
    <cellStyle name="Comma 9 8" xfId="458" xr:uid="{00000000-0005-0000-0000-0000FE000000}"/>
    <cellStyle name="Currency 2" xfId="650" xr:uid="{00000000-0005-0000-0000-000000000000}"/>
    <cellStyle name="Explanatory Text 2" xfId="83" xr:uid="{00000000-0005-0000-0000-00007F000000}"/>
    <cellStyle name="Good 2" xfId="84" xr:uid="{00000000-0005-0000-0000-000080000000}"/>
    <cellStyle name="Heading 1 2" xfId="85" xr:uid="{00000000-0005-0000-0000-000081000000}"/>
    <cellStyle name="Heading 2 2" xfId="86" xr:uid="{00000000-0005-0000-0000-000082000000}"/>
    <cellStyle name="Heading 3 2" xfId="87" xr:uid="{00000000-0005-0000-0000-000083000000}"/>
    <cellStyle name="Heading 4 2" xfId="88" xr:uid="{00000000-0005-0000-0000-000084000000}"/>
    <cellStyle name="Hyperlink" xfId="23" builtinId="8"/>
    <cellStyle name="Hyperlink 2" xfId="6" xr:uid="{00000000-0005-0000-0000-000086000000}"/>
    <cellStyle name="Hyperlink 2 2" xfId="89" xr:uid="{00000000-0005-0000-0000-000087000000}"/>
    <cellStyle name="Hyperlink 2 3" xfId="291" xr:uid="{00000000-0005-0000-0000-000088000000}"/>
    <cellStyle name="Hyperlink 3" xfId="21" xr:uid="{00000000-0005-0000-0000-000089000000}"/>
    <cellStyle name="Hyperlink 3 2" xfId="90" xr:uid="{00000000-0005-0000-0000-00008A000000}"/>
    <cellStyle name="Hyperlink 3 2 2" xfId="292" xr:uid="{00000000-0005-0000-0000-00008B000000}"/>
    <cellStyle name="Hyperlink 3 2 3" xfId="571" xr:uid="{00000000-0005-0000-0000-000014010000}"/>
    <cellStyle name="Hyperlink 3 3" xfId="212" xr:uid="{00000000-0005-0000-0000-00008C000000}"/>
    <cellStyle name="Hyperlink 3 4" xfId="404" xr:uid="{00000000-0005-0000-0000-000011010000}"/>
    <cellStyle name="Hyperlink 4" xfId="5" xr:uid="{00000000-0005-0000-0000-00008D000000}"/>
    <cellStyle name="Hyperlink 4 2" xfId="349" xr:uid="{00000000-0005-0000-0000-00008E000000}"/>
    <cellStyle name="Hyperlink 4 3" xfId="405" xr:uid="{00000000-0005-0000-0000-000016010000}"/>
    <cellStyle name="Hyperlink 5" xfId="91" xr:uid="{00000000-0005-0000-0000-00008F000000}"/>
    <cellStyle name="Hyperlink 6" xfId="293" xr:uid="{00000000-0005-0000-0000-000090000000}"/>
    <cellStyle name="Input 2" xfId="92" xr:uid="{00000000-0005-0000-0000-000091000000}"/>
    <cellStyle name="Linked Cell 2" xfId="93" xr:uid="{00000000-0005-0000-0000-000092000000}"/>
    <cellStyle name="Neutral 2" xfId="94" xr:uid="{00000000-0005-0000-0000-000093000000}"/>
    <cellStyle name="Normal" xfId="0" builtinId="0"/>
    <cellStyle name="Normal 10" xfId="3" xr:uid="{00000000-0005-0000-0000-000095000000}"/>
    <cellStyle name="Normal 10 2" xfId="96" xr:uid="{00000000-0005-0000-0000-000096000000}"/>
    <cellStyle name="Normal 10 2 2" xfId="347" xr:uid="{00000000-0005-0000-0000-000097000000}"/>
    <cellStyle name="Normal 10 2 3" xfId="407" xr:uid="{00000000-0005-0000-0000-00001F010000}"/>
    <cellStyle name="Normal 10 3" xfId="95" xr:uid="{00000000-0005-0000-0000-000098000000}"/>
    <cellStyle name="Normal 10 3 2" xfId="294" xr:uid="{00000000-0005-0000-0000-000099000000}"/>
    <cellStyle name="Normal 10 3 2 2" xfId="373" xr:uid="{00000000-0005-0000-0000-00000B000000}"/>
    <cellStyle name="Normal 10 3 2 3" xfId="376" xr:uid="{CDD8C42F-A4E4-45E0-93AE-199F07BF91CB}"/>
    <cellStyle name="Normal 10 3 2 4" xfId="646" xr:uid="{00000000-0005-0000-0000-000022010000}"/>
    <cellStyle name="Normal 10 3 2 5" xfId="365" xr:uid="{00000000-0005-0000-0000-00000A000000}"/>
    <cellStyle name="Normal 10 3 3" xfId="372" xr:uid="{00000000-0005-0000-0000-00000C000000}"/>
    <cellStyle name="Normal 10 3 3 2" xfId="572" xr:uid="{00000000-0005-0000-0000-000023010000}"/>
    <cellStyle name="Normal 10 3 4" xfId="439" xr:uid="{00000000-0005-0000-0000-000021010000}"/>
    <cellStyle name="Normal 10 3 5" xfId="364" xr:uid="{00000000-0005-0000-0000-000009000000}"/>
    <cellStyle name="Normal 10 4" xfId="213" xr:uid="{00000000-0005-0000-0000-00009A000000}"/>
    <cellStyle name="Normal 10 4 2" xfId="375" xr:uid="{1BFCAB38-8FB5-4B6B-878B-F8EB099BA6BA}"/>
    <cellStyle name="Normal 10 4 3" xfId="380" xr:uid="{C4AE678E-847B-4C29-AAC1-5D2CE9FA99BF}"/>
    <cellStyle name="Normal 10 4 3 2" xfId="381" xr:uid="{1DF810AB-3971-47B5-9DC5-EDE9120A56C2}"/>
    <cellStyle name="Normal 10 4 3 2 2" xfId="384" xr:uid="{BE8B44C9-B2BE-4EDB-9E13-46199BBB0986}"/>
    <cellStyle name="Normal 10 4 4" xfId="383" xr:uid="{E6982016-3CB0-4E8E-A495-D5EC468E1906}"/>
    <cellStyle name="Normal 10 4 5" xfId="393" xr:uid="{4369F6DA-EA9E-444B-8AA0-5AEE578382B4}"/>
    <cellStyle name="Normal 10 4 6" xfId="590" xr:uid="{00000000-0005-0000-0000-000024010000}"/>
    <cellStyle name="Normal 10 4 7" xfId="370" xr:uid="{00000000-0005-0000-0000-00000D000000}"/>
    <cellStyle name="Normal 10 5" xfId="346" xr:uid="{00000000-0005-0000-0000-00009B000000}"/>
    <cellStyle name="Normal 10 6" xfId="377" xr:uid="{20A33D40-FEBE-43CA-8417-BD06002EC548}"/>
    <cellStyle name="Normal 10 6 2 2" xfId="382" xr:uid="{412D161B-353C-4DA7-B112-66176B0D4442}"/>
    <cellStyle name="Normal 10 7" xfId="379" xr:uid="{7716E907-EFBA-4F2B-88A5-FA81DA497002}"/>
    <cellStyle name="Normal 10 8" xfId="392" xr:uid="{64E774C4-6498-4FE3-809E-35FD9F1F13E7}"/>
    <cellStyle name="Normal 10 9" xfId="406" xr:uid="{00000000-0005-0000-0000-00001E010000}"/>
    <cellStyle name="Normal 11" xfId="97" xr:uid="{00000000-0005-0000-0000-00009C000000}"/>
    <cellStyle name="Normal 11 2" xfId="350" xr:uid="{00000000-0005-0000-0000-00009D000000}"/>
    <cellStyle name="Normal 11 3" xfId="408" xr:uid="{00000000-0005-0000-0000-000026010000}"/>
    <cellStyle name="Normal 12" xfId="98" xr:uid="{00000000-0005-0000-0000-00009E000000}"/>
    <cellStyle name="Normal 12 2" xfId="99" xr:uid="{00000000-0005-0000-0000-00009F000000}"/>
    <cellStyle name="Normal 12 3" xfId="351" xr:uid="{00000000-0005-0000-0000-0000A0000000}"/>
    <cellStyle name="Normal 12 4" xfId="409" xr:uid="{00000000-0005-0000-0000-000028010000}"/>
    <cellStyle name="Normal 128" xfId="214" xr:uid="{00000000-0005-0000-0000-0000A1000000}"/>
    <cellStyle name="Normal 128 2" xfId="322" xr:uid="{00000000-0005-0000-0000-0000A2000000}"/>
    <cellStyle name="Normal 128 3" xfId="295" xr:uid="{00000000-0005-0000-0000-0000A3000000}"/>
    <cellStyle name="Normal 13" xfId="100" xr:uid="{00000000-0005-0000-0000-0000A4000000}"/>
    <cellStyle name="Normal 13 2" xfId="353" xr:uid="{00000000-0005-0000-0000-0000A5000000}"/>
    <cellStyle name="Normal 13 3" xfId="410" xr:uid="{00000000-0005-0000-0000-00002E010000}"/>
    <cellStyle name="Normal 13 4" xfId="362" xr:uid="{00000000-0005-0000-0000-000035000000}"/>
    <cellStyle name="Normal 14" xfId="101" xr:uid="{00000000-0005-0000-0000-0000A6000000}"/>
    <cellStyle name="Normal 14 2" xfId="102" xr:uid="{00000000-0005-0000-0000-0000A7000000}"/>
    <cellStyle name="Normal 14 3" xfId="411" xr:uid="{00000000-0005-0000-0000-000030010000}"/>
    <cellStyle name="Normal 14 4" xfId="394" xr:uid="{00000000-0005-0000-0000-00006C000000}"/>
    <cellStyle name="Normal 15" xfId="103" xr:uid="{00000000-0005-0000-0000-0000A8000000}"/>
    <cellStyle name="Normal 16" xfId="104" xr:uid="{00000000-0005-0000-0000-0000A9000000}"/>
    <cellStyle name="Normal 17" xfId="105" xr:uid="{00000000-0005-0000-0000-0000AA000000}"/>
    <cellStyle name="Normal 18" xfId="106" xr:uid="{00000000-0005-0000-0000-0000AB000000}"/>
    <cellStyle name="Normal 19" xfId="107" xr:uid="{00000000-0005-0000-0000-0000AC000000}"/>
    <cellStyle name="Normal 2" xfId="7" xr:uid="{00000000-0005-0000-0000-0000AD000000}"/>
    <cellStyle name="Normal 2 2" xfId="8" xr:uid="{00000000-0005-0000-0000-0000AE000000}"/>
    <cellStyle name="Normal 2 2 2" xfId="108" xr:uid="{00000000-0005-0000-0000-0000AF000000}"/>
    <cellStyle name="Normal 2 2 2 2" xfId="109" xr:uid="{00000000-0005-0000-0000-0000B0000000}"/>
    <cellStyle name="Normal 2 2 2 3" xfId="324" xr:uid="{00000000-0005-0000-0000-0000B1000000}"/>
    <cellStyle name="Normal 2 2 2 4" xfId="297" xr:uid="{00000000-0005-0000-0000-0000B2000000}"/>
    <cellStyle name="Normal 2 2 3" xfId="110" xr:uid="{00000000-0005-0000-0000-0000B3000000}"/>
    <cellStyle name="Normal 2 2 4" xfId="323" xr:uid="{00000000-0005-0000-0000-0000B4000000}"/>
    <cellStyle name="Normal 2 2 5" xfId="296" xr:uid="{00000000-0005-0000-0000-0000B5000000}"/>
    <cellStyle name="Normal 2 2 6" xfId="341" xr:uid="{00000000-0005-0000-0000-0000B6000000}"/>
    <cellStyle name="Normal 2 3" xfId="19" xr:uid="{00000000-0005-0000-0000-0000B7000000}"/>
    <cellStyle name="Normal 2 3 2" xfId="111" xr:uid="{00000000-0005-0000-0000-0000B8000000}"/>
    <cellStyle name="Normal 2 3 2 2" xfId="298" xr:uid="{00000000-0005-0000-0000-0000B9000000}"/>
    <cellStyle name="Normal 2 3 2 3" xfId="573" xr:uid="{00000000-0005-0000-0000-000044010000}"/>
    <cellStyle name="Normal 2 3 3" xfId="215" xr:uid="{00000000-0005-0000-0000-0000BA000000}"/>
    <cellStyle name="Normal 2 3 4" xfId="413" xr:uid="{00000000-0005-0000-0000-000041010000}"/>
    <cellStyle name="Normal 2 4" xfId="24" xr:uid="{00000000-0005-0000-0000-0000BB000000}"/>
    <cellStyle name="Normal 2 4 2" xfId="112" xr:uid="{00000000-0005-0000-0000-0000BC000000}"/>
    <cellStyle name="Normal 2 4 2 2" xfId="299" xr:uid="{00000000-0005-0000-0000-0000BD000000}"/>
    <cellStyle name="Normal 2 4 2 3" xfId="574" xr:uid="{00000000-0005-0000-0000-000049010000}"/>
    <cellStyle name="Normal 2 4 2 4" xfId="440" xr:uid="{00000000-0005-0000-0000-000047010000}"/>
    <cellStyle name="Normal 2 4 3" xfId="216" xr:uid="{00000000-0005-0000-0000-0000BE000000}"/>
    <cellStyle name="Normal 2 4 4" xfId="217" xr:uid="{00000000-0005-0000-0000-0000BF000000}"/>
    <cellStyle name="Normal 2 5" xfId="187" xr:uid="{00000000-0005-0000-0000-0000C0000000}"/>
    <cellStyle name="Normal 2 6" xfId="300" xr:uid="{00000000-0005-0000-0000-0000C1000000}"/>
    <cellStyle name="Normal 2 7" xfId="412" xr:uid="{00000000-0005-0000-0000-000037010000}"/>
    <cellStyle name="Normal 2_Contents" xfId="247" xr:uid="{00000000-0005-0000-0000-0000C2000000}"/>
    <cellStyle name="Normal 20" xfId="113" xr:uid="{00000000-0005-0000-0000-0000C3000000}"/>
    <cellStyle name="Normal 20 2" xfId="325" xr:uid="{00000000-0005-0000-0000-0000C4000000}"/>
    <cellStyle name="Normal 20 3" xfId="301" xr:uid="{00000000-0005-0000-0000-0000C5000000}"/>
    <cellStyle name="Normal 21" xfId="25" xr:uid="{00000000-0005-0000-0000-0000C6000000}"/>
    <cellStyle name="Normal 21 2" xfId="395" xr:uid="{00000000-0005-0000-0000-000052010000}"/>
    <cellStyle name="Normal 22" xfId="180" xr:uid="{00000000-0005-0000-0000-0000C7000000}"/>
    <cellStyle name="Normal 22 2" xfId="326" xr:uid="{00000000-0005-0000-0000-0000C8000000}"/>
    <cellStyle name="Normal 22 3" xfId="302" xr:uid="{00000000-0005-0000-0000-0000C9000000}"/>
    <cellStyle name="Normal 23" xfId="205" xr:uid="{00000000-0005-0000-0000-0000CA000000}"/>
    <cellStyle name="Normal 24" xfId="207" xr:uid="{00000000-0005-0000-0000-0000CB000000}"/>
    <cellStyle name="Normal 24 2" xfId="327" xr:uid="{00000000-0005-0000-0000-0000CC000000}"/>
    <cellStyle name="Normal 24 3" xfId="303" xr:uid="{00000000-0005-0000-0000-0000CD000000}"/>
    <cellStyle name="Normal 25" xfId="2" xr:uid="{00000000-0005-0000-0000-0000CE000000}"/>
    <cellStyle name="Normal 25 2" xfId="316" xr:uid="{00000000-0005-0000-0000-0000CF000000}"/>
    <cellStyle name="Normal 26" xfId="337" xr:uid="{00000000-0005-0000-0000-0000D0000000}"/>
    <cellStyle name="Normal 27" xfId="338" xr:uid="{00000000-0005-0000-0000-0000D1000000}"/>
    <cellStyle name="Normal 28" xfId="270" xr:uid="{00000000-0005-0000-0000-0000D2000000}"/>
    <cellStyle name="Normal 29" xfId="339" xr:uid="{00000000-0005-0000-0000-0000D3000000}"/>
    <cellStyle name="Normal 3" xfId="9" xr:uid="{00000000-0005-0000-0000-0000D4000000}"/>
    <cellStyle name="Normal 3 2" xfId="115" xr:uid="{00000000-0005-0000-0000-0000D5000000}"/>
    <cellStyle name="Normal 3 2 2" xfId="116" xr:uid="{00000000-0005-0000-0000-0000D6000000}"/>
    <cellStyle name="Normal 3 3" xfId="117" xr:uid="{00000000-0005-0000-0000-0000D7000000}"/>
    <cellStyle name="Normal 3 4" xfId="118" xr:uid="{00000000-0005-0000-0000-0000D8000000}"/>
    <cellStyle name="Normal 3 5" xfId="188" xr:uid="{00000000-0005-0000-0000-0000D9000000}"/>
    <cellStyle name="Normal 3 6" xfId="114" xr:uid="{00000000-0005-0000-0000-0000DA000000}"/>
    <cellStyle name="Normal 3 7" xfId="414" xr:uid="{00000000-0005-0000-0000-000060010000}"/>
    <cellStyle name="Normal 3_Contents" xfId="248" xr:uid="{00000000-0005-0000-0000-0000DB000000}"/>
    <cellStyle name="Normal 30" xfId="1" xr:uid="{00000000-0005-0000-0000-0000C3000000}"/>
    <cellStyle name="Normal 31" xfId="354" xr:uid="{DCAACA4F-273F-4C37-A5B0-F70176DF5DD4}"/>
    <cellStyle name="Normal 33" xfId="355" xr:uid="{2CE781DC-F4F0-45BB-97AC-FE20B817E304}"/>
    <cellStyle name="Normal 35" xfId="358" xr:uid="{1A0D0731-2BEF-419B-81E8-3F30B9B644D8}"/>
    <cellStyle name="Normal 37" xfId="360" xr:uid="{9309C990-489C-476C-9BBD-8CC85DFB6AC3}"/>
    <cellStyle name="Normal 38" xfId="359" xr:uid="{72F64DBD-636E-4FEA-841F-7EEE7BB0634C}"/>
    <cellStyle name="Normal 39" xfId="361" xr:uid="{68228E04-AC4A-49F6-84C0-346D2A07357A}"/>
    <cellStyle name="Normal 4" xfId="10" xr:uid="{00000000-0005-0000-0000-0000DC000000}"/>
    <cellStyle name="Normal 4 2" xfId="119" xr:uid="{00000000-0005-0000-0000-0000DD000000}"/>
    <cellStyle name="Normal 4 2 2" xfId="415" xr:uid="{00000000-0005-0000-0000-000069010000}"/>
    <cellStyle name="Normal 4 2 3" xfId="367" xr:uid="{00000000-0005-0000-0000-000014000000}"/>
    <cellStyle name="Normal 4 2 4" xfId="1295" xr:uid="{00000000-0005-0000-0000-000006000000}"/>
    <cellStyle name="Normal 4 3" xfId="120" xr:uid="{00000000-0005-0000-0000-0000DE000000}"/>
    <cellStyle name="Normal 4 4" xfId="218" xr:uid="{00000000-0005-0000-0000-0000DF000000}"/>
    <cellStyle name="Normal 4 5" xfId="219" xr:uid="{00000000-0005-0000-0000-0000E0000000}"/>
    <cellStyle name="Normal 4 5 2" xfId="328" xr:uid="{00000000-0005-0000-0000-0000E1000000}"/>
    <cellStyle name="Normal 4 5 3" xfId="304" xr:uid="{00000000-0005-0000-0000-0000E2000000}"/>
    <cellStyle name="Normal 4 6" xfId="342" xr:uid="{00000000-0005-0000-0000-0000E3000000}"/>
    <cellStyle name="Normal 4 7" xfId="357" xr:uid="{356DF5EC-1948-4F47-B5AF-894BC82208B9}"/>
    <cellStyle name="Normal 4 8" xfId="1294" xr:uid="{00000000-0005-0000-0000-000005000000}"/>
    <cellStyle name="Normal 40" xfId="356" xr:uid="{668CEB45-2DF1-4206-9087-25EB10B26F9E}"/>
    <cellStyle name="Normal 5" xfId="11" xr:uid="{00000000-0005-0000-0000-0000E4000000}"/>
    <cellStyle name="Normal 5 10" xfId="271" xr:uid="{00000000-0005-0000-0000-0000E5000000}"/>
    <cellStyle name="Normal 5 11" xfId="416" xr:uid="{00000000-0005-0000-0000-000070010000}"/>
    <cellStyle name="Normal 5 2" xfId="122" xr:uid="{00000000-0005-0000-0000-0000E6000000}"/>
    <cellStyle name="Normal 5 2 2" xfId="123" xr:uid="{00000000-0005-0000-0000-0000E7000000}"/>
    <cellStyle name="Normal 5 3" xfId="124" xr:uid="{00000000-0005-0000-0000-0000E8000000}"/>
    <cellStyle name="Normal 5 3 2" xfId="125" xr:uid="{00000000-0005-0000-0000-0000E9000000}"/>
    <cellStyle name="Normal 5 4" xfId="126" xr:uid="{00000000-0005-0000-0000-0000EA000000}"/>
    <cellStyle name="Normal 5 5" xfId="127" xr:uid="{00000000-0005-0000-0000-0000EB000000}"/>
    <cellStyle name="Normal 5 6" xfId="189" xr:uid="{00000000-0005-0000-0000-0000EC000000}"/>
    <cellStyle name="Normal 5 7" xfId="121" xr:uid="{00000000-0005-0000-0000-0000ED000000}"/>
    <cellStyle name="Normal 5 7 2" xfId="305" xr:uid="{00000000-0005-0000-0000-0000EE000000}"/>
    <cellStyle name="Normal 5 7 3" xfId="575" xr:uid="{00000000-0005-0000-0000-00007B010000}"/>
    <cellStyle name="Normal 5 8" xfId="220" xr:uid="{00000000-0005-0000-0000-0000EF000000}"/>
    <cellStyle name="Normal 5 9" xfId="317" xr:uid="{00000000-0005-0000-0000-0000F0000000}"/>
    <cellStyle name="Normal 5_Contents" xfId="249" xr:uid="{00000000-0005-0000-0000-0000F1000000}"/>
    <cellStyle name="Normal 6" xfId="16" xr:uid="{00000000-0005-0000-0000-0000F2000000}"/>
    <cellStyle name="Normal 6 2" xfId="129" xr:uid="{00000000-0005-0000-0000-0000F3000000}"/>
    <cellStyle name="Normal 6 3" xfId="130" xr:uid="{00000000-0005-0000-0000-0000F4000000}"/>
    <cellStyle name="Normal 6 3 2" xfId="131" xr:uid="{00000000-0005-0000-0000-0000F5000000}"/>
    <cellStyle name="Normal 6 3 3" xfId="329" xr:uid="{00000000-0005-0000-0000-0000F6000000}"/>
    <cellStyle name="Normal 6 3 4" xfId="306" xr:uid="{00000000-0005-0000-0000-0000F7000000}"/>
    <cellStyle name="Normal 6 4" xfId="132" xr:uid="{00000000-0005-0000-0000-0000F8000000}"/>
    <cellStyle name="Normal 6 5" xfId="190" xr:uid="{00000000-0005-0000-0000-0000F9000000}"/>
    <cellStyle name="Normal 6 6" xfId="128" xr:uid="{00000000-0005-0000-0000-0000FA000000}"/>
    <cellStyle name="Normal 6 6 2" xfId="307" xr:uid="{00000000-0005-0000-0000-0000FB000000}"/>
    <cellStyle name="Normal 6 6 3" xfId="576" xr:uid="{00000000-0005-0000-0000-000089010000}"/>
    <cellStyle name="Normal 6 7" xfId="221" xr:uid="{00000000-0005-0000-0000-0000FC000000}"/>
    <cellStyle name="Normal 6 8" xfId="417" xr:uid="{00000000-0005-0000-0000-00007F010000}"/>
    <cellStyle name="Normal 7" xfId="18" xr:uid="{00000000-0005-0000-0000-0000FD000000}"/>
    <cellStyle name="Normal 7 2" xfId="134" xr:uid="{00000000-0005-0000-0000-0000FE000000}"/>
    <cellStyle name="Normal 7 2 2" xfId="192" xr:uid="{00000000-0005-0000-0000-0000FF000000}"/>
    <cellStyle name="Normal 7 2 3" xfId="222" xr:uid="{00000000-0005-0000-0000-000000010000}"/>
    <cellStyle name="Normal 7 2 3 2" xfId="330" xr:uid="{00000000-0005-0000-0000-000001010000}"/>
    <cellStyle name="Normal 7 2 3 3" xfId="308" xr:uid="{00000000-0005-0000-0000-000002010000}"/>
    <cellStyle name="Normal 7 2 4" xfId="223" xr:uid="{00000000-0005-0000-0000-000003010000}"/>
    <cellStyle name="Normal 7 2 5" xfId="419" xr:uid="{00000000-0005-0000-0000-00008C010000}"/>
    <cellStyle name="Normal 7 3" xfId="135" xr:uid="{00000000-0005-0000-0000-000004010000}"/>
    <cellStyle name="Normal 7 3 2" xfId="193" xr:uid="{00000000-0005-0000-0000-000005010000}"/>
    <cellStyle name="Normal 7 3 3" xfId="420" xr:uid="{00000000-0005-0000-0000-000092010000}"/>
    <cellStyle name="Normal 7 3 4" xfId="374" xr:uid="{BBABACC9-7053-47CC-A67D-362B295FB8D6}"/>
    <cellStyle name="Normal 7 4" xfId="191" xr:uid="{00000000-0005-0000-0000-000006010000}"/>
    <cellStyle name="Normal 7 4 2" xfId="435" xr:uid="{00000000-0005-0000-0000-000094010000}"/>
    <cellStyle name="Normal 7 4 3" xfId="385" xr:uid="{FA27D198-6609-40B9-9E74-032A37876298}"/>
    <cellStyle name="Normal 7 5" xfId="133" xr:uid="{00000000-0005-0000-0000-000007010000}"/>
    <cellStyle name="Normal 7 5 2" xfId="331" xr:uid="{00000000-0005-0000-0000-000008010000}"/>
    <cellStyle name="Normal 7 5 3" xfId="309" xr:uid="{00000000-0005-0000-0000-000009010000}"/>
    <cellStyle name="Normal 7 5 4" xfId="577" xr:uid="{00000000-0005-0000-0000-000098010000}"/>
    <cellStyle name="Normal 7 6" xfId="224" xr:uid="{00000000-0005-0000-0000-00000A010000}"/>
    <cellStyle name="Normal 7 7" xfId="272" xr:uid="{00000000-0005-0000-0000-00000B010000}"/>
    <cellStyle name="Normal 7 8" xfId="343" xr:uid="{00000000-0005-0000-0000-00000C010000}"/>
    <cellStyle name="Normal 7 9" xfId="418" xr:uid="{00000000-0005-0000-0000-00008B010000}"/>
    <cellStyle name="Normal 8" xfId="22" xr:uid="{00000000-0005-0000-0000-00000D010000}"/>
    <cellStyle name="Normal 8 2" xfId="137" xr:uid="{00000000-0005-0000-0000-00000E010000}"/>
    <cellStyle name="Normal 8 2 2" xfId="138" xr:uid="{00000000-0005-0000-0000-00000F010000}"/>
    <cellStyle name="Normal 8 2 3" xfId="422" xr:uid="{00000000-0005-0000-0000-00009D010000}"/>
    <cellStyle name="Normal 8 2 4" xfId="368" xr:uid="{00000000-0005-0000-0000-00001A000000}"/>
    <cellStyle name="Normal 8 3" xfId="139" xr:uid="{00000000-0005-0000-0000-000010010000}"/>
    <cellStyle name="Normal 8 3 2" xfId="195" xr:uid="{00000000-0005-0000-0000-000011010000}"/>
    <cellStyle name="Normal 8 3 3" xfId="423" xr:uid="{00000000-0005-0000-0000-00009F010000}"/>
    <cellStyle name="Normal 8 3 4" xfId="378" xr:uid="{EE47642F-B62E-4BD4-9EC5-698E54B758F9}"/>
    <cellStyle name="Normal 8 4" xfId="194" xr:uid="{00000000-0005-0000-0000-000012010000}"/>
    <cellStyle name="Normal 8 5" xfId="136" xr:uid="{00000000-0005-0000-0000-000013010000}"/>
    <cellStyle name="Normal 8 5 2" xfId="332" xr:uid="{00000000-0005-0000-0000-000014010000}"/>
    <cellStyle name="Normal 8 5 3" xfId="310" xr:uid="{00000000-0005-0000-0000-000015010000}"/>
    <cellStyle name="Normal 8 5 4" xfId="578" xr:uid="{00000000-0005-0000-0000-0000A5010000}"/>
    <cellStyle name="Normal 8 6" xfId="225" xr:uid="{00000000-0005-0000-0000-000016010000}"/>
    <cellStyle name="Normal 8 7" xfId="344" xr:uid="{00000000-0005-0000-0000-000017010000}"/>
    <cellStyle name="Normal 8 8" xfId="421" xr:uid="{00000000-0005-0000-0000-00009C010000}"/>
    <cellStyle name="Normal 9" xfId="20" xr:uid="{00000000-0005-0000-0000-000018010000}"/>
    <cellStyle name="Normal 9 2" xfId="141" xr:uid="{00000000-0005-0000-0000-000019010000}"/>
    <cellStyle name="Normal 9 2 2" xfId="425" xr:uid="{00000000-0005-0000-0000-0000A9010000}"/>
    <cellStyle name="Normal 9 2 3" xfId="369" xr:uid="{00000000-0005-0000-0000-00001C000000}"/>
    <cellStyle name="Normal 9 3" xfId="196" xr:uid="{00000000-0005-0000-0000-00001A010000}"/>
    <cellStyle name="Normal 9 4" xfId="140" xr:uid="{00000000-0005-0000-0000-00001B010000}"/>
    <cellStyle name="Normal 9 4 2" xfId="333" xr:uid="{00000000-0005-0000-0000-00001C010000}"/>
    <cellStyle name="Normal 9 4 3" xfId="311" xr:uid="{00000000-0005-0000-0000-00001D010000}"/>
    <cellStyle name="Normal 9 4 4" xfId="579" xr:uid="{00000000-0005-0000-0000-0000AE010000}"/>
    <cellStyle name="Normal 9 5" xfId="226" xr:uid="{00000000-0005-0000-0000-00001E010000}"/>
    <cellStyle name="Normal 9 6" xfId="345" xr:uid="{00000000-0005-0000-0000-00001F010000}"/>
    <cellStyle name="Normal 9 7" xfId="424" xr:uid="{00000000-0005-0000-0000-0000A8010000}"/>
    <cellStyle name="Note 2" xfId="12" xr:uid="{00000000-0005-0000-0000-000020010000}"/>
    <cellStyle name="Note 2 2" xfId="142" xr:uid="{00000000-0005-0000-0000-000021010000}"/>
    <cellStyle name="Note 2 2 2" xfId="143" xr:uid="{00000000-0005-0000-0000-000022010000}"/>
    <cellStyle name="Note 2 3" xfId="144" xr:uid="{00000000-0005-0000-0000-000023010000}"/>
    <cellStyle name="Note 2 3 2" xfId="145" xr:uid="{00000000-0005-0000-0000-000024010000}"/>
    <cellStyle name="Note 2 4" xfId="146" xr:uid="{00000000-0005-0000-0000-000025010000}"/>
    <cellStyle name="Note 2 4 2" xfId="147" xr:uid="{00000000-0005-0000-0000-000026010000}"/>
    <cellStyle name="Note 2 5" xfId="148" xr:uid="{00000000-0005-0000-0000-000027010000}"/>
    <cellStyle name="Note 2 5 2" xfId="149" xr:uid="{00000000-0005-0000-0000-000028010000}"/>
    <cellStyle name="Note 2 6" xfId="150" xr:uid="{00000000-0005-0000-0000-000029010000}"/>
    <cellStyle name="Note 2 6 2" xfId="151" xr:uid="{00000000-0005-0000-0000-00002A010000}"/>
    <cellStyle name="Note 3" xfId="152" xr:uid="{00000000-0005-0000-0000-00002B010000}"/>
    <cellStyle name="Note 3 2" xfId="153" xr:uid="{00000000-0005-0000-0000-00002C010000}"/>
    <cellStyle name="Note 3 2 2" xfId="154" xr:uid="{00000000-0005-0000-0000-00002D010000}"/>
    <cellStyle name="Note 3 3" xfId="155" xr:uid="{00000000-0005-0000-0000-00002E010000}"/>
    <cellStyle name="Note 3 3 2" xfId="156" xr:uid="{00000000-0005-0000-0000-00002F010000}"/>
    <cellStyle name="Note 3 4" xfId="157" xr:uid="{00000000-0005-0000-0000-000030010000}"/>
    <cellStyle name="Note 4" xfId="158" xr:uid="{00000000-0005-0000-0000-000031010000}"/>
    <cellStyle name="Note 4 2" xfId="159" xr:uid="{00000000-0005-0000-0000-000032010000}"/>
    <cellStyle name="Note 5" xfId="160" xr:uid="{00000000-0005-0000-0000-000033010000}"/>
    <cellStyle name="Note 5 2" xfId="161" xr:uid="{00000000-0005-0000-0000-000034010000}"/>
    <cellStyle name="Note 6" xfId="162" xr:uid="{00000000-0005-0000-0000-000035010000}"/>
    <cellStyle name="Note 6 2" xfId="163" xr:uid="{00000000-0005-0000-0000-000036010000}"/>
    <cellStyle name="Note 7" xfId="164" xr:uid="{00000000-0005-0000-0000-000037010000}"/>
    <cellStyle name="Note 7 2" xfId="165" xr:uid="{00000000-0005-0000-0000-000038010000}"/>
    <cellStyle name="Note 8" xfId="166" xr:uid="{00000000-0005-0000-0000-000039010000}"/>
    <cellStyle name="Note 8 2" xfId="167" xr:uid="{00000000-0005-0000-0000-00003A010000}"/>
    <cellStyle name="Output 2" xfId="168" xr:uid="{00000000-0005-0000-0000-00003B010000}"/>
    <cellStyle name="Percent 10" xfId="206" xr:uid="{00000000-0005-0000-0000-00003D010000}"/>
    <cellStyle name="Percent 11" xfId="209" xr:uid="{00000000-0005-0000-0000-00003E010000}"/>
    <cellStyle name="Percent 11 2" xfId="334" xr:uid="{00000000-0005-0000-0000-00003F010000}"/>
    <cellStyle name="Percent 11 3" xfId="312" xr:uid="{00000000-0005-0000-0000-000040010000}"/>
    <cellStyle name="Percent 12" xfId="210" xr:uid="{00000000-0005-0000-0000-000041010000}"/>
    <cellStyle name="Percent 12 2" xfId="318" xr:uid="{00000000-0005-0000-0000-000042010000}"/>
    <cellStyle name="Percent 13" xfId="269" xr:uid="{00000000-0005-0000-0000-00006B010000}"/>
    <cellStyle name="Percent 2" xfId="13" xr:uid="{00000000-0005-0000-0000-000043010000}"/>
    <cellStyle name="Percent 2 2" xfId="197" xr:uid="{00000000-0005-0000-0000-000044010000}"/>
    <cellStyle name="Percent 2 3" xfId="170" xr:uid="{00000000-0005-0000-0000-000045010000}"/>
    <cellStyle name="Percent 2 3 2" xfId="313" xr:uid="{00000000-0005-0000-0000-000046010000}"/>
    <cellStyle name="Percent 2 3 3" xfId="580" xr:uid="{00000000-0005-0000-0000-0000D9010000}"/>
    <cellStyle name="Percent 2 4" xfId="227" xr:uid="{00000000-0005-0000-0000-000047010000}"/>
    <cellStyle name="Percent 2 5" xfId="426" xr:uid="{00000000-0005-0000-0000-0000D5010000}"/>
    <cellStyle name="Percent 3" xfId="14" xr:uid="{00000000-0005-0000-0000-000048010000}"/>
    <cellStyle name="Percent 4" xfId="17" xr:uid="{00000000-0005-0000-0000-000049010000}"/>
    <cellStyle name="Percent 4 2" xfId="198" xr:uid="{00000000-0005-0000-0000-00004A010000}"/>
    <cellStyle name="Percent 4 2 2" xfId="436" xr:uid="{00000000-0005-0000-0000-0000DD010000}"/>
    <cellStyle name="Percent 4 2 3" xfId="371" xr:uid="{00000000-0005-0000-0000-000024000000}"/>
    <cellStyle name="Percent 4 3" xfId="171" xr:uid="{00000000-0005-0000-0000-00004B010000}"/>
    <cellStyle name="Percent 4 4" xfId="348" xr:uid="{00000000-0005-0000-0000-00004C010000}"/>
    <cellStyle name="Percent 4 5" xfId="427" xr:uid="{00000000-0005-0000-0000-0000DC010000}"/>
    <cellStyle name="Percent 5" xfId="172" xr:uid="{00000000-0005-0000-0000-00004D010000}"/>
    <cellStyle name="Percent 5 2" xfId="173" xr:uid="{00000000-0005-0000-0000-00004E010000}"/>
    <cellStyle name="Percent 5 2 2" xfId="200" xr:uid="{00000000-0005-0000-0000-00004F010000}"/>
    <cellStyle name="Percent 5 3" xfId="199" xr:uid="{00000000-0005-0000-0000-000050010000}"/>
    <cellStyle name="Percent 5 4" xfId="352" xr:uid="{00000000-0005-0000-0000-000051010000}"/>
    <cellStyle name="Percent 5 5" xfId="428" xr:uid="{00000000-0005-0000-0000-0000E0010000}"/>
    <cellStyle name="Percent 6" xfId="174" xr:uid="{00000000-0005-0000-0000-000052010000}"/>
    <cellStyle name="Percent 6 2" xfId="175" xr:uid="{00000000-0005-0000-0000-000053010000}"/>
    <cellStyle name="Percent 6 2 2" xfId="202" xr:uid="{00000000-0005-0000-0000-000054010000}"/>
    <cellStyle name="Percent 6 3" xfId="201" xr:uid="{00000000-0005-0000-0000-000055010000}"/>
    <cellStyle name="Percent 7" xfId="176" xr:uid="{00000000-0005-0000-0000-000056010000}"/>
    <cellStyle name="Percent 7 2" xfId="335" xr:uid="{00000000-0005-0000-0000-000057010000}"/>
    <cellStyle name="Percent 7 3" xfId="314" xr:uid="{00000000-0005-0000-0000-000058010000}"/>
    <cellStyle name="Percent 8" xfId="169" xr:uid="{00000000-0005-0000-0000-000059010000}"/>
    <cellStyle name="Percent 9" xfId="203" xr:uid="{00000000-0005-0000-0000-00005A010000}"/>
    <cellStyle name="Percent 9 2" xfId="336" xr:uid="{00000000-0005-0000-0000-00005B010000}"/>
    <cellStyle name="Percent 9 3" xfId="315" xr:uid="{00000000-0005-0000-0000-00005C010000}"/>
    <cellStyle name="Title 2" xfId="177" xr:uid="{00000000-0005-0000-0000-00005D010000}"/>
    <cellStyle name="Total 2" xfId="178" xr:uid="{00000000-0005-0000-0000-00005E010000}"/>
    <cellStyle name="Tracking" xfId="273" xr:uid="{00000000-0005-0000-0000-00005F010000}"/>
    <cellStyle name="Warning Text 2" xfId="179" xr:uid="{00000000-0005-0000-0000-000060010000}"/>
  </cellStyles>
  <dxfs count="1">
    <dxf>
      <fill>
        <patternFill>
          <bgColor rgb="FFFF0000"/>
        </patternFill>
      </fill>
    </dxf>
  </dxfs>
  <tableStyles count="1" defaultTableStyle="TableStyleMedium2" defaultPivotStyle="PivotStyleLight16">
    <tableStyle name="Dataset_1" pivot="0" count="0" xr9:uid="{00000000-0011-0000-FFFF-FFFF00000000}"/>
  </tableStyles>
  <colors>
    <mruColors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5097780</xdr:colOff>
      <xdr:row>0</xdr:row>
      <xdr:rowOff>7620</xdr:rowOff>
    </xdr:from>
    <xdr:to>
      <xdr:col>2</xdr:col>
      <xdr:colOff>6236310</xdr:colOff>
      <xdr:row>0</xdr:row>
      <xdr:rowOff>1000973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39D556-0161-4C31-9F2E-8A6C2AAD8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4360" y="7620"/>
          <a:ext cx="1176630" cy="993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uk/government/collections/early-years-and-childcare-statistics" TargetMode="External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s://www.gov.uk/guidance/interim-visits-registered-early-years-provider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enquiries@ofsted.gov.uk?subject=Transparency%20Report%20-%20EY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enquiries@ofsted.gov.uk?subject=Transparency%20Report%20-%20E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hyperlink" Target="https://www.gov.uk/government/collections/early-years-and-childcare-statistic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covid-19-series-briefing-on-schools-october-2020" TargetMode="External"/><Relationship Id="rId1" Type="http://schemas.openxmlformats.org/officeDocument/2006/relationships/hyperlink" Target="https://www.gov.uk/guidance/interim-phase-maintained-schools-and-academ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31A9-9310-44DF-8F5A-38FFF13E48EB}">
  <dimension ref="A1:E29"/>
  <sheetViews>
    <sheetView tabSelected="1" workbookViewId="0"/>
  </sheetViews>
  <sheetFormatPr defaultColWidth="8.88671875" defaultRowHeight="13.2" x14ac:dyDescent="0.25"/>
  <cols>
    <col min="1" max="1" width="8.88671875" style="24"/>
    <col min="2" max="2" width="36.5546875" style="29" customWidth="1"/>
    <col min="3" max="3" width="93.5546875" style="29" customWidth="1"/>
    <col min="4" max="4" width="8.88671875" style="24"/>
    <col min="5" max="5" width="24" style="24" customWidth="1"/>
    <col min="6" max="16384" width="8.88671875" style="24"/>
  </cols>
  <sheetData>
    <row r="1" spans="1:5" ht="84.6" customHeight="1" x14ac:dyDescent="0.25">
      <c r="B1" s="76"/>
      <c r="C1" s="77"/>
      <c r="D1" s="25"/>
      <c r="E1" s="25"/>
    </row>
    <row r="2" spans="1:5" ht="42" customHeight="1" x14ac:dyDescent="0.4">
      <c r="A2" s="23"/>
      <c r="B2" s="74" t="s">
        <v>0</v>
      </c>
      <c r="C2" s="75"/>
      <c r="D2" s="26"/>
      <c r="E2" s="67"/>
    </row>
    <row r="3" spans="1:5" s="18" customFormat="1" ht="33.75" customHeight="1" x14ac:dyDescent="0.25">
      <c r="B3" s="17" t="s">
        <v>1</v>
      </c>
      <c r="C3" s="17" t="s">
        <v>2</v>
      </c>
      <c r="D3" s="27"/>
      <c r="E3" s="27"/>
    </row>
    <row r="4" spans="1:5" s="18" customFormat="1" ht="33.75" customHeight="1" x14ac:dyDescent="0.25">
      <c r="B4" s="17" t="s">
        <v>3</v>
      </c>
      <c r="C4" s="17" t="s">
        <v>4</v>
      </c>
      <c r="D4" s="27"/>
      <c r="E4" s="27"/>
    </row>
    <row r="5" spans="1:5" s="18" customFormat="1" ht="33.75" customHeight="1" x14ac:dyDescent="0.25">
      <c r="B5" s="17" t="s">
        <v>5</v>
      </c>
      <c r="C5" s="19">
        <v>44162</v>
      </c>
      <c r="D5" s="27"/>
      <c r="E5" s="27"/>
    </row>
    <row r="6" spans="1:5" s="18" customFormat="1" ht="33.75" customHeight="1" x14ac:dyDescent="0.25">
      <c r="B6" s="20" t="s">
        <v>6</v>
      </c>
      <c r="C6" s="17" t="s">
        <v>7</v>
      </c>
      <c r="D6" s="27"/>
      <c r="E6" s="27"/>
    </row>
    <row r="7" spans="1:5" s="18" customFormat="1" ht="33.75" customHeight="1" x14ac:dyDescent="0.25">
      <c r="B7" s="30" t="s">
        <v>8</v>
      </c>
      <c r="C7" s="21" t="s">
        <v>747</v>
      </c>
      <c r="D7" s="27"/>
      <c r="E7" s="28"/>
    </row>
    <row r="8" spans="1:5" s="18" customFormat="1" ht="33.75" customHeight="1" x14ac:dyDescent="0.25">
      <c r="B8" s="1" t="s">
        <v>9</v>
      </c>
      <c r="C8" s="22" t="s">
        <v>10</v>
      </c>
      <c r="D8" s="27"/>
      <c r="E8" s="27"/>
    </row>
    <row r="9" spans="1:5" s="18" customFormat="1" ht="100.2" customHeight="1" x14ac:dyDescent="0.25">
      <c r="A9" s="10"/>
      <c r="B9" s="30" t="s">
        <v>11</v>
      </c>
      <c r="C9" s="30" t="s">
        <v>12</v>
      </c>
      <c r="D9" s="27"/>
      <c r="E9" s="27"/>
    </row>
    <row r="10" spans="1:5" s="18" customFormat="1" ht="33.75" customHeight="1" x14ac:dyDescent="0.25">
      <c r="B10" s="30" t="s">
        <v>13</v>
      </c>
      <c r="C10" s="30" t="s">
        <v>14</v>
      </c>
      <c r="D10" s="27"/>
      <c r="E10" s="27"/>
    </row>
    <row r="11" spans="1:5" s="18" customFormat="1" ht="33.75" customHeight="1" x14ac:dyDescent="0.25">
      <c r="B11" s="2" t="s">
        <v>15</v>
      </c>
      <c r="C11" s="2" t="s">
        <v>16</v>
      </c>
      <c r="D11" s="27"/>
      <c r="E11" s="27"/>
    </row>
    <row r="12" spans="1:5" s="18" customFormat="1" ht="33.75" customHeight="1" x14ac:dyDescent="0.25">
      <c r="B12" s="2" t="s">
        <v>17</v>
      </c>
      <c r="C12" s="32" t="s">
        <v>750</v>
      </c>
      <c r="D12" s="27"/>
      <c r="E12" s="27"/>
    </row>
    <row r="13" spans="1:5" s="18" customFormat="1" ht="33.75" customHeight="1" x14ac:dyDescent="0.25">
      <c r="B13" s="2" t="s">
        <v>18</v>
      </c>
      <c r="C13" s="32" t="s">
        <v>19</v>
      </c>
      <c r="D13" s="27"/>
      <c r="E13" s="27"/>
    </row>
    <row r="14" spans="1:5" s="18" customFormat="1" ht="33.75" customHeight="1" x14ac:dyDescent="0.25">
      <c r="B14" s="2" t="s">
        <v>20</v>
      </c>
      <c r="C14" s="31" t="s">
        <v>21</v>
      </c>
      <c r="D14" s="27"/>
      <c r="E14" s="27"/>
    </row>
    <row r="15" spans="1:5" s="18" customFormat="1" ht="33.75" customHeight="1" x14ac:dyDescent="0.25">
      <c r="B15" s="33" t="s">
        <v>22</v>
      </c>
      <c r="C15" s="33" t="s">
        <v>23</v>
      </c>
      <c r="D15" s="27"/>
      <c r="E15" s="27"/>
    </row>
    <row r="16" spans="1:5" s="18" customFormat="1" ht="33.75" customHeight="1" x14ac:dyDescent="0.25">
      <c r="B16" s="2" t="s">
        <v>24</v>
      </c>
      <c r="C16" s="34" t="s">
        <v>25</v>
      </c>
      <c r="D16" s="27"/>
      <c r="E16" s="27"/>
    </row>
    <row r="17" spans="2:5" s="18" customFormat="1" ht="33.75" customHeight="1" x14ac:dyDescent="0.25">
      <c r="B17" s="2" t="s">
        <v>26</v>
      </c>
      <c r="C17" s="32" t="s">
        <v>27</v>
      </c>
      <c r="D17" s="27"/>
      <c r="E17" s="27"/>
    </row>
    <row r="18" spans="2:5" s="18" customFormat="1" ht="15" customHeight="1" x14ac:dyDescent="0.25">
      <c r="B18" s="5"/>
      <c r="C18" s="6"/>
      <c r="D18" s="27"/>
      <c r="E18" s="27"/>
    </row>
    <row r="19" spans="2:5" s="18" customFormat="1" ht="15" customHeight="1" x14ac:dyDescent="0.25">
      <c r="B19" s="4"/>
      <c r="C19" s="3"/>
    </row>
    <row r="20" spans="2:5" s="18" customFormat="1" ht="15" customHeight="1" x14ac:dyDescent="0.25">
      <c r="B20" s="4" t="s">
        <v>28</v>
      </c>
      <c r="C20" s="3"/>
    </row>
    <row r="21" spans="2:5" s="18" customFormat="1" ht="15" customHeight="1" x14ac:dyDescent="0.25">
      <c r="B21" s="4"/>
      <c r="C21" s="7"/>
    </row>
    <row r="22" spans="2:5" s="18" customFormat="1" ht="15" customHeight="1" x14ac:dyDescent="0.25">
      <c r="B22" s="11" t="s">
        <v>29</v>
      </c>
      <c r="C22" s="3"/>
    </row>
    <row r="23" spans="2:5" s="18" customFormat="1" ht="15" customHeight="1" x14ac:dyDescent="0.25">
      <c r="B23" s="11" t="s">
        <v>30</v>
      </c>
      <c r="C23" s="3"/>
    </row>
    <row r="24" spans="2:5" s="18" customFormat="1" ht="15" customHeight="1" x14ac:dyDescent="0.25">
      <c r="B24" s="11" t="s">
        <v>31</v>
      </c>
      <c r="C24" s="3"/>
    </row>
    <row r="25" spans="2:5" s="18" customFormat="1" ht="15" customHeight="1" x14ac:dyDescent="0.25">
      <c r="B25" s="35" t="s">
        <v>32</v>
      </c>
      <c r="C25" s="8"/>
    </row>
    <row r="26" spans="2:5" s="18" customFormat="1" ht="15" customHeight="1" x14ac:dyDescent="0.25">
      <c r="B26" s="11" t="s">
        <v>33</v>
      </c>
      <c r="C26" s="3"/>
    </row>
    <row r="27" spans="2:5" s="18" customFormat="1" ht="15" customHeight="1" x14ac:dyDescent="0.25">
      <c r="B27" s="11" t="s">
        <v>34</v>
      </c>
      <c r="C27" s="3"/>
    </row>
    <row r="28" spans="2:5" s="18" customFormat="1" ht="15" customHeight="1" x14ac:dyDescent="0.25">
      <c r="B28" s="35" t="s">
        <v>35</v>
      </c>
      <c r="C28" s="36"/>
    </row>
    <row r="29" spans="2:5" ht="15" customHeight="1" x14ac:dyDescent="0.25">
      <c r="B29" s="12"/>
      <c r="C29" s="9"/>
    </row>
  </sheetData>
  <sheetProtection sheet="1" objects="1" scenarios="1"/>
  <mergeCells count="2">
    <mergeCell ref="B2:C2"/>
    <mergeCell ref="B1:C1"/>
  </mergeCells>
  <hyperlinks>
    <hyperlink ref="B25:C25" r:id="rId1" display="visit http://www.nationalarchives.gov.uk/doc/open-government-licence/" xr:uid="{00000000-0004-0000-0000-000000000000}"/>
    <hyperlink ref="B25" r:id="rId2" xr:uid="{00000000-0004-0000-0000-000001000000}"/>
    <hyperlink ref="B28:C28" r:id="rId3" display="psi@nationalarchives.gsi.gov.uk" xr:uid="{00000000-0004-0000-0000-000002000000}"/>
    <hyperlink ref="B28" r:id="rId4" xr:uid="{00000000-0004-0000-0000-000003000000}"/>
    <hyperlink ref="C12" r:id="rId5" display="enquiries@ofsted.gov.uk" xr:uid="{00000000-0004-0000-0000-000004000000}"/>
    <hyperlink ref="C13" r:id="rId6" xr:uid="{00000000-0004-0000-0000-000005000000}"/>
    <hyperlink ref="C14" r:id="rId7" xr:uid="{9C822A9A-FDE8-4108-B832-61C73250EC06}"/>
    <hyperlink ref="C17" r:id="rId8" location="official-statistics" xr:uid="{1E12A497-AC2C-4F21-97F0-FF772AB46E99}"/>
    <hyperlink ref="C16" r:id="rId9" location="transparency-data" xr:uid="{8D3AADB3-0A04-416A-8FEA-35BD353CEE21}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6EE5-6A80-4D9D-8D7D-198B7DB68FC9}">
  <dimension ref="B2:C23"/>
  <sheetViews>
    <sheetView workbookViewId="0"/>
  </sheetViews>
  <sheetFormatPr defaultColWidth="8.88671875" defaultRowHeight="13.2" x14ac:dyDescent="0.25"/>
  <cols>
    <col min="1" max="1" width="2.33203125" style="16" customWidth="1"/>
    <col min="2" max="2" width="21.33203125" style="16" customWidth="1"/>
    <col min="3" max="3" width="53.6640625" style="16" customWidth="1"/>
    <col min="4" max="16384" width="8.88671875" style="16"/>
  </cols>
  <sheetData>
    <row r="2" spans="2:3" ht="15" x14ac:dyDescent="0.25">
      <c r="B2" s="70" t="s">
        <v>740</v>
      </c>
    </row>
    <row r="3" spans="2:3" ht="15" x14ac:dyDescent="0.25">
      <c r="B3" s="71" t="s">
        <v>742</v>
      </c>
    </row>
    <row r="4" spans="2:3" ht="15" x14ac:dyDescent="0.25">
      <c r="B4" s="71" t="s">
        <v>743</v>
      </c>
    </row>
    <row r="5" spans="2:3" ht="15" x14ac:dyDescent="0.25">
      <c r="B5" s="71" t="s">
        <v>749</v>
      </c>
    </row>
    <row r="6" spans="2:3" ht="15" x14ac:dyDescent="0.25">
      <c r="B6" s="71" t="s">
        <v>744</v>
      </c>
    </row>
    <row r="7" spans="2:3" ht="15" x14ac:dyDescent="0.25">
      <c r="B7" s="72" t="s">
        <v>21</v>
      </c>
    </row>
    <row r="8" spans="2:3" ht="15" x14ac:dyDescent="0.25">
      <c r="B8" s="71"/>
    </row>
    <row r="9" spans="2:3" ht="15" x14ac:dyDescent="0.25">
      <c r="B9" s="71" t="s">
        <v>751</v>
      </c>
    </row>
    <row r="10" spans="2:3" ht="15" x14ac:dyDescent="0.25">
      <c r="B10" s="71" t="s">
        <v>746</v>
      </c>
    </row>
    <row r="12" spans="2:3" ht="15" x14ac:dyDescent="0.25">
      <c r="B12" s="46" t="s">
        <v>36</v>
      </c>
      <c r="C12" s="47" t="s">
        <v>37</v>
      </c>
    </row>
    <row r="13" spans="2:3" ht="15" x14ac:dyDescent="0.25">
      <c r="B13" s="48" t="s">
        <v>38</v>
      </c>
      <c r="C13" s="49" t="s">
        <v>39</v>
      </c>
    </row>
    <row r="14" spans="2:3" ht="30" x14ac:dyDescent="0.25">
      <c r="B14" s="50" t="s">
        <v>40</v>
      </c>
      <c r="C14" s="51" t="s">
        <v>41</v>
      </c>
    </row>
    <row r="15" spans="2:3" ht="60" x14ac:dyDescent="0.25">
      <c r="B15" s="52" t="s">
        <v>42</v>
      </c>
      <c r="C15" s="53" t="s">
        <v>43</v>
      </c>
    </row>
    <row r="16" spans="2:3" ht="60" x14ac:dyDescent="0.25">
      <c r="B16" s="54" t="s">
        <v>44</v>
      </c>
      <c r="C16" s="55" t="s">
        <v>45</v>
      </c>
    </row>
    <row r="17" spans="2:3" ht="15" x14ac:dyDescent="0.25">
      <c r="B17" s="56" t="s">
        <v>46</v>
      </c>
      <c r="C17" s="57" t="s">
        <v>47</v>
      </c>
    </row>
    <row r="18" spans="2:3" ht="15" x14ac:dyDescent="0.25">
      <c r="B18" s="58" t="s">
        <v>48</v>
      </c>
      <c r="C18" s="59" t="s">
        <v>49</v>
      </c>
    </row>
    <row r="19" spans="2:3" ht="30" x14ac:dyDescent="0.25">
      <c r="B19" s="60" t="s">
        <v>50</v>
      </c>
      <c r="C19" s="61" t="s">
        <v>51</v>
      </c>
    </row>
    <row r="20" spans="2:3" ht="15" x14ac:dyDescent="0.25">
      <c r="B20" s="60" t="s">
        <v>52</v>
      </c>
      <c r="C20" s="62" t="s">
        <v>53</v>
      </c>
    </row>
    <row r="21" spans="2:3" ht="30" x14ac:dyDescent="0.25">
      <c r="B21" s="63" t="s">
        <v>54</v>
      </c>
      <c r="C21" s="61" t="s">
        <v>55</v>
      </c>
    </row>
    <row r="22" spans="2:3" ht="30" x14ac:dyDescent="0.25">
      <c r="B22" s="63" t="s">
        <v>56</v>
      </c>
      <c r="C22" s="61" t="s">
        <v>57</v>
      </c>
    </row>
    <row r="23" spans="2:3" ht="99" customHeight="1" x14ac:dyDescent="0.25">
      <c r="B23" s="63" t="s">
        <v>58</v>
      </c>
      <c r="C23" s="61" t="s">
        <v>59</v>
      </c>
    </row>
  </sheetData>
  <sheetProtection sheet="1" objects="1" scenarios="1"/>
  <hyperlinks>
    <hyperlink ref="B13" r:id="rId1" display="https://www.gov.uk/guidance/interim-phase-maintained-schools-and-academies" xr:uid="{568B152A-D420-481B-8B20-031759C9E104}"/>
    <hyperlink ref="B16" r:id="rId2" display="https://www.gov.uk/government/publications/covid-19-series-briefing-on-schools-october-2020" xr:uid="{C55EF58B-4591-4A6B-94F6-DEB4E922692D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85E2-DA96-4098-89A6-F41A370D1D4B}">
  <dimension ref="B1:I164"/>
  <sheetViews>
    <sheetView zoomScaleNormal="100" workbookViewId="0">
      <pane ySplit="3" topLeftCell="A4" activePane="bottomLeft" state="frozen"/>
      <selection pane="bottomLeft"/>
    </sheetView>
  </sheetViews>
  <sheetFormatPr defaultColWidth="8.88671875" defaultRowHeight="13.2" x14ac:dyDescent="0.25"/>
  <cols>
    <col min="1" max="1" width="8.88671875" style="16"/>
    <col min="2" max="2" width="28.5546875" style="16" bestFit="1" customWidth="1"/>
    <col min="3" max="3" width="4.6640625" style="16" customWidth="1"/>
    <col min="4" max="4" width="28.5546875" style="16" customWidth="1"/>
    <col min="5" max="7" width="20.6640625" style="16" customWidth="1"/>
    <col min="8" max="16384" width="8.88671875" style="16"/>
  </cols>
  <sheetData>
    <row r="1" spans="2:9" ht="15" customHeight="1" x14ac:dyDescent="0.25">
      <c r="B1" s="68" t="s">
        <v>745</v>
      </c>
      <c r="C1" s="66"/>
      <c r="D1" s="37"/>
    </row>
    <row r="2" spans="2:9" ht="13.8" x14ac:dyDescent="0.25">
      <c r="B2" s="69" t="s">
        <v>748</v>
      </c>
    </row>
    <row r="3" spans="2:9" ht="26.4" x14ac:dyDescent="0.25">
      <c r="B3" s="41" t="s">
        <v>741</v>
      </c>
      <c r="C3" s="41"/>
      <c r="D3" s="38" t="s">
        <v>163</v>
      </c>
      <c r="E3" s="38" t="s">
        <v>60</v>
      </c>
      <c r="F3" s="38" t="s">
        <v>61</v>
      </c>
      <c r="G3" s="38" t="s">
        <v>62</v>
      </c>
    </row>
    <row r="4" spans="2:9" x14ac:dyDescent="0.25">
      <c r="B4" s="39" t="s">
        <v>7</v>
      </c>
      <c r="C4" s="39"/>
      <c r="D4" s="40">
        <v>416</v>
      </c>
      <c r="E4" s="40">
        <v>203</v>
      </c>
      <c r="F4" s="40">
        <v>211</v>
      </c>
      <c r="G4" s="40">
        <v>2</v>
      </c>
      <c r="H4" s="41"/>
      <c r="I4" s="41"/>
    </row>
    <row r="5" spans="2:9" x14ac:dyDescent="0.25">
      <c r="B5" s="39" t="s">
        <v>192</v>
      </c>
      <c r="C5" s="39"/>
      <c r="D5" s="40">
        <v>49</v>
      </c>
      <c r="E5" s="40">
        <v>29</v>
      </c>
      <c r="F5" s="40">
        <v>20</v>
      </c>
      <c r="G5" s="40">
        <v>0</v>
      </c>
      <c r="H5" s="41"/>
      <c r="I5" s="41"/>
    </row>
    <row r="6" spans="2:9" x14ac:dyDescent="0.25">
      <c r="B6" s="16" t="s">
        <v>193</v>
      </c>
      <c r="D6" s="42">
        <v>0</v>
      </c>
      <c r="E6" s="42">
        <v>0</v>
      </c>
      <c r="F6" s="42">
        <v>0</v>
      </c>
      <c r="G6" s="42">
        <v>0</v>
      </c>
    </row>
    <row r="7" spans="2:9" x14ac:dyDescent="0.25">
      <c r="B7" s="16" t="s">
        <v>69</v>
      </c>
      <c r="D7" s="42">
        <v>4</v>
      </c>
      <c r="E7" s="42">
        <v>2</v>
      </c>
      <c r="F7" s="42">
        <v>2</v>
      </c>
      <c r="G7" s="42">
        <v>0</v>
      </c>
    </row>
    <row r="8" spans="2:9" x14ac:dyDescent="0.25">
      <c r="B8" s="16" t="s">
        <v>75</v>
      </c>
      <c r="D8" s="42">
        <v>2</v>
      </c>
      <c r="E8" s="42">
        <v>0</v>
      </c>
      <c r="F8" s="42">
        <v>2</v>
      </c>
      <c r="G8" s="42">
        <v>0</v>
      </c>
    </row>
    <row r="9" spans="2:9" x14ac:dyDescent="0.25">
      <c r="B9" s="16" t="s">
        <v>82</v>
      </c>
      <c r="D9" s="42">
        <v>1</v>
      </c>
      <c r="E9" s="42">
        <v>0</v>
      </c>
      <c r="F9" s="42">
        <v>1</v>
      </c>
      <c r="G9" s="42">
        <v>0</v>
      </c>
    </row>
    <row r="10" spans="2:9" x14ac:dyDescent="0.25">
      <c r="B10" s="16" t="s">
        <v>85</v>
      </c>
      <c r="D10" s="42">
        <v>2</v>
      </c>
      <c r="E10" s="42">
        <v>2</v>
      </c>
      <c r="F10" s="42">
        <v>0</v>
      </c>
      <c r="G10" s="42">
        <v>0</v>
      </c>
    </row>
    <row r="11" spans="2:9" x14ac:dyDescent="0.25">
      <c r="B11" s="16" t="s">
        <v>87</v>
      </c>
      <c r="D11" s="42">
        <v>4</v>
      </c>
      <c r="E11" s="42">
        <v>4</v>
      </c>
      <c r="F11" s="42">
        <v>0</v>
      </c>
      <c r="G11" s="42">
        <v>0</v>
      </c>
    </row>
    <row r="12" spans="2:9" x14ac:dyDescent="0.25">
      <c r="B12" s="16" t="s">
        <v>88</v>
      </c>
      <c r="D12" s="42">
        <v>4</v>
      </c>
      <c r="E12" s="42">
        <v>1</v>
      </c>
      <c r="F12" s="42">
        <v>3</v>
      </c>
      <c r="G12" s="42">
        <v>0</v>
      </c>
    </row>
    <row r="13" spans="2:9" x14ac:dyDescent="0.25">
      <c r="B13" s="16" t="s">
        <v>91</v>
      </c>
      <c r="D13" s="42">
        <v>1</v>
      </c>
      <c r="E13" s="42">
        <v>1</v>
      </c>
      <c r="F13" s="42">
        <v>0</v>
      </c>
      <c r="G13" s="42">
        <v>0</v>
      </c>
    </row>
    <row r="14" spans="2:9" x14ac:dyDescent="0.25">
      <c r="B14" s="16" t="s">
        <v>194</v>
      </c>
      <c r="D14" s="42">
        <v>0</v>
      </c>
      <c r="E14" s="42">
        <v>0</v>
      </c>
      <c r="F14" s="42">
        <v>0</v>
      </c>
      <c r="G14" s="42">
        <v>0</v>
      </c>
    </row>
    <row r="15" spans="2:9" x14ac:dyDescent="0.25">
      <c r="B15" s="16" t="s">
        <v>102</v>
      </c>
      <c r="D15" s="42">
        <v>3</v>
      </c>
      <c r="E15" s="42">
        <v>3</v>
      </c>
      <c r="F15" s="42">
        <v>0</v>
      </c>
      <c r="G15" s="42">
        <v>0</v>
      </c>
    </row>
    <row r="16" spans="2:9" x14ac:dyDescent="0.25">
      <c r="B16" s="16" t="s">
        <v>104</v>
      </c>
      <c r="D16" s="42">
        <v>3</v>
      </c>
      <c r="E16" s="42">
        <v>2</v>
      </c>
      <c r="F16" s="42">
        <v>1</v>
      </c>
      <c r="G16" s="42">
        <v>0</v>
      </c>
    </row>
    <row r="17" spans="2:7" x14ac:dyDescent="0.25">
      <c r="B17" s="16" t="s">
        <v>107</v>
      </c>
      <c r="D17" s="42">
        <v>6</v>
      </c>
      <c r="E17" s="42">
        <v>5</v>
      </c>
      <c r="F17" s="42">
        <v>1</v>
      </c>
      <c r="G17" s="42">
        <v>0</v>
      </c>
    </row>
    <row r="18" spans="2:7" x14ac:dyDescent="0.25">
      <c r="B18" s="16" t="s">
        <v>195</v>
      </c>
      <c r="D18" s="42">
        <v>0</v>
      </c>
      <c r="E18" s="42">
        <v>0</v>
      </c>
      <c r="F18" s="42">
        <v>0</v>
      </c>
      <c r="G18" s="42">
        <v>0</v>
      </c>
    </row>
    <row r="19" spans="2:7" x14ac:dyDescent="0.25">
      <c r="B19" s="16" t="s">
        <v>115</v>
      </c>
      <c r="D19" s="42">
        <v>2</v>
      </c>
      <c r="E19" s="42">
        <v>1</v>
      </c>
      <c r="F19" s="42">
        <v>1</v>
      </c>
      <c r="G19" s="42">
        <v>0</v>
      </c>
    </row>
    <row r="20" spans="2:7" x14ac:dyDescent="0.25">
      <c r="B20" s="16" t="s">
        <v>196</v>
      </c>
      <c r="D20" s="42">
        <v>0</v>
      </c>
      <c r="E20" s="42">
        <v>0</v>
      </c>
      <c r="F20" s="42">
        <v>0</v>
      </c>
      <c r="G20" s="42">
        <v>0</v>
      </c>
    </row>
    <row r="21" spans="2:7" x14ac:dyDescent="0.25">
      <c r="B21" s="16" t="s">
        <v>197</v>
      </c>
      <c r="D21" s="42">
        <v>0</v>
      </c>
      <c r="E21" s="42">
        <v>0</v>
      </c>
      <c r="F21" s="42">
        <v>0</v>
      </c>
      <c r="G21" s="42">
        <v>0</v>
      </c>
    </row>
    <row r="22" spans="2:7" x14ac:dyDescent="0.25">
      <c r="B22" s="16" t="s">
        <v>119</v>
      </c>
      <c r="D22" s="42">
        <v>1</v>
      </c>
      <c r="E22" s="42">
        <v>1</v>
      </c>
      <c r="F22" s="42">
        <v>0</v>
      </c>
      <c r="G22" s="42">
        <v>0</v>
      </c>
    </row>
    <row r="23" spans="2:7" x14ac:dyDescent="0.25">
      <c r="B23" s="16" t="s">
        <v>120</v>
      </c>
      <c r="D23" s="42">
        <v>4</v>
      </c>
      <c r="E23" s="42">
        <v>1</v>
      </c>
      <c r="F23" s="42">
        <v>3</v>
      </c>
      <c r="G23" s="42">
        <v>0</v>
      </c>
    </row>
    <row r="24" spans="2:7" x14ac:dyDescent="0.25">
      <c r="B24" s="16" t="s">
        <v>121</v>
      </c>
      <c r="D24" s="42">
        <v>2</v>
      </c>
      <c r="E24" s="42">
        <v>0</v>
      </c>
      <c r="F24" s="42">
        <v>2</v>
      </c>
      <c r="G24" s="42">
        <v>0</v>
      </c>
    </row>
    <row r="25" spans="2:7" x14ac:dyDescent="0.25">
      <c r="B25" s="16" t="s">
        <v>198</v>
      </c>
      <c r="D25" s="42">
        <v>0</v>
      </c>
      <c r="E25" s="42">
        <v>0</v>
      </c>
      <c r="F25" s="42">
        <v>0</v>
      </c>
      <c r="G25" s="42">
        <v>0</v>
      </c>
    </row>
    <row r="26" spans="2:7" x14ac:dyDescent="0.25">
      <c r="B26" s="16" t="s">
        <v>131</v>
      </c>
      <c r="D26" s="42">
        <v>2</v>
      </c>
      <c r="E26" s="42">
        <v>2</v>
      </c>
      <c r="F26" s="42">
        <v>0</v>
      </c>
      <c r="G26" s="42">
        <v>0</v>
      </c>
    </row>
    <row r="27" spans="2:7" x14ac:dyDescent="0.25">
      <c r="B27" s="16" t="s">
        <v>133</v>
      </c>
      <c r="D27" s="42">
        <v>3</v>
      </c>
      <c r="E27" s="42">
        <v>2</v>
      </c>
      <c r="F27" s="42">
        <v>1</v>
      </c>
      <c r="G27" s="42">
        <v>0</v>
      </c>
    </row>
    <row r="28" spans="2:7" x14ac:dyDescent="0.25">
      <c r="B28" s="16" t="s">
        <v>199</v>
      </c>
      <c r="D28" s="42">
        <v>0</v>
      </c>
      <c r="E28" s="42">
        <v>0</v>
      </c>
      <c r="F28" s="42">
        <v>0</v>
      </c>
      <c r="G28" s="42">
        <v>0</v>
      </c>
    </row>
    <row r="29" spans="2:7" x14ac:dyDescent="0.25">
      <c r="B29" s="16" t="s">
        <v>142</v>
      </c>
      <c r="D29" s="42">
        <v>3</v>
      </c>
      <c r="E29" s="42">
        <v>1</v>
      </c>
      <c r="F29" s="42">
        <v>2</v>
      </c>
      <c r="G29" s="42">
        <v>0</v>
      </c>
    </row>
    <row r="30" spans="2:7" x14ac:dyDescent="0.25">
      <c r="B30" s="16" t="s">
        <v>145</v>
      </c>
      <c r="D30" s="42">
        <v>1</v>
      </c>
      <c r="E30" s="42">
        <v>0</v>
      </c>
      <c r="F30" s="42">
        <v>1</v>
      </c>
      <c r="G30" s="42">
        <v>0</v>
      </c>
    </row>
    <row r="31" spans="2:7" x14ac:dyDescent="0.25">
      <c r="B31" s="16" t="s">
        <v>150</v>
      </c>
      <c r="D31" s="42">
        <v>1</v>
      </c>
      <c r="E31" s="42">
        <v>1</v>
      </c>
      <c r="F31" s="42">
        <v>0</v>
      </c>
      <c r="G31" s="42">
        <v>0</v>
      </c>
    </row>
    <row r="32" spans="2:7" x14ac:dyDescent="0.25">
      <c r="B32" s="16" t="s">
        <v>200</v>
      </c>
      <c r="D32" s="42">
        <v>0</v>
      </c>
      <c r="E32" s="42">
        <v>0</v>
      </c>
      <c r="F32" s="42">
        <v>0</v>
      </c>
      <c r="G32" s="42">
        <v>0</v>
      </c>
    </row>
    <row r="33" spans="2:9" x14ac:dyDescent="0.25">
      <c r="B33" s="41" t="s">
        <v>201</v>
      </c>
      <c r="C33" s="41"/>
      <c r="D33" s="40">
        <v>40</v>
      </c>
      <c r="E33" s="40">
        <v>28</v>
      </c>
      <c r="F33" s="40">
        <v>11</v>
      </c>
      <c r="G33" s="40">
        <v>1</v>
      </c>
      <c r="H33" s="41"/>
      <c r="I33" s="41"/>
    </row>
    <row r="34" spans="2:9" x14ac:dyDescent="0.25">
      <c r="B34" s="16" t="s">
        <v>66</v>
      </c>
      <c r="D34" s="42">
        <v>1</v>
      </c>
      <c r="E34" s="42">
        <v>0</v>
      </c>
      <c r="F34" s="42">
        <v>0</v>
      </c>
      <c r="G34" s="42">
        <v>1</v>
      </c>
    </row>
    <row r="35" spans="2:9" x14ac:dyDescent="0.25">
      <c r="B35" s="16" t="s">
        <v>202</v>
      </c>
      <c r="D35" s="42">
        <v>0</v>
      </c>
      <c r="E35" s="42">
        <v>0</v>
      </c>
      <c r="F35" s="42">
        <v>0</v>
      </c>
      <c r="G35" s="42">
        <v>0</v>
      </c>
    </row>
    <row r="36" spans="2:9" x14ac:dyDescent="0.25">
      <c r="B36" s="16" t="s">
        <v>67</v>
      </c>
      <c r="D36" s="42">
        <v>2</v>
      </c>
      <c r="E36" s="42">
        <v>0</v>
      </c>
      <c r="F36" s="42">
        <v>2</v>
      </c>
      <c r="G36" s="42">
        <v>0</v>
      </c>
    </row>
    <row r="37" spans="2:9" x14ac:dyDescent="0.25">
      <c r="B37" s="16" t="s">
        <v>74</v>
      </c>
      <c r="D37" s="42">
        <v>1</v>
      </c>
      <c r="E37" s="42">
        <v>1</v>
      </c>
      <c r="F37" s="42">
        <v>0</v>
      </c>
      <c r="G37" s="42">
        <v>0</v>
      </c>
    </row>
    <row r="38" spans="2:9" x14ac:dyDescent="0.25">
      <c r="B38" s="16" t="s">
        <v>78</v>
      </c>
      <c r="D38" s="42">
        <v>1</v>
      </c>
      <c r="E38" s="42">
        <v>1</v>
      </c>
      <c r="F38" s="42">
        <v>0</v>
      </c>
      <c r="G38" s="42">
        <v>0</v>
      </c>
    </row>
    <row r="39" spans="2:9" x14ac:dyDescent="0.25">
      <c r="B39" s="16" t="s">
        <v>203</v>
      </c>
      <c r="D39" s="42">
        <v>0</v>
      </c>
      <c r="E39" s="42">
        <v>0</v>
      </c>
      <c r="F39" s="42">
        <v>0</v>
      </c>
      <c r="G39" s="42">
        <v>0</v>
      </c>
    </row>
    <row r="40" spans="2:9" x14ac:dyDescent="0.25">
      <c r="B40" s="16" t="s">
        <v>204</v>
      </c>
      <c r="D40" s="42">
        <v>0</v>
      </c>
      <c r="E40" s="42">
        <v>0</v>
      </c>
      <c r="F40" s="42">
        <v>0</v>
      </c>
      <c r="G40" s="42">
        <v>0</v>
      </c>
    </row>
    <row r="41" spans="2:9" x14ac:dyDescent="0.25">
      <c r="B41" s="16" t="s">
        <v>95</v>
      </c>
      <c r="D41" s="42">
        <v>2</v>
      </c>
      <c r="E41" s="42">
        <v>2</v>
      </c>
      <c r="F41" s="42">
        <v>0</v>
      </c>
      <c r="G41" s="42">
        <v>0</v>
      </c>
    </row>
    <row r="42" spans="2:9" x14ac:dyDescent="0.25">
      <c r="B42" s="16" t="s">
        <v>105</v>
      </c>
      <c r="D42" s="42">
        <v>1</v>
      </c>
      <c r="E42" s="42">
        <v>1</v>
      </c>
      <c r="F42" s="42">
        <v>0</v>
      </c>
      <c r="G42" s="42">
        <v>0</v>
      </c>
    </row>
    <row r="43" spans="2:9" x14ac:dyDescent="0.25">
      <c r="B43" s="16" t="s">
        <v>106</v>
      </c>
      <c r="D43" s="42">
        <v>6</v>
      </c>
      <c r="E43" s="42">
        <v>3</v>
      </c>
      <c r="F43" s="42">
        <v>3</v>
      </c>
      <c r="G43" s="42">
        <v>0</v>
      </c>
    </row>
    <row r="44" spans="2:9" x14ac:dyDescent="0.25">
      <c r="B44" s="16" t="s">
        <v>111</v>
      </c>
      <c r="D44" s="42">
        <v>1</v>
      </c>
      <c r="E44" s="42">
        <v>1</v>
      </c>
      <c r="F44" s="42">
        <v>0</v>
      </c>
      <c r="G44" s="42">
        <v>0</v>
      </c>
    </row>
    <row r="45" spans="2:9" x14ac:dyDescent="0.25">
      <c r="B45" s="16" t="s">
        <v>112</v>
      </c>
      <c r="D45" s="42">
        <v>7</v>
      </c>
      <c r="E45" s="42">
        <v>5</v>
      </c>
      <c r="F45" s="42">
        <v>2</v>
      </c>
      <c r="G45" s="42">
        <v>0</v>
      </c>
    </row>
    <row r="46" spans="2:9" x14ac:dyDescent="0.25">
      <c r="B46" s="16" t="s">
        <v>124</v>
      </c>
      <c r="D46" s="42">
        <v>2</v>
      </c>
      <c r="E46" s="42">
        <v>1</v>
      </c>
      <c r="F46" s="42">
        <v>1</v>
      </c>
      <c r="G46" s="42">
        <v>0</v>
      </c>
    </row>
    <row r="47" spans="2:9" x14ac:dyDescent="0.25">
      <c r="B47" s="16" t="s">
        <v>130</v>
      </c>
      <c r="D47" s="42">
        <v>3</v>
      </c>
      <c r="E47" s="42">
        <v>3</v>
      </c>
      <c r="F47" s="42">
        <v>0</v>
      </c>
      <c r="G47" s="42">
        <v>0</v>
      </c>
    </row>
    <row r="48" spans="2:9" x14ac:dyDescent="0.25">
      <c r="B48" s="16" t="s">
        <v>205</v>
      </c>
      <c r="D48" s="42">
        <v>0</v>
      </c>
      <c r="E48" s="42">
        <v>0</v>
      </c>
      <c r="F48" s="42">
        <v>0</v>
      </c>
      <c r="G48" s="42">
        <v>0</v>
      </c>
    </row>
    <row r="49" spans="2:9" x14ac:dyDescent="0.25">
      <c r="B49" s="16" t="s">
        <v>206</v>
      </c>
      <c r="D49" s="42">
        <v>1</v>
      </c>
      <c r="E49" s="42">
        <v>1</v>
      </c>
      <c r="F49" s="42">
        <v>0</v>
      </c>
      <c r="G49" s="42">
        <v>0</v>
      </c>
    </row>
    <row r="50" spans="2:9" x14ac:dyDescent="0.25">
      <c r="B50" s="16" t="s">
        <v>207</v>
      </c>
      <c r="D50" s="42">
        <v>0</v>
      </c>
      <c r="E50" s="42">
        <v>0</v>
      </c>
      <c r="F50" s="42">
        <v>0</v>
      </c>
      <c r="G50" s="42">
        <v>0</v>
      </c>
    </row>
    <row r="51" spans="2:9" x14ac:dyDescent="0.25">
      <c r="B51" s="16" t="s">
        <v>141</v>
      </c>
      <c r="D51" s="42">
        <v>2</v>
      </c>
      <c r="E51" s="42">
        <v>2</v>
      </c>
      <c r="F51" s="42">
        <v>0</v>
      </c>
      <c r="G51" s="42">
        <v>0</v>
      </c>
    </row>
    <row r="52" spans="2:9" x14ac:dyDescent="0.25">
      <c r="B52" s="16" t="s">
        <v>148</v>
      </c>
      <c r="D52" s="42">
        <v>3</v>
      </c>
      <c r="E52" s="42">
        <v>3</v>
      </c>
      <c r="F52" s="42">
        <v>0</v>
      </c>
      <c r="G52" s="42">
        <v>0</v>
      </c>
    </row>
    <row r="53" spans="2:9" x14ac:dyDescent="0.25">
      <c r="B53" s="16" t="s">
        <v>149</v>
      </c>
      <c r="D53" s="42">
        <v>3</v>
      </c>
      <c r="E53" s="42">
        <v>2</v>
      </c>
      <c r="F53" s="42">
        <v>1</v>
      </c>
      <c r="G53" s="42">
        <v>0</v>
      </c>
    </row>
    <row r="54" spans="2:9" x14ac:dyDescent="0.25">
      <c r="B54" s="16" t="s">
        <v>153</v>
      </c>
      <c r="D54" s="42">
        <v>1</v>
      </c>
      <c r="E54" s="42">
        <v>0</v>
      </c>
      <c r="F54" s="42">
        <v>1</v>
      </c>
      <c r="G54" s="42">
        <v>0</v>
      </c>
    </row>
    <row r="55" spans="2:9" x14ac:dyDescent="0.25">
      <c r="B55" s="16" t="s">
        <v>157</v>
      </c>
      <c r="D55" s="42">
        <v>2</v>
      </c>
      <c r="E55" s="42">
        <v>1</v>
      </c>
      <c r="F55" s="42">
        <v>1</v>
      </c>
      <c r="G55" s="42">
        <v>0</v>
      </c>
    </row>
    <row r="56" spans="2:9" x14ac:dyDescent="0.25">
      <c r="B56" s="16" t="s">
        <v>159</v>
      </c>
      <c r="D56" s="42">
        <v>1</v>
      </c>
      <c r="E56" s="42">
        <v>1</v>
      </c>
      <c r="F56" s="42">
        <v>0</v>
      </c>
      <c r="G56" s="42">
        <v>0</v>
      </c>
    </row>
    <row r="57" spans="2:9" x14ac:dyDescent="0.25">
      <c r="B57" s="41" t="s">
        <v>164</v>
      </c>
      <c r="C57" s="41"/>
      <c r="D57" s="40">
        <v>50</v>
      </c>
      <c r="E57" s="40">
        <v>31</v>
      </c>
      <c r="F57" s="40">
        <v>19</v>
      </c>
      <c r="G57" s="40">
        <v>0</v>
      </c>
      <c r="H57" s="41"/>
      <c r="I57" s="41"/>
    </row>
    <row r="58" spans="2:9" x14ac:dyDescent="0.25">
      <c r="B58" s="16" t="s">
        <v>165</v>
      </c>
      <c r="D58" s="42">
        <v>0</v>
      </c>
      <c r="E58" s="42">
        <v>0</v>
      </c>
      <c r="F58" s="42">
        <v>0</v>
      </c>
      <c r="G58" s="42">
        <v>0</v>
      </c>
    </row>
    <row r="59" spans="2:9" x14ac:dyDescent="0.25">
      <c r="B59" s="16" t="s">
        <v>83</v>
      </c>
      <c r="D59" s="42">
        <v>13</v>
      </c>
      <c r="E59" s="42">
        <v>6</v>
      </c>
      <c r="F59" s="42">
        <v>7</v>
      </c>
      <c r="G59" s="42">
        <v>0</v>
      </c>
    </row>
    <row r="60" spans="2:9" x14ac:dyDescent="0.25">
      <c r="B60" s="16" t="s">
        <v>108</v>
      </c>
      <c r="D60" s="42">
        <v>7</v>
      </c>
      <c r="E60" s="42">
        <v>5</v>
      </c>
      <c r="F60" s="42">
        <v>2</v>
      </c>
      <c r="G60" s="42">
        <v>0</v>
      </c>
    </row>
    <row r="61" spans="2:9" x14ac:dyDescent="0.25">
      <c r="B61" s="16" t="s">
        <v>109</v>
      </c>
      <c r="D61" s="42">
        <v>9</v>
      </c>
      <c r="E61" s="42">
        <v>5</v>
      </c>
      <c r="F61" s="42">
        <v>4</v>
      </c>
      <c r="G61" s="42">
        <v>0</v>
      </c>
    </row>
    <row r="62" spans="2:9" x14ac:dyDescent="0.25">
      <c r="B62" s="16" t="s">
        <v>110</v>
      </c>
      <c r="D62" s="42">
        <v>4</v>
      </c>
      <c r="E62" s="42">
        <v>3</v>
      </c>
      <c r="F62" s="42">
        <v>1</v>
      </c>
      <c r="G62" s="42">
        <v>0</v>
      </c>
    </row>
    <row r="63" spans="2:9" x14ac:dyDescent="0.25">
      <c r="B63" s="16" t="s">
        <v>166</v>
      </c>
      <c r="D63" s="42">
        <v>4</v>
      </c>
      <c r="E63" s="42">
        <v>2</v>
      </c>
      <c r="F63" s="42">
        <v>2</v>
      </c>
      <c r="G63" s="42">
        <v>0</v>
      </c>
    </row>
    <row r="64" spans="2:9" x14ac:dyDescent="0.25">
      <c r="B64" s="16" t="s">
        <v>122</v>
      </c>
      <c r="D64" s="42">
        <v>4</v>
      </c>
      <c r="E64" s="42">
        <v>3</v>
      </c>
      <c r="F64" s="42">
        <v>1</v>
      </c>
      <c r="G64" s="42">
        <v>0</v>
      </c>
    </row>
    <row r="65" spans="2:9" x14ac:dyDescent="0.25">
      <c r="B65" s="16" t="s">
        <v>123</v>
      </c>
      <c r="D65" s="42">
        <v>9</v>
      </c>
      <c r="E65" s="42">
        <v>7</v>
      </c>
      <c r="F65" s="42">
        <v>2</v>
      </c>
      <c r="G65" s="42">
        <v>0</v>
      </c>
    </row>
    <row r="66" spans="2:9" x14ac:dyDescent="0.25">
      <c r="B66" s="16" t="s">
        <v>167</v>
      </c>
      <c r="D66" s="42">
        <v>0</v>
      </c>
      <c r="E66" s="42">
        <v>0</v>
      </c>
      <c r="F66" s="42">
        <v>0</v>
      </c>
      <c r="G66" s="42">
        <v>0</v>
      </c>
    </row>
    <row r="67" spans="2:9" x14ac:dyDescent="0.25">
      <c r="B67" s="41" t="s">
        <v>218</v>
      </c>
      <c r="C67" s="41"/>
      <c r="D67" s="40">
        <v>39</v>
      </c>
      <c r="E67" s="40">
        <v>13</v>
      </c>
      <c r="F67" s="40">
        <v>26</v>
      </c>
      <c r="G67" s="40">
        <v>0</v>
      </c>
    </row>
    <row r="68" spans="2:9" x14ac:dyDescent="0.25">
      <c r="B68" s="16" t="s">
        <v>65</v>
      </c>
      <c r="D68" s="42">
        <v>13</v>
      </c>
      <c r="E68" s="42">
        <v>2</v>
      </c>
      <c r="F68" s="42">
        <v>11</v>
      </c>
      <c r="G68" s="42">
        <v>0</v>
      </c>
    </row>
    <row r="69" spans="2:9" x14ac:dyDescent="0.25">
      <c r="B69" s="16" t="s">
        <v>80</v>
      </c>
      <c r="D69" s="42">
        <v>1</v>
      </c>
      <c r="E69" s="42">
        <v>1</v>
      </c>
      <c r="F69" s="42">
        <v>0</v>
      </c>
      <c r="G69" s="42">
        <v>0</v>
      </c>
    </row>
    <row r="70" spans="2:9" x14ac:dyDescent="0.25">
      <c r="B70" s="16" t="s">
        <v>219</v>
      </c>
      <c r="D70" s="42">
        <v>0</v>
      </c>
      <c r="E70" s="42">
        <v>0</v>
      </c>
      <c r="F70" s="42">
        <v>0</v>
      </c>
      <c r="G70" s="42">
        <v>0</v>
      </c>
    </row>
    <row r="71" spans="2:9" x14ac:dyDescent="0.25">
      <c r="B71" s="16" t="s">
        <v>220</v>
      </c>
      <c r="D71" s="42">
        <v>1</v>
      </c>
      <c r="E71" s="42">
        <v>0</v>
      </c>
      <c r="F71" s="42">
        <v>1</v>
      </c>
      <c r="G71" s="42">
        <v>0</v>
      </c>
    </row>
    <row r="72" spans="2:9" x14ac:dyDescent="0.25">
      <c r="B72" s="16" t="s">
        <v>132</v>
      </c>
      <c r="D72" s="42">
        <v>3</v>
      </c>
      <c r="E72" s="42">
        <v>2</v>
      </c>
      <c r="F72" s="42">
        <v>1</v>
      </c>
      <c r="G72" s="42">
        <v>0</v>
      </c>
    </row>
    <row r="73" spans="2:9" x14ac:dyDescent="0.25">
      <c r="B73" s="16" t="s">
        <v>134</v>
      </c>
      <c r="D73" s="42">
        <v>1</v>
      </c>
      <c r="E73" s="42">
        <v>1</v>
      </c>
      <c r="F73" s="42">
        <v>0</v>
      </c>
      <c r="G73" s="42">
        <v>0</v>
      </c>
    </row>
    <row r="74" spans="2:9" x14ac:dyDescent="0.25">
      <c r="B74" s="16" t="s">
        <v>136</v>
      </c>
      <c r="D74" s="42">
        <v>2</v>
      </c>
      <c r="E74" s="42">
        <v>1</v>
      </c>
      <c r="F74" s="42">
        <v>1</v>
      </c>
      <c r="G74" s="42">
        <v>0</v>
      </c>
    </row>
    <row r="75" spans="2:9" x14ac:dyDescent="0.25">
      <c r="B75" s="16" t="s">
        <v>140</v>
      </c>
      <c r="D75" s="42">
        <v>4</v>
      </c>
      <c r="E75" s="42">
        <v>0</v>
      </c>
      <c r="F75" s="42">
        <v>4</v>
      </c>
      <c r="G75" s="42">
        <v>0</v>
      </c>
    </row>
    <row r="76" spans="2:9" x14ac:dyDescent="0.25">
      <c r="B76" s="16" t="s">
        <v>143</v>
      </c>
      <c r="D76" s="42">
        <v>1</v>
      </c>
      <c r="E76" s="42">
        <v>1</v>
      </c>
      <c r="F76" s="42">
        <v>0</v>
      </c>
      <c r="G76" s="42">
        <v>0</v>
      </c>
    </row>
    <row r="77" spans="2:9" x14ac:dyDescent="0.25">
      <c r="B77" s="16" t="s">
        <v>221</v>
      </c>
      <c r="D77" s="42">
        <v>0</v>
      </c>
      <c r="E77" s="42">
        <v>0</v>
      </c>
      <c r="F77" s="42">
        <v>0</v>
      </c>
      <c r="G77" s="42">
        <v>0</v>
      </c>
      <c r="H77" s="41"/>
      <c r="I77" s="41"/>
    </row>
    <row r="78" spans="2:9" x14ac:dyDescent="0.25">
      <c r="B78" s="16" t="s">
        <v>222</v>
      </c>
      <c r="D78" s="42">
        <v>0</v>
      </c>
      <c r="E78" s="42">
        <v>0</v>
      </c>
      <c r="F78" s="42">
        <v>0</v>
      </c>
      <c r="G78" s="42">
        <v>0</v>
      </c>
    </row>
    <row r="79" spans="2:9" x14ac:dyDescent="0.25">
      <c r="B79" s="16" t="s">
        <v>154</v>
      </c>
      <c r="D79" s="42">
        <v>6</v>
      </c>
      <c r="E79" s="42">
        <v>2</v>
      </c>
      <c r="F79" s="42">
        <v>4</v>
      </c>
      <c r="G79" s="42">
        <v>0</v>
      </c>
    </row>
    <row r="80" spans="2:9" x14ac:dyDescent="0.25">
      <c r="B80" s="16" t="s">
        <v>161</v>
      </c>
      <c r="D80" s="42">
        <v>2</v>
      </c>
      <c r="E80" s="42">
        <v>0</v>
      </c>
      <c r="F80" s="42">
        <v>2</v>
      </c>
      <c r="G80" s="42">
        <v>0</v>
      </c>
    </row>
    <row r="81" spans="2:9" x14ac:dyDescent="0.25">
      <c r="B81" s="16" t="s">
        <v>162</v>
      </c>
      <c r="D81" s="42">
        <v>5</v>
      </c>
      <c r="E81" s="42">
        <v>3</v>
      </c>
      <c r="F81" s="42">
        <v>2</v>
      </c>
      <c r="G81" s="42">
        <v>0</v>
      </c>
    </row>
    <row r="82" spans="2:9" x14ac:dyDescent="0.25">
      <c r="B82" s="41" t="s">
        <v>168</v>
      </c>
      <c r="C82" s="41"/>
      <c r="D82" s="40">
        <v>59</v>
      </c>
      <c r="E82" s="40">
        <v>24</v>
      </c>
      <c r="F82" s="40">
        <v>35</v>
      </c>
      <c r="G82" s="40">
        <v>0</v>
      </c>
    </row>
    <row r="83" spans="2:9" x14ac:dyDescent="0.25">
      <c r="B83" s="16" t="s">
        <v>169</v>
      </c>
      <c r="D83" s="42">
        <v>0</v>
      </c>
      <c r="E83" s="42">
        <v>0</v>
      </c>
      <c r="F83" s="42">
        <v>0</v>
      </c>
      <c r="G83" s="42">
        <v>0</v>
      </c>
    </row>
    <row r="84" spans="2:9" x14ac:dyDescent="0.25">
      <c r="B84" s="16" t="s">
        <v>76</v>
      </c>
      <c r="D84" s="42">
        <v>9</v>
      </c>
      <c r="E84" s="42">
        <v>3</v>
      </c>
      <c r="F84" s="42">
        <v>6</v>
      </c>
      <c r="G84" s="42">
        <v>0</v>
      </c>
    </row>
    <row r="85" spans="2:9" x14ac:dyDescent="0.25">
      <c r="B85" s="16" t="s">
        <v>77</v>
      </c>
      <c r="D85" s="42">
        <v>5</v>
      </c>
      <c r="E85" s="42">
        <v>4</v>
      </c>
      <c r="F85" s="42">
        <v>1</v>
      </c>
      <c r="G85" s="42">
        <v>0</v>
      </c>
    </row>
    <row r="86" spans="2:9" x14ac:dyDescent="0.25">
      <c r="B86" s="16" t="s">
        <v>90</v>
      </c>
      <c r="D86" s="42">
        <v>9</v>
      </c>
      <c r="E86" s="42">
        <v>1</v>
      </c>
      <c r="F86" s="42">
        <v>8</v>
      </c>
      <c r="G86" s="42">
        <v>0</v>
      </c>
    </row>
    <row r="87" spans="2:9" x14ac:dyDescent="0.25">
      <c r="B87" s="16" t="s">
        <v>99</v>
      </c>
      <c r="D87" s="42">
        <v>12</v>
      </c>
      <c r="E87" s="42">
        <v>5</v>
      </c>
      <c r="F87" s="42">
        <v>7</v>
      </c>
      <c r="G87" s="42">
        <v>0</v>
      </c>
    </row>
    <row r="88" spans="2:9" x14ac:dyDescent="0.25">
      <c r="B88" s="16" t="s">
        <v>170</v>
      </c>
      <c r="D88" s="42">
        <v>0</v>
      </c>
      <c r="E88" s="42">
        <v>0</v>
      </c>
      <c r="F88" s="42">
        <v>0</v>
      </c>
      <c r="G88" s="42">
        <v>0</v>
      </c>
    </row>
    <row r="89" spans="2:9" x14ac:dyDescent="0.25">
      <c r="B89" s="16" t="s">
        <v>117</v>
      </c>
      <c r="D89" s="42">
        <v>12</v>
      </c>
      <c r="E89" s="42">
        <v>7</v>
      </c>
      <c r="F89" s="42">
        <v>5</v>
      </c>
      <c r="G89" s="42">
        <v>0</v>
      </c>
    </row>
    <row r="90" spans="2:9" x14ac:dyDescent="0.25">
      <c r="B90" s="16" t="s">
        <v>126</v>
      </c>
      <c r="D90" s="42">
        <v>4</v>
      </c>
      <c r="E90" s="42">
        <v>2</v>
      </c>
      <c r="F90" s="42">
        <v>2</v>
      </c>
      <c r="G90" s="42">
        <v>0</v>
      </c>
    </row>
    <row r="91" spans="2:9" x14ac:dyDescent="0.25">
      <c r="B91" s="16" t="s">
        <v>171</v>
      </c>
      <c r="D91" s="42">
        <v>0</v>
      </c>
      <c r="E91" s="42">
        <v>0</v>
      </c>
      <c r="F91" s="42">
        <v>0</v>
      </c>
      <c r="G91" s="42">
        <v>0</v>
      </c>
    </row>
    <row r="92" spans="2:9" x14ac:dyDescent="0.25">
      <c r="B92" s="16" t="s">
        <v>144</v>
      </c>
      <c r="D92" s="42">
        <v>8</v>
      </c>
      <c r="E92" s="42">
        <v>2</v>
      </c>
      <c r="F92" s="42">
        <v>6</v>
      </c>
      <c r="G92" s="42">
        <v>0</v>
      </c>
    </row>
    <row r="93" spans="2:9" x14ac:dyDescent="0.25">
      <c r="B93" s="16" t="s">
        <v>172</v>
      </c>
      <c r="D93" s="42">
        <v>0</v>
      </c>
      <c r="E93" s="42">
        <v>0</v>
      </c>
      <c r="F93" s="42">
        <v>0</v>
      </c>
      <c r="G93" s="42">
        <v>0</v>
      </c>
      <c r="H93" s="41"/>
      <c r="I93" s="41"/>
    </row>
    <row r="94" spans="2:9" x14ac:dyDescent="0.25">
      <c r="B94" s="41" t="s">
        <v>173</v>
      </c>
      <c r="C94" s="41"/>
      <c r="D94" s="40">
        <v>45</v>
      </c>
      <c r="E94" s="40">
        <v>21</v>
      </c>
      <c r="F94" s="40">
        <v>24</v>
      </c>
      <c r="G94" s="40">
        <v>0</v>
      </c>
    </row>
    <row r="95" spans="2:9" x14ac:dyDescent="0.25">
      <c r="B95" s="16" t="s">
        <v>174</v>
      </c>
      <c r="D95" s="42">
        <v>0</v>
      </c>
      <c r="E95" s="42">
        <v>0</v>
      </c>
      <c r="F95" s="42">
        <v>0</v>
      </c>
      <c r="G95" s="42">
        <v>0</v>
      </c>
    </row>
    <row r="96" spans="2:9" x14ac:dyDescent="0.25">
      <c r="B96" s="16" t="s">
        <v>63</v>
      </c>
      <c r="D96" s="42">
        <v>2</v>
      </c>
      <c r="E96" s="42">
        <v>2</v>
      </c>
      <c r="F96" s="42">
        <v>0</v>
      </c>
      <c r="G96" s="42">
        <v>0</v>
      </c>
    </row>
    <row r="97" spans="2:7" x14ac:dyDescent="0.25">
      <c r="B97" s="16" t="s">
        <v>175</v>
      </c>
      <c r="D97" s="42">
        <v>0</v>
      </c>
      <c r="E97" s="42">
        <v>0</v>
      </c>
      <c r="F97" s="42">
        <v>0</v>
      </c>
      <c r="G97" s="42">
        <v>0</v>
      </c>
    </row>
    <row r="98" spans="2:7" x14ac:dyDescent="0.25">
      <c r="B98" s="16" t="s">
        <v>176</v>
      </c>
      <c r="D98" s="42">
        <v>0</v>
      </c>
      <c r="E98" s="42">
        <v>0</v>
      </c>
      <c r="F98" s="42">
        <v>0</v>
      </c>
      <c r="G98" s="42">
        <v>0</v>
      </c>
    </row>
    <row r="99" spans="2:7" x14ac:dyDescent="0.25">
      <c r="B99" s="16" t="s">
        <v>72</v>
      </c>
      <c r="D99" s="42">
        <v>2</v>
      </c>
      <c r="E99" s="42">
        <v>0</v>
      </c>
      <c r="F99" s="42">
        <v>2</v>
      </c>
      <c r="G99" s="42">
        <v>0</v>
      </c>
    </row>
    <row r="100" spans="2:7" x14ac:dyDescent="0.25">
      <c r="B100" s="16" t="s">
        <v>177</v>
      </c>
      <c r="D100" s="42">
        <v>0</v>
      </c>
      <c r="E100" s="42">
        <v>0</v>
      </c>
      <c r="F100" s="42">
        <v>0</v>
      </c>
      <c r="G100" s="42">
        <v>0</v>
      </c>
    </row>
    <row r="101" spans="2:7" x14ac:dyDescent="0.25">
      <c r="B101" s="16" t="s">
        <v>178</v>
      </c>
      <c r="D101" s="42">
        <v>0</v>
      </c>
      <c r="E101" s="42">
        <v>0</v>
      </c>
      <c r="F101" s="42">
        <v>0</v>
      </c>
      <c r="G101" s="42">
        <v>0</v>
      </c>
    </row>
    <row r="102" spans="2:7" x14ac:dyDescent="0.25">
      <c r="B102" s="16" t="s">
        <v>81</v>
      </c>
      <c r="D102" s="42">
        <v>3</v>
      </c>
      <c r="E102" s="42">
        <v>3</v>
      </c>
      <c r="F102" s="42">
        <v>0</v>
      </c>
      <c r="G102" s="42">
        <v>0</v>
      </c>
    </row>
    <row r="103" spans="2:7" x14ac:dyDescent="0.25">
      <c r="B103" s="16" t="s">
        <v>179</v>
      </c>
      <c r="D103" s="42">
        <v>0</v>
      </c>
      <c r="E103" s="42">
        <v>0</v>
      </c>
      <c r="F103" s="42">
        <v>0</v>
      </c>
      <c r="G103" s="42">
        <v>0</v>
      </c>
    </row>
    <row r="104" spans="2:7" x14ac:dyDescent="0.25">
      <c r="B104" s="16" t="s">
        <v>89</v>
      </c>
      <c r="D104" s="42">
        <v>2</v>
      </c>
      <c r="E104" s="42">
        <v>2</v>
      </c>
      <c r="F104" s="42">
        <v>0</v>
      </c>
      <c r="G104" s="42">
        <v>0</v>
      </c>
    </row>
    <row r="105" spans="2:7" x14ac:dyDescent="0.25">
      <c r="B105" s="16" t="s">
        <v>93</v>
      </c>
      <c r="D105" s="42">
        <v>1</v>
      </c>
      <c r="E105" s="42">
        <v>0</v>
      </c>
      <c r="F105" s="42">
        <v>1</v>
      </c>
      <c r="G105" s="42">
        <v>0</v>
      </c>
    </row>
    <row r="106" spans="2:7" x14ac:dyDescent="0.25">
      <c r="B106" s="16" t="s">
        <v>94</v>
      </c>
      <c r="D106" s="42">
        <v>2</v>
      </c>
      <c r="E106" s="42">
        <v>1</v>
      </c>
      <c r="F106" s="42">
        <v>1</v>
      </c>
      <c r="G106" s="42">
        <v>0</v>
      </c>
    </row>
    <row r="107" spans="2:7" x14ac:dyDescent="0.25">
      <c r="B107" s="16" t="s">
        <v>96</v>
      </c>
      <c r="D107" s="42">
        <v>2</v>
      </c>
      <c r="E107" s="42">
        <v>0</v>
      </c>
      <c r="F107" s="42">
        <v>2</v>
      </c>
      <c r="G107" s="42">
        <v>0</v>
      </c>
    </row>
    <row r="108" spans="2:7" x14ac:dyDescent="0.25">
      <c r="B108" s="16" t="s">
        <v>180</v>
      </c>
      <c r="D108" s="42">
        <v>0</v>
      </c>
      <c r="E108" s="42">
        <v>0</v>
      </c>
      <c r="F108" s="42">
        <v>0</v>
      </c>
      <c r="G108" s="42">
        <v>0</v>
      </c>
    </row>
    <row r="109" spans="2:7" x14ac:dyDescent="0.25">
      <c r="B109" s="16" t="s">
        <v>181</v>
      </c>
      <c r="D109" s="42">
        <v>0</v>
      </c>
      <c r="E109" s="42">
        <v>0</v>
      </c>
      <c r="F109" s="42">
        <v>0</v>
      </c>
      <c r="G109" s="42">
        <v>0</v>
      </c>
    </row>
    <row r="110" spans="2:7" x14ac:dyDescent="0.25">
      <c r="B110" s="16" t="s">
        <v>98</v>
      </c>
      <c r="D110" s="42">
        <v>7</v>
      </c>
      <c r="E110" s="42">
        <v>3</v>
      </c>
      <c r="F110" s="42">
        <v>4</v>
      </c>
      <c r="G110" s="42">
        <v>0</v>
      </c>
    </row>
    <row r="111" spans="2:7" x14ac:dyDescent="0.25">
      <c r="B111" s="16" t="s">
        <v>182</v>
      </c>
      <c r="D111" s="42">
        <v>0</v>
      </c>
      <c r="E111" s="42">
        <v>0</v>
      </c>
      <c r="F111" s="42">
        <v>0</v>
      </c>
      <c r="G111" s="42">
        <v>0</v>
      </c>
    </row>
    <row r="112" spans="2:7" x14ac:dyDescent="0.25">
      <c r="B112" s="16" t="s">
        <v>183</v>
      </c>
      <c r="D112" s="42">
        <v>0</v>
      </c>
      <c r="E112" s="42">
        <v>0</v>
      </c>
      <c r="F112" s="42">
        <v>0</v>
      </c>
      <c r="G112" s="42">
        <v>0</v>
      </c>
    </row>
    <row r="113" spans="2:7" x14ac:dyDescent="0.25">
      <c r="B113" s="16" t="s">
        <v>184</v>
      </c>
      <c r="D113" s="42">
        <v>0</v>
      </c>
      <c r="E113" s="42">
        <v>0</v>
      </c>
      <c r="F113" s="42">
        <v>0</v>
      </c>
      <c r="G113" s="42">
        <v>0</v>
      </c>
    </row>
    <row r="114" spans="2:7" x14ac:dyDescent="0.25">
      <c r="B114" s="16" t="s">
        <v>185</v>
      </c>
      <c r="D114" s="42">
        <v>0</v>
      </c>
      <c r="E114" s="42">
        <v>0</v>
      </c>
      <c r="F114" s="42">
        <v>0</v>
      </c>
      <c r="G114" s="42">
        <v>0</v>
      </c>
    </row>
    <row r="115" spans="2:7" x14ac:dyDescent="0.25">
      <c r="B115" s="16" t="s">
        <v>103</v>
      </c>
      <c r="D115" s="42">
        <v>1</v>
      </c>
      <c r="E115" s="42">
        <v>0</v>
      </c>
      <c r="F115" s="42">
        <v>1</v>
      </c>
      <c r="G115" s="42">
        <v>0</v>
      </c>
    </row>
    <row r="116" spans="2:7" x14ac:dyDescent="0.25">
      <c r="B116" s="16" t="s">
        <v>186</v>
      </c>
      <c r="D116" s="42">
        <v>0</v>
      </c>
      <c r="E116" s="42">
        <v>0</v>
      </c>
      <c r="F116" s="42">
        <v>0</v>
      </c>
      <c r="G116" s="42">
        <v>0</v>
      </c>
    </row>
    <row r="117" spans="2:7" x14ac:dyDescent="0.25">
      <c r="B117" s="16" t="s">
        <v>187</v>
      </c>
      <c r="D117" s="42">
        <v>4</v>
      </c>
      <c r="E117" s="42">
        <v>1</v>
      </c>
      <c r="F117" s="42">
        <v>3</v>
      </c>
      <c r="G117" s="42">
        <v>0</v>
      </c>
    </row>
    <row r="118" spans="2:7" x14ac:dyDescent="0.25">
      <c r="B118" s="16" t="s">
        <v>114</v>
      </c>
      <c r="D118" s="42">
        <v>3</v>
      </c>
      <c r="E118" s="42">
        <v>1</v>
      </c>
      <c r="F118" s="42">
        <v>2</v>
      </c>
      <c r="G118" s="42">
        <v>0</v>
      </c>
    </row>
    <row r="119" spans="2:7" x14ac:dyDescent="0.25">
      <c r="B119" s="16" t="s">
        <v>116</v>
      </c>
      <c r="D119" s="42">
        <v>5</v>
      </c>
      <c r="E119" s="42">
        <v>3</v>
      </c>
      <c r="F119" s="42">
        <v>2</v>
      </c>
      <c r="G119" s="42">
        <v>0</v>
      </c>
    </row>
    <row r="120" spans="2:7" x14ac:dyDescent="0.25">
      <c r="B120" s="16" t="s">
        <v>128</v>
      </c>
      <c r="D120" s="42">
        <v>2</v>
      </c>
      <c r="E120" s="42">
        <v>0</v>
      </c>
      <c r="F120" s="42">
        <v>2</v>
      </c>
      <c r="G120" s="42">
        <v>0</v>
      </c>
    </row>
    <row r="121" spans="2:7" x14ac:dyDescent="0.25">
      <c r="B121" s="16" t="s">
        <v>129</v>
      </c>
      <c r="D121" s="42">
        <v>2</v>
      </c>
      <c r="E121" s="42">
        <v>2</v>
      </c>
      <c r="F121" s="42">
        <v>0</v>
      </c>
      <c r="G121" s="42">
        <v>0</v>
      </c>
    </row>
    <row r="122" spans="2:7" x14ac:dyDescent="0.25">
      <c r="B122" s="16" t="s">
        <v>188</v>
      </c>
      <c r="D122" s="42">
        <v>0</v>
      </c>
      <c r="E122" s="42">
        <v>0</v>
      </c>
      <c r="F122" s="42">
        <v>0</v>
      </c>
      <c r="G122" s="42">
        <v>0</v>
      </c>
    </row>
    <row r="123" spans="2:7" x14ac:dyDescent="0.25">
      <c r="B123" s="16" t="s">
        <v>189</v>
      </c>
      <c r="D123" s="42">
        <v>0</v>
      </c>
      <c r="E123" s="42">
        <v>0</v>
      </c>
      <c r="F123" s="42">
        <v>0</v>
      </c>
      <c r="G123" s="42">
        <v>0</v>
      </c>
    </row>
    <row r="124" spans="2:7" x14ac:dyDescent="0.25">
      <c r="B124" s="16" t="s">
        <v>190</v>
      </c>
      <c r="D124" s="42">
        <v>1</v>
      </c>
      <c r="E124" s="42">
        <v>0</v>
      </c>
      <c r="F124" s="42">
        <v>1</v>
      </c>
      <c r="G124" s="42">
        <v>0</v>
      </c>
    </row>
    <row r="125" spans="2:7" x14ac:dyDescent="0.25">
      <c r="B125" s="16" t="s">
        <v>151</v>
      </c>
      <c r="D125" s="42">
        <v>3</v>
      </c>
      <c r="E125" s="42">
        <v>1</v>
      </c>
      <c r="F125" s="42">
        <v>2</v>
      </c>
      <c r="G125" s="42">
        <v>0</v>
      </c>
    </row>
    <row r="126" spans="2:7" x14ac:dyDescent="0.25">
      <c r="B126" s="16" t="s">
        <v>152</v>
      </c>
      <c r="D126" s="42">
        <v>3</v>
      </c>
      <c r="E126" s="42">
        <v>2</v>
      </c>
      <c r="F126" s="42">
        <v>1</v>
      </c>
      <c r="G126" s="42">
        <v>0</v>
      </c>
    </row>
    <row r="127" spans="2:7" x14ac:dyDescent="0.25">
      <c r="B127" s="16" t="s">
        <v>191</v>
      </c>
      <c r="D127" s="42">
        <v>0</v>
      </c>
      <c r="E127" s="42">
        <v>0</v>
      </c>
      <c r="F127" s="42">
        <v>0</v>
      </c>
      <c r="G127" s="42">
        <v>0</v>
      </c>
    </row>
    <row r="128" spans="2:7" x14ac:dyDescent="0.25">
      <c r="B128" s="41" t="s">
        <v>208</v>
      </c>
      <c r="C128" s="41"/>
      <c r="D128" s="40">
        <v>80</v>
      </c>
      <c r="E128" s="40">
        <v>33</v>
      </c>
      <c r="F128" s="40">
        <v>47</v>
      </c>
      <c r="G128" s="40">
        <v>0</v>
      </c>
    </row>
    <row r="129" spans="2:7" x14ac:dyDescent="0.25">
      <c r="B129" s="16" t="s">
        <v>209</v>
      </c>
      <c r="D129" s="42">
        <v>0</v>
      </c>
      <c r="E129" s="42">
        <v>0</v>
      </c>
      <c r="F129" s="42">
        <v>0</v>
      </c>
      <c r="G129" s="42">
        <v>0</v>
      </c>
    </row>
    <row r="130" spans="2:7" x14ac:dyDescent="0.25">
      <c r="B130" s="16" t="s">
        <v>70</v>
      </c>
      <c r="D130" s="42">
        <v>1</v>
      </c>
      <c r="E130" s="42">
        <v>0</v>
      </c>
      <c r="F130" s="42">
        <v>1</v>
      </c>
      <c r="G130" s="42">
        <v>0</v>
      </c>
    </row>
    <row r="131" spans="2:7" x14ac:dyDescent="0.25">
      <c r="B131" s="16" t="s">
        <v>73</v>
      </c>
      <c r="D131" s="42">
        <v>5</v>
      </c>
      <c r="E131" s="42">
        <v>2</v>
      </c>
      <c r="F131" s="42">
        <v>3</v>
      </c>
      <c r="G131" s="42">
        <v>0</v>
      </c>
    </row>
    <row r="132" spans="2:7" x14ac:dyDescent="0.25">
      <c r="B132" s="16" t="s">
        <v>210</v>
      </c>
      <c r="D132" s="42">
        <v>0</v>
      </c>
      <c r="E132" s="42">
        <v>0</v>
      </c>
      <c r="F132" s="42">
        <v>0</v>
      </c>
      <c r="G132" s="42">
        <v>0</v>
      </c>
    </row>
    <row r="133" spans="2:7" x14ac:dyDescent="0.25">
      <c r="B133" s="16" t="s">
        <v>97</v>
      </c>
      <c r="D133" s="42">
        <v>18</v>
      </c>
      <c r="E133" s="42">
        <v>6</v>
      </c>
      <c r="F133" s="42">
        <v>12</v>
      </c>
      <c r="G133" s="42">
        <v>0</v>
      </c>
    </row>
    <row r="134" spans="2:7" x14ac:dyDescent="0.25">
      <c r="B134" s="16" t="s">
        <v>100</v>
      </c>
      <c r="D134" s="42">
        <v>1</v>
      </c>
      <c r="E134" s="42">
        <v>1</v>
      </c>
      <c r="F134" s="42">
        <v>0</v>
      </c>
      <c r="G134" s="42">
        <v>0</v>
      </c>
    </row>
    <row r="135" spans="2:7" x14ac:dyDescent="0.25">
      <c r="B135" s="16" t="s">
        <v>101</v>
      </c>
      <c r="D135" s="42">
        <v>5</v>
      </c>
      <c r="E135" s="42">
        <v>3</v>
      </c>
      <c r="F135" s="42">
        <v>2</v>
      </c>
      <c r="G135" s="42">
        <v>0</v>
      </c>
    </row>
    <row r="136" spans="2:7" x14ac:dyDescent="0.25">
      <c r="B136" s="16" t="s">
        <v>113</v>
      </c>
      <c r="D136" s="42">
        <v>4</v>
      </c>
      <c r="E136" s="42">
        <v>2</v>
      </c>
      <c r="F136" s="42">
        <v>2</v>
      </c>
      <c r="G136" s="42">
        <v>0</v>
      </c>
    </row>
    <row r="137" spans="2:7" x14ac:dyDescent="0.25">
      <c r="B137" s="16" t="s">
        <v>211</v>
      </c>
      <c r="D137" s="42">
        <v>0</v>
      </c>
      <c r="E137" s="42">
        <v>0</v>
      </c>
      <c r="F137" s="42">
        <v>0</v>
      </c>
      <c r="G137" s="42">
        <v>0</v>
      </c>
    </row>
    <row r="138" spans="2:7" x14ac:dyDescent="0.25">
      <c r="B138" s="16" t="s">
        <v>125</v>
      </c>
      <c r="D138" s="42">
        <v>13</v>
      </c>
      <c r="E138" s="42">
        <v>8</v>
      </c>
      <c r="F138" s="42">
        <v>5</v>
      </c>
      <c r="G138" s="42">
        <v>0</v>
      </c>
    </row>
    <row r="139" spans="2:7" x14ac:dyDescent="0.25">
      <c r="B139" s="16" t="s">
        <v>212</v>
      </c>
      <c r="D139" s="42">
        <v>0</v>
      </c>
      <c r="E139" s="42">
        <v>0</v>
      </c>
      <c r="F139" s="42">
        <v>0</v>
      </c>
      <c r="G139" s="42">
        <v>0</v>
      </c>
    </row>
    <row r="140" spans="2:7" x14ac:dyDescent="0.25">
      <c r="B140" s="16" t="s">
        <v>127</v>
      </c>
      <c r="D140" s="42">
        <v>1</v>
      </c>
      <c r="E140" s="42">
        <v>0</v>
      </c>
      <c r="F140" s="42">
        <v>1</v>
      </c>
      <c r="G140" s="42">
        <v>0</v>
      </c>
    </row>
    <row r="141" spans="2:7" x14ac:dyDescent="0.25">
      <c r="B141" s="16" t="s">
        <v>135</v>
      </c>
      <c r="D141" s="42">
        <v>1</v>
      </c>
      <c r="E141" s="42">
        <v>1</v>
      </c>
      <c r="F141" s="42">
        <v>0</v>
      </c>
      <c r="G141" s="42">
        <v>0</v>
      </c>
    </row>
    <row r="142" spans="2:7" x14ac:dyDescent="0.25">
      <c r="B142" s="16" t="s">
        <v>139</v>
      </c>
      <c r="D142" s="42">
        <v>4</v>
      </c>
      <c r="E142" s="42">
        <v>1</v>
      </c>
      <c r="F142" s="42">
        <v>3</v>
      </c>
      <c r="G142" s="42">
        <v>0</v>
      </c>
    </row>
    <row r="143" spans="2:7" x14ac:dyDescent="0.25">
      <c r="B143" s="16" t="s">
        <v>146</v>
      </c>
      <c r="D143" s="42">
        <v>10</v>
      </c>
      <c r="E143" s="42">
        <v>6</v>
      </c>
      <c r="F143" s="42">
        <v>4</v>
      </c>
      <c r="G143" s="42">
        <v>0</v>
      </c>
    </row>
    <row r="144" spans="2:7" x14ac:dyDescent="0.25">
      <c r="B144" s="16" t="s">
        <v>155</v>
      </c>
      <c r="D144" s="42">
        <v>2</v>
      </c>
      <c r="E144" s="42">
        <v>0</v>
      </c>
      <c r="F144" s="42">
        <v>2</v>
      </c>
      <c r="G144" s="42">
        <v>0</v>
      </c>
    </row>
    <row r="145" spans="2:7" x14ac:dyDescent="0.25">
      <c r="B145" s="16" t="s">
        <v>156</v>
      </c>
      <c r="D145" s="42">
        <v>11</v>
      </c>
      <c r="E145" s="42">
        <v>3</v>
      </c>
      <c r="F145" s="42">
        <v>8</v>
      </c>
      <c r="G145" s="42">
        <v>0</v>
      </c>
    </row>
    <row r="146" spans="2:7" x14ac:dyDescent="0.25">
      <c r="B146" s="16" t="s">
        <v>213</v>
      </c>
      <c r="D146" s="42">
        <v>0</v>
      </c>
      <c r="E146" s="42">
        <v>0</v>
      </c>
      <c r="F146" s="42">
        <v>0</v>
      </c>
      <c r="G146" s="42">
        <v>0</v>
      </c>
    </row>
    <row r="147" spans="2:7" x14ac:dyDescent="0.25">
      <c r="B147" s="16" t="s">
        <v>160</v>
      </c>
      <c r="D147" s="42">
        <v>4</v>
      </c>
      <c r="E147" s="42">
        <v>0</v>
      </c>
      <c r="F147" s="42">
        <v>4</v>
      </c>
      <c r="G147" s="42">
        <v>0</v>
      </c>
    </row>
    <row r="148" spans="2:7" x14ac:dyDescent="0.25">
      <c r="B148" s="41" t="s">
        <v>214</v>
      </c>
      <c r="C148" s="41"/>
      <c r="D148" s="40">
        <v>54</v>
      </c>
      <c r="E148" s="40">
        <v>24</v>
      </c>
      <c r="F148" s="40">
        <v>29</v>
      </c>
      <c r="G148" s="40">
        <v>1</v>
      </c>
    </row>
    <row r="149" spans="2:7" x14ac:dyDescent="0.25">
      <c r="B149" s="16" t="s">
        <v>64</v>
      </c>
      <c r="D149" s="42">
        <v>1</v>
      </c>
      <c r="E149" s="42">
        <v>0</v>
      </c>
      <c r="F149" s="42">
        <v>1</v>
      </c>
      <c r="G149" s="42">
        <v>0</v>
      </c>
    </row>
    <row r="150" spans="2:7" x14ac:dyDescent="0.25">
      <c r="B150" s="16" t="s">
        <v>68</v>
      </c>
      <c r="D150" s="42">
        <v>3</v>
      </c>
      <c r="E150" s="42">
        <v>2</v>
      </c>
      <c r="F150" s="42">
        <v>1</v>
      </c>
      <c r="G150" s="42">
        <v>0</v>
      </c>
    </row>
    <row r="151" spans="2:7" x14ac:dyDescent="0.25">
      <c r="B151" s="16" t="s">
        <v>71</v>
      </c>
      <c r="D151" s="42">
        <v>6</v>
      </c>
      <c r="E151" s="42">
        <v>3</v>
      </c>
      <c r="F151" s="42">
        <v>3</v>
      </c>
      <c r="G151" s="42">
        <v>0</v>
      </c>
    </row>
    <row r="152" spans="2:7" x14ac:dyDescent="0.25">
      <c r="B152" s="16" t="s">
        <v>79</v>
      </c>
      <c r="D152" s="42">
        <v>4</v>
      </c>
      <c r="E152" s="42">
        <v>2</v>
      </c>
      <c r="F152" s="42">
        <v>2</v>
      </c>
      <c r="G152" s="42">
        <v>0</v>
      </c>
    </row>
    <row r="153" spans="2:7" x14ac:dyDescent="0.25">
      <c r="B153" s="16" t="s">
        <v>84</v>
      </c>
      <c r="D153" s="42">
        <v>8</v>
      </c>
      <c r="E153" s="42">
        <v>1</v>
      </c>
      <c r="F153" s="42">
        <v>6</v>
      </c>
      <c r="G153" s="42">
        <v>1</v>
      </c>
    </row>
    <row r="154" spans="2:7" x14ac:dyDescent="0.25">
      <c r="B154" s="16" t="s">
        <v>86</v>
      </c>
      <c r="D154" s="42">
        <v>2</v>
      </c>
      <c r="E154" s="42">
        <v>1</v>
      </c>
      <c r="F154" s="42">
        <v>1</v>
      </c>
      <c r="G154" s="42">
        <v>0</v>
      </c>
    </row>
    <row r="155" spans="2:7" x14ac:dyDescent="0.25">
      <c r="B155" s="16" t="s">
        <v>92</v>
      </c>
      <c r="D155" s="42">
        <v>5</v>
      </c>
      <c r="E155" s="42">
        <v>3</v>
      </c>
      <c r="F155" s="42">
        <v>2</v>
      </c>
      <c r="G155" s="42">
        <v>0</v>
      </c>
    </row>
    <row r="156" spans="2:7" x14ac:dyDescent="0.25">
      <c r="B156" s="16" t="s">
        <v>215</v>
      </c>
      <c r="D156" s="42">
        <v>0</v>
      </c>
      <c r="E156" s="42">
        <v>0</v>
      </c>
      <c r="F156" s="42">
        <v>0</v>
      </c>
      <c r="G156" s="42">
        <v>0</v>
      </c>
    </row>
    <row r="157" spans="2:7" x14ac:dyDescent="0.25">
      <c r="B157" s="16" t="s">
        <v>118</v>
      </c>
      <c r="D157" s="42">
        <v>5</v>
      </c>
      <c r="E157" s="42">
        <v>2</v>
      </c>
      <c r="F157" s="42">
        <v>3</v>
      </c>
      <c r="G157" s="42">
        <v>0</v>
      </c>
    </row>
    <row r="158" spans="2:7" x14ac:dyDescent="0.25">
      <c r="B158" s="16" t="s">
        <v>216</v>
      </c>
      <c r="D158" s="42">
        <v>0</v>
      </c>
      <c r="E158" s="42">
        <v>0</v>
      </c>
      <c r="F158" s="42">
        <v>0</v>
      </c>
      <c r="G158" s="42">
        <v>0</v>
      </c>
    </row>
    <row r="159" spans="2:7" x14ac:dyDescent="0.25">
      <c r="B159" s="16" t="s">
        <v>137</v>
      </c>
      <c r="D159" s="42">
        <v>5</v>
      </c>
      <c r="E159" s="42">
        <v>2</v>
      </c>
      <c r="F159" s="42">
        <v>3</v>
      </c>
      <c r="G159" s="42">
        <v>0</v>
      </c>
    </row>
    <row r="160" spans="2:7" x14ac:dyDescent="0.25">
      <c r="B160" s="16" t="s">
        <v>138</v>
      </c>
      <c r="D160" s="42">
        <v>3</v>
      </c>
      <c r="E160" s="42">
        <v>1</v>
      </c>
      <c r="F160" s="42">
        <v>2</v>
      </c>
      <c r="G160" s="42">
        <v>0</v>
      </c>
    </row>
    <row r="161" spans="2:7" x14ac:dyDescent="0.25">
      <c r="B161" s="16" t="s">
        <v>147</v>
      </c>
      <c r="D161" s="42">
        <v>4</v>
      </c>
      <c r="E161" s="42">
        <v>3</v>
      </c>
      <c r="F161" s="42">
        <v>1</v>
      </c>
      <c r="G161" s="42">
        <v>0</v>
      </c>
    </row>
    <row r="162" spans="2:7" x14ac:dyDescent="0.25">
      <c r="B162" s="16" t="s">
        <v>217</v>
      </c>
      <c r="D162" s="42">
        <v>0</v>
      </c>
      <c r="E162" s="42">
        <v>0</v>
      </c>
      <c r="F162" s="42">
        <v>0</v>
      </c>
      <c r="G162" s="42">
        <v>0</v>
      </c>
    </row>
    <row r="163" spans="2:7" x14ac:dyDescent="0.25">
      <c r="B163" s="16" t="s">
        <v>158</v>
      </c>
      <c r="D163" s="42">
        <v>8</v>
      </c>
      <c r="E163" s="42">
        <v>4</v>
      </c>
      <c r="F163" s="42">
        <v>4</v>
      </c>
      <c r="G163" s="42">
        <v>0</v>
      </c>
    </row>
    <row r="164" spans="2:7" x14ac:dyDescent="0.25">
      <c r="B164" s="73"/>
      <c r="C164" s="73"/>
      <c r="D164" s="73"/>
      <c r="E164" s="73"/>
      <c r="F164" s="73"/>
      <c r="G164" s="73"/>
    </row>
  </sheetData>
  <sheetProtection sheet="1" objects="1" scenarios="1" sort="0" autoFilter="0"/>
  <autoFilter ref="B3:B163" xr:uid="{4E60E873-7F48-4E70-8A96-8BEE6A66E6CB}"/>
  <conditionalFormatting sqref="B1:G1">
    <cfRule type="expression" dxfId="0" priority="2">
      <formula>#REF!&lt;&gt;#REF!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E5DE-F412-4D1F-A20D-2FB74D3E42BB}">
  <dimension ref="A1:K417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3.2" x14ac:dyDescent="0.25"/>
  <cols>
    <col min="1" max="1" width="17.33203125" style="13" customWidth="1"/>
    <col min="2" max="2" width="10.44140625" style="13" bestFit="1" customWidth="1"/>
    <col min="3" max="3" width="28.33203125" style="13" bestFit="1" customWidth="1"/>
    <col min="4" max="4" width="46.6640625" style="13" bestFit="1" customWidth="1"/>
    <col min="5" max="5" width="33.33203125" style="13" customWidth="1"/>
    <col min="6" max="6" width="32.88671875" style="13" bestFit="1" customWidth="1"/>
    <col min="7" max="7" width="23.33203125" style="13" bestFit="1" customWidth="1"/>
    <col min="8" max="8" width="18.88671875" style="13" customWidth="1"/>
    <col min="9" max="9" width="14" style="13" bestFit="1" customWidth="1"/>
    <col min="10" max="10" width="18.33203125" style="13" bestFit="1" customWidth="1"/>
    <col min="11" max="11" width="21.6640625" style="13" customWidth="1"/>
    <col min="12" max="16384" width="9.109375" style="13"/>
  </cols>
  <sheetData>
    <row r="1" spans="1:11" s="15" customFormat="1" ht="29.25" customHeight="1" x14ac:dyDescent="0.25">
      <c r="A1" s="43" t="s">
        <v>38</v>
      </c>
      <c r="B1" s="44" t="s">
        <v>40</v>
      </c>
      <c r="C1" s="44" t="s">
        <v>42</v>
      </c>
      <c r="D1" s="44" t="s">
        <v>44</v>
      </c>
      <c r="E1" s="44" t="s">
        <v>46</v>
      </c>
      <c r="F1" s="44" t="s">
        <v>48</v>
      </c>
      <c r="G1" s="44" t="s">
        <v>50</v>
      </c>
      <c r="H1" s="44" t="s">
        <v>223</v>
      </c>
      <c r="I1" s="44" t="s">
        <v>54</v>
      </c>
      <c r="J1" s="44" t="s">
        <v>56</v>
      </c>
      <c r="K1" s="65" t="s">
        <v>58</v>
      </c>
    </row>
    <row r="2" spans="1:11" x14ac:dyDescent="0.25">
      <c r="A2" s="45" t="str">
        <f>HYPERLINK("https://reports.ofsted.gov.uk/provider/16/134012  ","Provider web link")</f>
        <v>Provider web link</v>
      </c>
      <c r="B2" s="13">
        <v>134012</v>
      </c>
      <c r="C2" s="13" t="s">
        <v>226</v>
      </c>
      <c r="D2" s="13" t="s">
        <v>61</v>
      </c>
      <c r="E2" s="13" t="s">
        <v>247</v>
      </c>
      <c r="F2" s="13" t="s">
        <v>125</v>
      </c>
      <c r="G2" s="13" t="s">
        <v>208</v>
      </c>
      <c r="H2" s="13" t="s">
        <v>208</v>
      </c>
      <c r="I2" s="14">
        <v>44082</v>
      </c>
      <c r="J2" s="14">
        <v>44084</v>
      </c>
      <c r="K2" s="64">
        <v>0</v>
      </c>
    </row>
    <row r="3" spans="1:11" x14ac:dyDescent="0.25">
      <c r="A3" s="45" t="str">
        <f>HYPERLINK("https://reports.ofsted.gov.uk/provider/16/221894  ","Provider web link")</f>
        <v>Provider web link</v>
      </c>
      <c r="B3" s="13">
        <v>221894</v>
      </c>
      <c r="C3" s="13" t="s">
        <v>226</v>
      </c>
      <c r="D3" s="13" t="s">
        <v>61</v>
      </c>
      <c r="E3" s="13" t="s">
        <v>264</v>
      </c>
      <c r="F3" s="13" t="s">
        <v>76</v>
      </c>
      <c r="G3" s="13" t="s">
        <v>168</v>
      </c>
      <c r="H3" s="13" t="s">
        <v>168</v>
      </c>
      <c r="I3" s="14">
        <v>44083</v>
      </c>
      <c r="J3" s="14">
        <v>44119</v>
      </c>
      <c r="K3" s="64">
        <v>1</v>
      </c>
    </row>
    <row r="4" spans="1:11" x14ac:dyDescent="0.25">
      <c r="A4" s="45" t="str">
        <f>HYPERLINK("https://reports.ofsted.gov.uk/provider/16/EY314759","Provider web link")</f>
        <v>Provider web link</v>
      </c>
      <c r="B4" s="13" t="s">
        <v>374</v>
      </c>
      <c r="C4" s="13" t="s">
        <v>226</v>
      </c>
      <c r="D4" s="13" t="s">
        <v>61</v>
      </c>
      <c r="E4" s="13" t="s">
        <v>375</v>
      </c>
      <c r="F4" s="13" t="s">
        <v>138</v>
      </c>
      <c r="G4" s="13" t="s">
        <v>214</v>
      </c>
      <c r="H4" s="13" t="s">
        <v>214</v>
      </c>
      <c r="I4" s="14">
        <v>44083</v>
      </c>
      <c r="J4" s="14">
        <v>44085</v>
      </c>
      <c r="K4" s="64">
        <v>0</v>
      </c>
    </row>
    <row r="5" spans="1:11" x14ac:dyDescent="0.25">
      <c r="A5" s="45" t="str">
        <f>HYPERLINK("https://reports.ofsted.gov.uk/provider/15/EY458483","Provider web link")</f>
        <v>Provider web link</v>
      </c>
      <c r="B5" s="13" t="s">
        <v>518</v>
      </c>
      <c r="C5" s="13" t="s">
        <v>226</v>
      </c>
      <c r="D5" s="13" t="s">
        <v>62</v>
      </c>
      <c r="E5" s="13" t="s">
        <v>233</v>
      </c>
      <c r="F5" s="13" t="s">
        <v>84</v>
      </c>
      <c r="G5" s="13" t="s">
        <v>214</v>
      </c>
      <c r="H5" s="13" t="s">
        <v>214</v>
      </c>
      <c r="I5" s="14">
        <v>44083</v>
      </c>
      <c r="J5" s="14">
        <v>44096</v>
      </c>
      <c r="K5" s="64">
        <v>0</v>
      </c>
    </row>
    <row r="6" spans="1:11" x14ac:dyDescent="0.25">
      <c r="A6" s="45" t="str">
        <f>HYPERLINK("https://reports.ofsted.gov.uk/provider/17/EY458586","Provider web link")</f>
        <v>Provider web link</v>
      </c>
      <c r="B6" s="13" t="s">
        <v>519</v>
      </c>
      <c r="C6" s="13" t="s">
        <v>226</v>
      </c>
      <c r="D6" s="13" t="s">
        <v>60</v>
      </c>
      <c r="E6" s="13" t="s">
        <v>233</v>
      </c>
      <c r="F6" s="13" t="s">
        <v>122</v>
      </c>
      <c r="G6" s="13" t="s">
        <v>164</v>
      </c>
      <c r="H6" s="13" t="s">
        <v>164</v>
      </c>
      <c r="I6" s="14">
        <v>44083</v>
      </c>
      <c r="J6" s="14">
        <v>44084</v>
      </c>
      <c r="K6" s="64">
        <v>0</v>
      </c>
    </row>
    <row r="7" spans="1:11" x14ac:dyDescent="0.25">
      <c r="A7" s="45" t="str">
        <f>HYPERLINK("https://reports.ofsted.gov.uk/provider/16/EY472686","Provider web link")</f>
        <v>Provider web link</v>
      </c>
      <c r="B7" s="13" t="s">
        <v>538</v>
      </c>
      <c r="C7" s="13" t="s">
        <v>226</v>
      </c>
      <c r="D7" s="13" t="s">
        <v>61</v>
      </c>
      <c r="E7" s="13" t="s">
        <v>539</v>
      </c>
      <c r="F7" s="13" t="s">
        <v>84</v>
      </c>
      <c r="G7" s="13" t="s">
        <v>214</v>
      </c>
      <c r="H7" s="13" t="s">
        <v>214</v>
      </c>
      <c r="I7" s="14">
        <v>44083</v>
      </c>
      <c r="J7" s="14">
        <v>44088</v>
      </c>
      <c r="K7" s="64">
        <v>0</v>
      </c>
    </row>
    <row r="8" spans="1:11" x14ac:dyDescent="0.25">
      <c r="A8" s="45" t="str">
        <f>HYPERLINK("https://reports.ofsted.gov.uk/provider/16/EY551330","Provider web link")</f>
        <v>Provider web link</v>
      </c>
      <c r="B8" s="13" t="s">
        <v>697</v>
      </c>
      <c r="C8" s="13" t="s">
        <v>226</v>
      </c>
      <c r="D8" s="13" t="s">
        <v>61</v>
      </c>
      <c r="E8" s="13" t="s">
        <v>698</v>
      </c>
      <c r="F8" s="13" t="s">
        <v>156</v>
      </c>
      <c r="G8" s="13" t="s">
        <v>208</v>
      </c>
      <c r="H8" s="13" t="s">
        <v>208</v>
      </c>
      <c r="I8" s="14">
        <v>44083</v>
      </c>
      <c r="J8" s="14">
        <v>44089</v>
      </c>
      <c r="K8" s="64">
        <v>0</v>
      </c>
    </row>
    <row r="9" spans="1:11" x14ac:dyDescent="0.25">
      <c r="A9" s="45" t="str">
        <f>HYPERLINK("https://reports.ofsted.gov.uk/provider/16/223285  ","Provider web link")</f>
        <v>Provider web link</v>
      </c>
      <c r="B9" s="13">
        <v>223285</v>
      </c>
      <c r="C9" s="13" t="s">
        <v>226</v>
      </c>
      <c r="D9" s="13" t="s">
        <v>61</v>
      </c>
      <c r="E9" s="13" t="s">
        <v>266</v>
      </c>
      <c r="F9" s="13" t="s">
        <v>109</v>
      </c>
      <c r="G9" s="13" t="s">
        <v>164</v>
      </c>
      <c r="H9" s="13" t="s">
        <v>164</v>
      </c>
      <c r="I9" s="14">
        <v>44084</v>
      </c>
      <c r="J9" s="14">
        <v>44140</v>
      </c>
      <c r="K9" s="64">
        <v>1</v>
      </c>
    </row>
    <row r="10" spans="1:11" x14ac:dyDescent="0.25">
      <c r="A10" s="45" t="str">
        <f>HYPERLINK("https://reports.ofsted.gov.uk/provider/17/252975  ","Provider web link")</f>
        <v>Provider web link</v>
      </c>
      <c r="B10" s="13">
        <v>252975</v>
      </c>
      <c r="C10" s="13" t="s">
        <v>226</v>
      </c>
      <c r="D10" s="13" t="s">
        <v>60</v>
      </c>
      <c r="E10" s="13" t="s">
        <v>233</v>
      </c>
      <c r="F10" s="13" t="s">
        <v>123</v>
      </c>
      <c r="G10" s="13" t="s">
        <v>164</v>
      </c>
      <c r="H10" s="13" t="s">
        <v>164</v>
      </c>
      <c r="I10" s="14">
        <v>44084</v>
      </c>
      <c r="J10" s="14">
        <v>44098</v>
      </c>
      <c r="K10" s="64">
        <v>0</v>
      </c>
    </row>
    <row r="11" spans="1:11" x14ac:dyDescent="0.25">
      <c r="A11" s="45" t="str">
        <f>HYPERLINK("https://reports.ofsted.gov.uk/provider/16/EY272143","Provider web link")</f>
        <v>Provider web link</v>
      </c>
      <c r="B11" s="13" t="s">
        <v>333</v>
      </c>
      <c r="C11" s="13" t="s">
        <v>226</v>
      </c>
      <c r="D11" s="13" t="s">
        <v>61</v>
      </c>
      <c r="E11" s="13" t="s">
        <v>334</v>
      </c>
      <c r="F11" s="13" t="s">
        <v>154</v>
      </c>
      <c r="G11" s="13" t="s">
        <v>218</v>
      </c>
      <c r="H11" s="13" t="s">
        <v>218</v>
      </c>
      <c r="I11" s="14">
        <v>44084</v>
      </c>
      <c r="J11" s="14">
        <v>44099</v>
      </c>
      <c r="K11" s="64">
        <v>0</v>
      </c>
    </row>
    <row r="12" spans="1:11" x14ac:dyDescent="0.25">
      <c r="A12" s="45" t="str">
        <f>HYPERLINK("https://reports.ofsted.gov.uk/provider/17/EY438544","Provider web link")</f>
        <v>Provider web link</v>
      </c>
      <c r="B12" s="13" t="s">
        <v>500</v>
      </c>
      <c r="C12" s="13" t="s">
        <v>226</v>
      </c>
      <c r="D12" s="13" t="s">
        <v>60</v>
      </c>
      <c r="E12" s="13" t="s">
        <v>233</v>
      </c>
      <c r="F12" s="13" t="s">
        <v>118</v>
      </c>
      <c r="G12" s="13" t="s">
        <v>214</v>
      </c>
      <c r="H12" s="13" t="s">
        <v>214</v>
      </c>
      <c r="I12" s="14">
        <v>44084</v>
      </c>
      <c r="J12" s="14">
        <v>44090</v>
      </c>
      <c r="K12" s="64">
        <v>0</v>
      </c>
    </row>
    <row r="13" spans="1:11" x14ac:dyDescent="0.25">
      <c r="A13" s="45" t="str">
        <f>HYPERLINK("https://reports.ofsted.gov.uk/provider/16/EY563641","Provider web link")</f>
        <v>Provider web link</v>
      </c>
      <c r="B13" s="13" t="s">
        <v>738</v>
      </c>
      <c r="C13" s="13" t="s">
        <v>226</v>
      </c>
      <c r="D13" s="13" t="s">
        <v>61</v>
      </c>
      <c r="E13" s="13" t="s">
        <v>739</v>
      </c>
      <c r="F13" s="13" t="s">
        <v>158</v>
      </c>
      <c r="G13" s="13" t="s">
        <v>214</v>
      </c>
      <c r="H13" s="13" t="s">
        <v>214</v>
      </c>
      <c r="I13" s="14">
        <v>44084</v>
      </c>
      <c r="J13" s="14">
        <v>44092</v>
      </c>
      <c r="K13" s="64">
        <v>0</v>
      </c>
    </row>
    <row r="14" spans="1:11" x14ac:dyDescent="0.25">
      <c r="A14" s="45" t="str">
        <f>HYPERLINK("https://reports.ofsted.gov.uk/provider/17/133533  ","Provider web link")</f>
        <v>Provider web link</v>
      </c>
      <c r="B14" s="13">
        <v>133533</v>
      </c>
      <c r="C14" s="13" t="s">
        <v>226</v>
      </c>
      <c r="D14" s="13" t="s">
        <v>60</v>
      </c>
      <c r="E14" s="13" t="s">
        <v>233</v>
      </c>
      <c r="F14" s="13" t="s">
        <v>125</v>
      </c>
      <c r="G14" s="13" t="s">
        <v>208</v>
      </c>
      <c r="H14" s="13" t="s">
        <v>208</v>
      </c>
      <c r="I14" s="14">
        <v>44085</v>
      </c>
      <c r="J14" s="14">
        <v>44088</v>
      </c>
      <c r="K14" s="64">
        <v>0</v>
      </c>
    </row>
    <row r="15" spans="1:11" x14ac:dyDescent="0.25">
      <c r="A15" s="45" t="str">
        <f>HYPERLINK("https://reports.ofsted.gov.uk/provider/17/136368  ","Provider web link")</f>
        <v>Provider web link</v>
      </c>
      <c r="B15" s="13">
        <v>136368</v>
      </c>
      <c r="C15" s="13" t="s">
        <v>226</v>
      </c>
      <c r="D15" s="13" t="s">
        <v>60</v>
      </c>
      <c r="E15" s="13" t="s">
        <v>233</v>
      </c>
      <c r="F15" s="13" t="s">
        <v>71</v>
      </c>
      <c r="G15" s="13" t="s">
        <v>214</v>
      </c>
      <c r="H15" s="13" t="s">
        <v>214</v>
      </c>
      <c r="I15" s="14">
        <v>44085</v>
      </c>
      <c r="J15" s="14">
        <v>44096</v>
      </c>
      <c r="K15" s="64">
        <v>0</v>
      </c>
    </row>
    <row r="16" spans="1:11" x14ac:dyDescent="0.25">
      <c r="A16" s="45" t="str">
        <f>HYPERLINK("https://reports.ofsted.gov.uk/provider/17/EY343638","Provider web link")</f>
        <v>Provider web link</v>
      </c>
      <c r="B16" s="13" t="s">
        <v>396</v>
      </c>
      <c r="C16" s="13" t="s">
        <v>226</v>
      </c>
      <c r="D16" s="13" t="s">
        <v>60</v>
      </c>
      <c r="E16" s="13" t="s">
        <v>233</v>
      </c>
      <c r="F16" s="13" t="s">
        <v>81</v>
      </c>
      <c r="G16" s="13" t="s">
        <v>173</v>
      </c>
      <c r="H16" s="13" t="s">
        <v>173</v>
      </c>
      <c r="I16" s="14">
        <v>44085</v>
      </c>
      <c r="J16" s="14">
        <v>44095</v>
      </c>
      <c r="K16" s="64">
        <v>0</v>
      </c>
    </row>
    <row r="17" spans="1:11" x14ac:dyDescent="0.25">
      <c r="A17" s="45" t="str">
        <f>HYPERLINK("https://reports.ofsted.gov.uk/provider/17/EY418334","Provider web link")</f>
        <v>Provider web link</v>
      </c>
      <c r="B17" s="13" t="s">
        <v>475</v>
      </c>
      <c r="C17" s="13" t="s">
        <v>226</v>
      </c>
      <c r="D17" s="13" t="s">
        <v>60</v>
      </c>
      <c r="E17" s="13" t="s">
        <v>233</v>
      </c>
      <c r="F17" s="13" t="s">
        <v>122</v>
      </c>
      <c r="G17" s="13" t="s">
        <v>164</v>
      </c>
      <c r="H17" s="13" t="s">
        <v>164</v>
      </c>
      <c r="I17" s="14">
        <v>44085</v>
      </c>
      <c r="J17" s="14">
        <v>44088</v>
      </c>
      <c r="K17" s="64">
        <v>0</v>
      </c>
    </row>
    <row r="18" spans="1:11" x14ac:dyDescent="0.25">
      <c r="A18" s="45" t="str">
        <f>HYPERLINK("https://reports.ofsted.gov.uk/provider/17/EY465723","Provider web link")</f>
        <v>Provider web link</v>
      </c>
      <c r="B18" s="13" t="s">
        <v>533</v>
      </c>
      <c r="C18" s="13" t="s">
        <v>226</v>
      </c>
      <c r="D18" s="13" t="s">
        <v>60</v>
      </c>
      <c r="E18" s="13" t="s">
        <v>233</v>
      </c>
      <c r="F18" s="13" t="s">
        <v>162</v>
      </c>
      <c r="G18" s="13" t="s">
        <v>218</v>
      </c>
      <c r="H18" s="13" t="s">
        <v>218</v>
      </c>
      <c r="I18" s="14">
        <v>44085</v>
      </c>
      <c r="J18" s="14">
        <v>44123</v>
      </c>
      <c r="K18" s="64">
        <v>0</v>
      </c>
    </row>
    <row r="19" spans="1:11" x14ac:dyDescent="0.25">
      <c r="A19" s="45" t="str">
        <f>HYPERLINK("https://reports.ofsted.gov.uk/provider/16/EY543838","Provider web link")</f>
        <v>Provider web link</v>
      </c>
      <c r="B19" s="13" t="s">
        <v>637</v>
      </c>
      <c r="C19" s="13" t="s">
        <v>226</v>
      </c>
      <c r="D19" s="13" t="s">
        <v>61</v>
      </c>
      <c r="E19" s="13" t="s">
        <v>638</v>
      </c>
      <c r="F19" s="13" t="s">
        <v>99</v>
      </c>
      <c r="G19" s="13" t="s">
        <v>168</v>
      </c>
      <c r="H19" s="13" t="s">
        <v>168</v>
      </c>
      <c r="I19" s="14">
        <v>44085</v>
      </c>
      <c r="J19" s="14">
        <v>44109</v>
      </c>
      <c r="K19" s="64">
        <v>0</v>
      </c>
    </row>
    <row r="20" spans="1:11" x14ac:dyDescent="0.25">
      <c r="A20" s="45" t="str">
        <f>HYPERLINK("https://reports.ofsted.gov.uk/provider/16/EY547383","Provider web link")</f>
        <v>Provider web link</v>
      </c>
      <c r="B20" s="13" t="s">
        <v>659</v>
      </c>
      <c r="C20" s="13" t="s">
        <v>226</v>
      </c>
      <c r="D20" s="13" t="s">
        <v>61</v>
      </c>
      <c r="E20" s="13" t="s">
        <v>660</v>
      </c>
      <c r="F20" s="13" t="s">
        <v>83</v>
      </c>
      <c r="G20" s="13" t="s">
        <v>164</v>
      </c>
      <c r="H20" s="13" t="s">
        <v>164</v>
      </c>
      <c r="I20" s="14">
        <v>44085</v>
      </c>
      <c r="J20" s="14">
        <v>44092</v>
      </c>
      <c r="K20" s="64">
        <v>0</v>
      </c>
    </row>
    <row r="21" spans="1:11" x14ac:dyDescent="0.25">
      <c r="A21" s="45" t="str">
        <f>HYPERLINK("https://reports.ofsted.gov.uk/provider/16/106046  ","Provider web link")</f>
        <v>Provider web link</v>
      </c>
      <c r="B21" s="13">
        <v>106046</v>
      </c>
      <c r="C21" s="13" t="s">
        <v>224</v>
      </c>
      <c r="D21" s="13" t="s">
        <v>61</v>
      </c>
      <c r="E21" s="13" t="s">
        <v>228</v>
      </c>
      <c r="F21" s="13" t="s">
        <v>84</v>
      </c>
      <c r="G21" s="13" t="s">
        <v>214</v>
      </c>
      <c r="H21" s="13" t="s">
        <v>214</v>
      </c>
      <c r="I21" s="14">
        <v>44088</v>
      </c>
      <c r="J21" s="14">
        <v>44095</v>
      </c>
      <c r="K21" s="64">
        <v>0</v>
      </c>
    </row>
    <row r="22" spans="1:11" x14ac:dyDescent="0.25">
      <c r="A22" s="45" t="str">
        <f>HYPERLINK("https://reports.ofsted.gov.uk/provider/17/112669  ","Provider web link")</f>
        <v>Provider web link</v>
      </c>
      <c r="B22" s="13">
        <v>112669</v>
      </c>
      <c r="C22" s="13" t="s">
        <v>226</v>
      </c>
      <c r="D22" s="13" t="s">
        <v>60</v>
      </c>
      <c r="E22" s="13" t="s">
        <v>233</v>
      </c>
      <c r="F22" s="13" t="s">
        <v>97</v>
      </c>
      <c r="G22" s="13" t="s">
        <v>208</v>
      </c>
      <c r="H22" s="13" t="s">
        <v>208</v>
      </c>
      <c r="I22" s="14">
        <v>44088</v>
      </c>
      <c r="J22" s="14">
        <v>44089</v>
      </c>
      <c r="K22" s="64">
        <v>0</v>
      </c>
    </row>
    <row r="23" spans="1:11" x14ac:dyDescent="0.25">
      <c r="A23" s="45" t="str">
        <f>HYPERLINK("https://reports.ofsted.gov.uk/provider/16/115232  ","Provider web link")</f>
        <v>Provider web link</v>
      </c>
      <c r="B23" s="13">
        <v>115232</v>
      </c>
      <c r="C23" s="13" t="s">
        <v>226</v>
      </c>
      <c r="D23" s="13" t="s">
        <v>61</v>
      </c>
      <c r="E23" s="13" t="s">
        <v>241</v>
      </c>
      <c r="F23" s="13" t="s">
        <v>118</v>
      </c>
      <c r="G23" s="13" t="s">
        <v>214</v>
      </c>
      <c r="H23" s="13" t="s">
        <v>214</v>
      </c>
      <c r="I23" s="14">
        <v>44088</v>
      </c>
      <c r="J23" s="14">
        <v>44090</v>
      </c>
      <c r="K23" s="64">
        <v>0</v>
      </c>
    </row>
    <row r="24" spans="1:11" x14ac:dyDescent="0.25">
      <c r="A24" s="45" t="str">
        <f>HYPERLINK("https://reports.ofsted.gov.uk/provider/16/206763  ","Provider web link")</f>
        <v>Provider web link</v>
      </c>
      <c r="B24" s="13">
        <v>206763</v>
      </c>
      <c r="C24" s="13" t="s">
        <v>224</v>
      </c>
      <c r="D24" s="13" t="s">
        <v>61</v>
      </c>
      <c r="E24" s="13" t="s">
        <v>261</v>
      </c>
      <c r="F24" s="13" t="s">
        <v>83</v>
      </c>
      <c r="G24" s="13" t="s">
        <v>164</v>
      </c>
      <c r="H24" s="13" t="s">
        <v>164</v>
      </c>
      <c r="I24" s="14">
        <v>44088</v>
      </c>
      <c r="J24" s="14">
        <v>44088</v>
      </c>
      <c r="K24" s="64">
        <v>0</v>
      </c>
    </row>
    <row r="25" spans="1:11" x14ac:dyDescent="0.25">
      <c r="A25" s="45" t="str">
        <f>HYPERLINK("https://reports.ofsted.gov.uk/provider/17/226739  ","Provider web link")</f>
        <v>Provider web link</v>
      </c>
      <c r="B25" s="13">
        <v>226739</v>
      </c>
      <c r="C25" s="13" t="s">
        <v>226</v>
      </c>
      <c r="D25" s="13" t="s">
        <v>60</v>
      </c>
      <c r="E25" s="13" t="s">
        <v>233</v>
      </c>
      <c r="F25" s="13" t="s">
        <v>108</v>
      </c>
      <c r="G25" s="13" t="s">
        <v>164</v>
      </c>
      <c r="H25" s="13" t="s">
        <v>164</v>
      </c>
      <c r="I25" s="14">
        <v>44088</v>
      </c>
      <c r="J25" s="14">
        <v>44089</v>
      </c>
      <c r="K25" s="64">
        <v>0</v>
      </c>
    </row>
    <row r="26" spans="1:11" x14ac:dyDescent="0.25">
      <c r="A26" s="45" t="str">
        <f>HYPERLINK("https://reports.ofsted.gov.uk/provider/16/254587  ","Provider web link")</f>
        <v>Provider web link</v>
      </c>
      <c r="B26" s="13">
        <v>254587</v>
      </c>
      <c r="C26" s="13" t="s">
        <v>226</v>
      </c>
      <c r="D26" s="13" t="s">
        <v>61</v>
      </c>
      <c r="E26" s="13" t="s">
        <v>274</v>
      </c>
      <c r="F26" s="13" t="s">
        <v>122</v>
      </c>
      <c r="G26" s="13" t="s">
        <v>164</v>
      </c>
      <c r="H26" s="13" t="s">
        <v>164</v>
      </c>
      <c r="I26" s="14">
        <v>44088</v>
      </c>
      <c r="J26" s="14">
        <v>44095</v>
      </c>
      <c r="K26" s="64">
        <v>0</v>
      </c>
    </row>
    <row r="27" spans="1:11" x14ac:dyDescent="0.25">
      <c r="A27" s="45" t="str">
        <f>HYPERLINK("https://reports.ofsted.gov.uk/provider/17/EY547450","Provider web link")</f>
        <v>Provider web link</v>
      </c>
      <c r="B27" s="13" t="s">
        <v>662</v>
      </c>
      <c r="C27" s="13" t="s">
        <v>226</v>
      </c>
      <c r="D27" s="13" t="s">
        <v>60</v>
      </c>
      <c r="E27" s="13" t="s">
        <v>233</v>
      </c>
      <c r="F27" s="13" t="s">
        <v>81</v>
      </c>
      <c r="G27" s="13" t="s">
        <v>173</v>
      </c>
      <c r="H27" s="13" t="s">
        <v>173</v>
      </c>
      <c r="I27" s="14">
        <v>44088</v>
      </c>
      <c r="J27" s="14">
        <v>44089</v>
      </c>
      <c r="K27" s="64">
        <v>0</v>
      </c>
    </row>
    <row r="28" spans="1:11" x14ac:dyDescent="0.25">
      <c r="A28" s="45" t="str">
        <f>HYPERLINK("https://reports.ofsted.gov.uk/provider/16/143008  ","Provider web link")</f>
        <v>Provider web link</v>
      </c>
      <c r="B28" s="13">
        <v>143008</v>
      </c>
      <c r="C28" s="13" t="s">
        <v>226</v>
      </c>
      <c r="D28" s="13" t="s">
        <v>61</v>
      </c>
      <c r="E28" s="13" t="s">
        <v>250</v>
      </c>
      <c r="F28" s="13" t="s">
        <v>137</v>
      </c>
      <c r="G28" s="13" t="s">
        <v>214</v>
      </c>
      <c r="H28" s="13" t="s">
        <v>214</v>
      </c>
      <c r="I28" s="14">
        <v>44089</v>
      </c>
      <c r="J28" s="14">
        <v>44097</v>
      </c>
      <c r="K28" s="64">
        <v>0</v>
      </c>
    </row>
    <row r="29" spans="1:11" x14ac:dyDescent="0.25">
      <c r="A29" s="45" t="str">
        <f>HYPERLINK("https://reports.ofsted.gov.uk/provider/17/250949  ","Provider web link")</f>
        <v>Provider web link</v>
      </c>
      <c r="B29" s="13">
        <v>250949</v>
      </c>
      <c r="C29" s="13" t="s">
        <v>226</v>
      </c>
      <c r="D29" s="13" t="s">
        <v>60</v>
      </c>
      <c r="E29" s="13" t="s">
        <v>233</v>
      </c>
      <c r="F29" s="13" t="s">
        <v>144</v>
      </c>
      <c r="G29" s="13" t="s">
        <v>168</v>
      </c>
      <c r="H29" s="13" t="s">
        <v>168</v>
      </c>
      <c r="I29" s="14">
        <v>44089</v>
      </c>
      <c r="J29" s="14">
        <v>44092</v>
      </c>
      <c r="K29" s="64">
        <v>0</v>
      </c>
    </row>
    <row r="30" spans="1:11" x14ac:dyDescent="0.25">
      <c r="A30" s="45" t="str">
        <f>HYPERLINK("https://reports.ofsted.gov.uk/provider/17/317700  ","Provider web link")</f>
        <v>Provider web link</v>
      </c>
      <c r="B30" s="13">
        <v>317700</v>
      </c>
      <c r="C30" s="13" t="s">
        <v>226</v>
      </c>
      <c r="D30" s="13" t="s">
        <v>60</v>
      </c>
      <c r="E30" s="13" t="s">
        <v>233</v>
      </c>
      <c r="F30" s="13" t="s">
        <v>85</v>
      </c>
      <c r="G30" s="13" t="s">
        <v>278</v>
      </c>
      <c r="H30" s="13" t="s">
        <v>192</v>
      </c>
      <c r="I30" s="14">
        <v>44089</v>
      </c>
      <c r="J30" s="14">
        <v>44106</v>
      </c>
      <c r="K30" s="64">
        <v>0</v>
      </c>
    </row>
    <row r="31" spans="1:11" x14ac:dyDescent="0.25">
      <c r="A31" s="45" t="str">
        <f>HYPERLINK("https://reports.ofsted.gov.uk/provider/16/EY341686","Provider web link")</f>
        <v>Provider web link</v>
      </c>
      <c r="B31" s="13" t="s">
        <v>392</v>
      </c>
      <c r="C31" s="13" t="s">
        <v>226</v>
      </c>
      <c r="D31" s="13" t="s">
        <v>61</v>
      </c>
      <c r="E31" s="13" t="s">
        <v>393</v>
      </c>
      <c r="F31" s="13" t="s">
        <v>145</v>
      </c>
      <c r="G31" s="13" t="s">
        <v>280</v>
      </c>
      <c r="H31" s="13" t="s">
        <v>192</v>
      </c>
      <c r="I31" s="14">
        <v>44089</v>
      </c>
      <c r="J31" s="14">
        <v>44099</v>
      </c>
      <c r="K31" s="64">
        <v>0</v>
      </c>
    </row>
    <row r="32" spans="1:11" x14ac:dyDescent="0.25">
      <c r="A32" s="45" t="str">
        <f>HYPERLINK("https://reports.ofsted.gov.uk/provider/17/EY388058","Provider web link")</f>
        <v>Provider web link</v>
      </c>
      <c r="B32" s="13" t="s">
        <v>434</v>
      </c>
      <c r="C32" s="13" t="s">
        <v>229</v>
      </c>
      <c r="D32" s="13" t="s">
        <v>60</v>
      </c>
      <c r="E32" s="13" t="s">
        <v>233</v>
      </c>
      <c r="F32" s="13" t="s">
        <v>65</v>
      </c>
      <c r="G32" s="13" t="s">
        <v>218</v>
      </c>
      <c r="H32" s="13" t="s">
        <v>218</v>
      </c>
      <c r="I32" s="14">
        <v>44089</v>
      </c>
      <c r="J32" s="14">
        <v>44098</v>
      </c>
      <c r="K32" s="64">
        <v>0</v>
      </c>
    </row>
    <row r="33" spans="1:11" x14ac:dyDescent="0.25">
      <c r="A33" s="45" t="str">
        <f>HYPERLINK("https://reports.ofsted.gov.uk/provider/17/EY399739","Provider web link")</f>
        <v>Provider web link</v>
      </c>
      <c r="B33" s="13" t="s">
        <v>448</v>
      </c>
      <c r="C33" s="13" t="s">
        <v>226</v>
      </c>
      <c r="D33" s="13" t="s">
        <v>60</v>
      </c>
      <c r="E33" s="13" t="s">
        <v>233</v>
      </c>
      <c r="F33" s="13" t="s">
        <v>123</v>
      </c>
      <c r="G33" s="13" t="s">
        <v>164</v>
      </c>
      <c r="H33" s="13" t="s">
        <v>164</v>
      </c>
      <c r="I33" s="14">
        <v>44089</v>
      </c>
      <c r="J33" s="14">
        <v>44089</v>
      </c>
      <c r="K33" s="64">
        <v>0</v>
      </c>
    </row>
    <row r="34" spans="1:11" x14ac:dyDescent="0.25">
      <c r="A34" s="45" t="str">
        <f>HYPERLINK("https://reports.ofsted.gov.uk/provider/17/EY402619","Provider web link")</f>
        <v>Provider web link</v>
      </c>
      <c r="B34" s="13" t="s">
        <v>452</v>
      </c>
      <c r="C34" s="13" t="s">
        <v>226</v>
      </c>
      <c r="D34" s="13" t="s">
        <v>60</v>
      </c>
      <c r="E34" s="13" t="s">
        <v>233</v>
      </c>
      <c r="F34" s="13" t="s">
        <v>85</v>
      </c>
      <c r="G34" s="13" t="s">
        <v>278</v>
      </c>
      <c r="H34" s="13" t="s">
        <v>192</v>
      </c>
      <c r="I34" s="14">
        <v>44089</v>
      </c>
      <c r="J34" s="14">
        <v>44106</v>
      </c>
      <c r="K34" s="64">
        <v>0</v>
      </c>
    </row>
    <row r="35" spans="1:11" x14ac:dyDescent="0.25">
      <c r="A35" s="45" t="str">
        <f>HYPERLINK("https://reports.ofsted.gov.uk/provider/17/EY414620","Provider web link")</f>
        <v>Provider web link</v>
      </c>
      <c r="B35" s="13" t="s">
        <v>466</v>
      </c>
      <c r="C35" s="13" t="s">
        <v>226</v>
      </c>
      <c r="D35" s="13" t="s">
        <v>60</v>
      </c>
      <c r="E35" s="13" t="s">
        <v>233</v>
      </c>
      <c r="F35" s="13" t="s">
        <v>97</v>
      </c>
      <c r="G35" s="13" t="s">
        <v>208</v>
      </c>
      <c r="H35" s="13" t="s">
        <v>208</v>
      </c>
      <c r="I35" s="14">
        <v>44089</v>
      </c>
      <c r="J35" s="14">
        <v>44092</v>
      </c>
      <c r="K35" s="64">
        <v>0</v>
      </c>
    </row>
    <row r="36" spans="1:11" x14ac:dyDescent="0.25">
      <c r="A36" s="45" t="str">
        <f>HYPERLINK("https://reports.ofsted.gov.uk/provider/16/EY472937","Provider web link")</f>
        <v>Provider web link</v>
      </c>
      <c r="B36" s="13" t="s">
        <v>540</v>
      </c>
      <c r="C36" s="13" t="s">
        <v>226</v>
      </c>
      <c r="D36" s="13" t="s">
        <v>61</v>
      </c>
      <c r="E36" s="13" t="s">
        <v>541</v>
      </c>
      <c r="F36" s="13" t="s">
        <v>97</v>
      </c>
      <c r="G36" s="13" t="s">
        <v>208</v>
      </c>
      <c r="H36" s="13" t="s">
        <v>208</v>
      </c>
      <c r="I36" s="14">
        <v>44089</v>
      </c>
      <c r="J36" s="14">
        <v>44092</v>
      </c>
      <c r="K36" s="64">
        <v>0</v>
      </c>
    </row>
    <row r="37" spans="1:11" x14ac:dyDescent="0.25">
      <c r="A37" s="45" t="str">
        <f>HYPERLINK("https://reports.ofsted.gov.uk/provider/16/EY490201","Provider web link")</f>
        <v>Provider web link</v>
      </c>
      <c r="B37" s="13" t="s">
        <v>586</v>
      </c>
      <c r="C37" s="13" t="s">
        <v>226</v>
      </c>
      <c r="D37" s="13" t="s">
        <v>61</v>
      </c>
      <c r="E37" s="13" t="s">
        <v>587</v>
      </c>
      <c r="F37" s="13" t="s">
        <v>84</v>
      </c>
      <c r="G37" s="13" t="s">
        <v>214</v>
      </c>
      <c r="H37" s="13" t="s">
        <v>214</v>
      </c>
      <c r="I37" s="14">
        <v>44089</v>
      </c>
      <c r="J37" s="14">
        <v>44096</v>
      </c>
      <c r="K37" s="64">
        <v>0</v>
      </c>
    </row>
    <row r="38" spans="1:11" x14ac:dyDescent="0.25">
      <c r="A38" s="45" t="str">
        <f>HYPERLINK("https://reports.ofsted.gov.uk/provider/16/EY498127","Provider web link")</f>
        <v>Provider web link</v>
      </c>
      <c r="B38" s="13" t="s">
        <v>593</v>
      </c>
      <c r="C38" s="13" t="s">
        <v>226</v>
      </c>
      <c r="D38" s="13" t="s">
        <v>61</v>
      </c>
      <c r="E38" s="13" t="s">
        <v>594</v>
      </c>
      <c r="F38" s="13" t="s">
        <v>98</v>
      </c>
      <c r="G38" s="13" t="s">
        <v>173</v>
      </c>
      <c r="H38" s="13" t="s">
        <v>173</v>
      </c>
      <c r="I38" s="14">
        <v>44089</v>
      </c>
      <c r="J38" s="14">
        <v>44099</v>
      </c>
      <c r="K38" s="64">
        <v>0</v>
      </c>
    </row>
    <row r="39" spans="1:11" x14ac:dyDescent="0.25">
      <c r="A39" s="45" t="str">
        <f>HYPERLINK("https://reports.ofsted.gov.uk/provider/17/EY547385","Provider web link")</f>
        <v>Provider web link</v>
      </c>
      <c r="B39" s="13" t="s">
        <v>661</v>
      </c>
      <c r="C39" s="13" t="s">
        <v>226</v>
      </c>
      <c r="D39" s="13" t="s">
        <v>60</v>
      </c>
      <c r="E39" s="13" t="s">
        <v>233</v>
      </c>
      <c r="F39" s="13" t="s">
        <v>81</v>
      </c>
      <c r="G39" s="13" t="s">
        <v>173</v>
      </c>
      <c r="H39" s="13" t="s">
        <v>173</v>
      </c>
      <c r="I39" s="14">
        <v>44089</v>
      </c>
      <c r="J39" s="14">
        <v>44090</v>
      </c>
      <c r="K39" s="64">
        <v>0</v>
      </c>
    </row>
    <row r="40" spans="1:11" x14ac:dyDescent="0.25">
      <c r="A40" s="45" t="str">
        <f>HYPERLINK("https://reports.ofsted.gov.uk/provider/16/EY561380","Provider web link")</f>
        <v>Provider web link</v>
      </c>
      <c r="B40" s="13" t="s">
        <v>729</v>
      </c>
      <c r="C40" s="13" t="s">
        <v>226</v>
      </c>
      <c r="D40" s="13" t="s">
        <v>61</v>
      </c>
      <c r="E40" s="13" t="s">
        <v>730</v>
      </c>
      <c r="F40" s="13" t="s">
        <v>121</v>
      </c>
      <c r="G40" s="13" t="s">
        <v>280</v>
      </c>
      <c r="H40" s="13" t="s">
        <v>192</v>
      </c>
      <c r="I40" s="14">
        <v>44089</v>
      </c>
      <c r="J40" s="14">
        <v>44096</v>
      </c>
      <c r="K40" s="64">
        <v>0</v>
      </c>
    </row>
    <row r="41" spans="1:11" x14ac:dyDescent="0.25">
      <c r="A41" s="45" t="str">
        <f>HYPERLINK("https://reports.ofsted.gov.uk/provider/16/113660  ","Provider web link")</f>
        <v>Provider web link</v>
      </c>
      <c r="B41" s="13">
        <v>113660</v>
      </c>
      <c r="C41" s="13" t="s">
        <v>226</v>
      </c>
      <c r="D41" s="13" t="s">
        <v>61</v>
      </c>
      <c r="E41" s="13" t="s">
        <v>239</v>
      </c>
      <c r="F41" s="13" t="s">
        <v>156</v>
      </c>
      <c r="G41" s="13" t="s">
        <v>208</v>
      </c>
      <c r="H41" s="13" t="s">
        <v>208</v>
      </c>
      <c r="I41" s="14">
        <v>44090</v>
      </c>
      <c r="J41" s="14">
        <v>44092</v>
      </c>
      <c r="K41" s="64">
        <v>0</v>
      </c>
    </row>
    <row r="42" spans="1:11" x14ac:dyDescent="0.25">
      <c r="A42" s="45" t="str">
        <f>HYPERLINK("https://reports.ofsted.gov.uk/provider/17/510550  ","Provider web link")</f>
        <v>Provider web link</v>
      </c>
      <c r="B42" s="13">
        <v>510550</v>
      </c>
      <c r="C42" s="13" t="s">
        <v>229</v>
      </c>
      <c r="D42" s="13" t="s">
        <v>60</v>
      </c>
      <c r="E42" s="13" t="s">
        <v>233</v>
      </c>
      <c r="F42" s="13" t="s">
        <v>80</v>
      </c>
      <c r="G42" s="13" t="s">
        <v>218</v>
      </c>
      <c r="H42" s="13" t="s">
        <v>218</v>
      </c>
      <c r="I42" s="14">
        <v>44090</v>
      </c>
      <c r="J42" s="14">
        <v>44110</v>
      </c>
      <c r="K42" s="64">
        <v>0</v>
      </c>
    </row>
    <row r="43" spans="1:11" x14ac:dyDescent="0.25">
      <c r="A43" s="45" t="str">
        <f>HYPERLINK("https://reports.ofsted.gov.uk/provider/16/EY239397","Provider web link")</f>
        <v>Provider web link</v>
      </c>
      <c r="B43" s="13" t="s">
        <v>315</v>
      </c>
      <c r="C43" s="13" t="s">
        <v>226</v>
      </c>
      <c r="D43" s="13" t="s">
        <v>61</v>
      </c>
      <c r="E43" s="13" t="s">
        <v>316</v>
      </c>
      <c r="F43" s="13" t="s">
        <v>99</v>
      </c>
      <c r="G43" s="13" t="s">
        <v>168</v>
      </c>
      <c r="H43" s="13" t="s">
        <v>168</v>
      </c>
      <c r="I43" s="14">
        <v>44090</v>
      </c>
      <c r="J43" s="14">
        <v>44091</v>
      </c>
      <c r="K43" s="64">
        <v>0</v>
      </c>
    </row>
    <row r="44" spans="1:11" x14ac:dyDescent="0.25">
      <c r="A44" s="45" t="str">
        <f>HYPERLINK("https://reports.ofsted.gov.uk/provider/17/EY419112","Provider web link")</f>
        <v>Provider web link</v>
      </c>
      <c r="B44" s="13" t="s">
        <v>478</v>
      </c>
      <c r="C44" s="13" t="s">
        <v>226</v>
      </c>
      <c r="D44" s="13" t="s">
        <v>60</v>
      </c>
      <c r="E44" s="13" t="s">
        <v>233</v>
      </c>
      <c r="F44" s="13" t="s">
        <v>83</v>
      </c>
      <c r="G44" s="13" t="s">
        <v>164</v>
      </c>
      <c r="H44" s="13" t="s">
        <v>164</v>
      </c>
      <c r="I44" s="14">
        <v>44090</v>
      </c>
      <c r="J44" s="14">
        <v>44103</v>
      </c>
      <c r="K44" s="64">
        <v>0</v>
      </c>
    </row>
    <row r="45" spans="1:11" x14ac:dyDescent="0.25">
      <c r="A45" s="45" t="str">
        <f>HYPERLINK("https://reports.ofsted.gov.uk/provider/17/EY438435","Provider web link")</f>
        <v>Provider web link</v>
      </c>
      <c r="B45" s="13" t="s">
        <v>499</v>
      </c>
      <c r="C45" s="13" t="s">
        <v>226</v>
      </c>
      <c r="D45" s="13" t="s">
        <v>60</v>
      </c>
      <c r="E45" s="13" t="s">
        <v>233</v>
      </c>
      <c r="F45" s="13" t="s">
        <v>105</v>
      </c>
      <c r="G45" s="13" t="s">
        <v>201</v>
      </c>
      <c r="H45" s="13" t="s">
        <v>201</v>
      </c>
      <c r="I45" s="14">
        <v>44090</v>
      </c>
      <c r="J45" s="14">
        <v>44092</v>
      </c>
      <c r="K45" s="64">
        <v>0</v>
      </c>
    </row>
    <row r="46" spans="1:11" x14ac:dyDescent="0.25">
      <c r="A46" s="45" t="str">
        <f>HYPERLINK("https://reports.ofsted.gov.uk/provider/17/EY444795","Provider web link")</f>
        <v>Provider web link</v>
      </c>
      <c r="B46" s="13" t="s">
        <v>510</v>
      </c>
      <c r="C46" s="13" t="s">
        <v>226</v>
      </c>
      <c r="D46" s="13" t="s">
        <v>60</v>
      </c>
      <c r="E46" s="13" t="s">
        <v>233</v>
      </c>
      <c r="F46" s="13" t="s">
        <v>146</v>
      </c>
      <c r="G46" s="13" t="s">
        <v>208</v>
      </c>
      <c r="H46" s="13" t="s">
        <v>208</v>
      </c>
      <c r="I46" s="14">
        <v>44090</v>
      </c>
      <c r="J46" s="14">
        <v>44098</v>
      </c>
      <c r="K46" s="64">
        <v>0</v>
      </c>
    </row>
    <row r="47" spans="1:11" x14ac:dyDescent="0.25">
      <c r="A47" s="45" t="str">
        <f>HYPERLINK("https://reports.ofsted.gov.uk/provider/16/EY486612","Provider web link")</f>
        <v>Provider web link</v>
      </c>
      <c r="B47" s="13" t="s">
        <v>580</v>
      </c>
      <c r="C47" s="13" t="s">
        <v>226</v>
      </c>
      <c r="D47" s="13" t="s">
        <v>61</v>
      </c>
      <c r="E47" s="13" t="s">
        <v>581</v>
      </c>
      <c r="F47" s="13" t="s">
        <v>77</v>
      </c>
      <c r="G47" s="13" t="s">
        <v>168</v>
      </c>
      <c r="H47" s="13" t="s">
        <v>168</v>
      </c>
      <c r="I47" s="14">
        <v>44090</v>
      </c>
      <c r="J47" s="14">
        <v>44091</v>
      </c>
      <c r="K47" s="64">
        <v>0</v>
      </c>
    </row>
    <row r="48" spans="1:11" x14ac:dyDescent="0.25">
      <c r="A48" s="45" t="str">
        <f>HYPERLINK("https://reports.ofsted.gov.uk/provider/16/EY543315","Provider web link")</f>
        <v>Provider web link</v>
      </c>
      <c r="B48" s="13" t="s">
        <v>631</v>
      </c>
      <c r="C48" s="13" t="s">
        <v>229</v>
      </c>
      <c r="D48" s="13" t="s">
        <v>61</v>
      </c>
      <c r="E48" s="13" t="s">
        <v>632</v>
      </c>
      <c r="F48" s="13" t="s">
        <v>154</v>
      </c>
      <c r="G48" s="13" t="s">
        <v>218</v>
      </c>
      <c r="H48" s="13" t="s">
        <v>218</v>
      </c>
      <c r="I48" s="14">
        <v>44090</v>
      </c>
      <c r="J48" s="14">
        <v>44098</v>
      </c>
      <c r="K48" s="64">
        <v>0</v>
      </c>
    </row>
    <row r="49" spans="1:11" x14ac:dyDescent="0.25">
      <c r="A49" s="45" t="str">
        <f>HYPERLINK("https://reports.ofsted.gov.uk/provider/16/EY545465","Provider web link")</f>
        <v>Provider web link</v>
      </c>
      <c r="B49" s="13" t="s">
        <v>645</v>
      </c>
      <c r="C49" s="13" t="s">
        <v>226</v>
      </c>
      <c r="D49" s="13" t="s">
        <v>61</v>
      </c>
      <c r="E49" s="13" t="s">
        <v>646</v>
      </c>
      <c r="F49" s="13" t="s">
        <v>83</v>
      </c>
      <c r="G49" s="13" t="s">
        <v>164</v>
      </c>
      <c r="H49" s="13" t="s">
        <v>164</v>
      </c>
      <c r="I49" s="14">
        <v>44090</v>
      </c>
      <c r="J49" s="14">
        <v>44097</v>
      </c>
      <c r="K49" s="64">
        <v>0</v>
      </c>
    </row>
    <row r="50" spans="1:11" x14ac:dyDescent="0.25">
      <c r="A50" s="45" t="str">
        <f>HYPERLINK("https://reports.ofsted.gov.uk/provider/16/EY547877","Provider web link")</f>
        <v>Provider web link</v>
      </c>
      <c r="B50" s="13" t="s">
        <v>667</v>
      </c>
      <c r="C50" s="13" t="s">
        <v>668</v>
      </c>
      <c r="D50" s="13" t="s">
        <v>61</v>
      </c>
      <c r="E50" s="13" t="s">
        <v>669</v>
      </c>
      <c r="F50" s="13" t="s">
        <v>68</v>
      </c>
      <c r="G50" s="13" t="s">
        <v>214</v>
      </c>
      <c r="H50" s="13" t="s">
        <v>214</v>
      </c>
      <c r="I50" s="14">
        <v>44090</v>
      </c>
      <c r="J50" s="14">
        <v>44111</v>
      </c>
      <c r="K50" s="64">
        <v>0</v>
      </c>
    </row>
    <row r="51" spans="1:11" x14ac:dyDescent="0.25">
      <c r="A51" s="45" t="str">
        <f>HYPERLINK("https://reports.ofsted.gov.uk/provider/16/EY548389","Provider web link")</f>
        <v>Provider web link</v>
      </c>
      <c r="B51" s="13" t="s">
        <v>672</v>
      </c>
      <c r="C51" s="13" t="s">
        <v>224</v>
      </c>
      <c r="D51" s="13" t="s">
        <v>61</v>
      </c>
      <c r="E51" s="13" t="s">
        <v>673</v>
      </c>
      <c r="F51" s="13" t="s">
        <v>123</v>
      </c>
      <c r="G51" s="13" t="s">
        <v>164</v>
      </c>
      <c r="H51" s="13" t="s">
        <v>164</v>
      </c>
      <c r="I51" s="14">
        <v>44090</v>
      </c>
      <c r="J51" s="14">
        <v>44097</v>
      </c>
      <c r="K51" s="64">
        <v>0</v>
      </c>
    </row>
    <row r="52" spans="1:11" x14ac:dyDescent="0.25">
      <c r="A52" s="45" t="str">
        <f>HYPERLINK("https://reports.ofsted.gov.uk/provider/17/EY556136","Provider web link")</f>
        <v>Provider web link</v>
      </c>
      <c r="B52" s="13" t="s">
        <v>717</v>
      </c>
      <c r="C52" s="13" t="s">
        <v>229</v>
      </c>
      <c r="D52" s="13" t="s">
        <v>60</v>
      </c>
      <c r="E52" s="13" t="s">
        <v>233</v>
      </c>
      <c r="F52" s="13" t="s">
        <v>77</v>
      </c>
      <c r="G52" s="13" t="s">
        <v>168</v>
      </c>
      <c r="H52" s="13" t="s">
        <v>168</v>
      </c>
      <c r="I52" s="14">
        <v>44090</v>
      </c>
      <c r="J52" s="14">
        <v>44095</v>
      </c>
      <c r="K52" s="64">
        <v>0</v>
      </c>
    </row>
    <row r="53" spans="1:11" x14ac:dyDescent="0.25">
      <c r="A53" s="45" t="str">
        <f>HYPERLINK("https://reports.ofsted.gov.uk/provider/17/EY558303","Provider web link")</f>
        <v>Provider web link</v>
      </c>
      <c r="B53" s="13" t="s">
        <v>720</v>
      </c>
      <c r="C53" s="13" t="s">
        <v>226</v>
      </c>
      <c r="D53" s="13" t="s">
        <v>60</v>
      </c>
      <c r="E53" s="13" t="s">
        <v>233</v>
      </c>
      <c r="F53" s="13" t="s">
        <v>83</v>
      </c>
      <c r="G53" s="13" t="s">
        <v>164</v>
      </c>
      <c r="H53" s="13" t="s">
        <v>164</v>
      </c>
      <c r="I53" s="14">
        <v>44090</v>
      </c>
      <c r="J53" s="14">
        <v>44110</v>
      </c>
      <c r="K53" s="64">
        <v>1</v>
      </c>
    </row>
    <row r="54" spans="1:11" x14ac:dyDescent="0.25">
      <c r="A54" s="45" t="str">
        <f>HYPERLINK("https://reports.ofsted.gov.uk/provider/17/122923  ","Provider web link")</f>
        <v>Provider web link</v>
      </c>
      <c r="B54" s="13">
        <v>122923</v>
      </c>
      <c r="C54" s="13" t="s">
        <v>226</v>
      </c>
      <c r="D54" s="13" t="s">
        <v>60</v>
      </c>
      <c r="E54" s="13" t="s">
        <v>233</v>
      </c>
      <c r="F54" s="13" t="s">
        <v>152</v>
      </c>
      <c r="G54" s="13" t="s">
        <v>173</v>
      </c>
      <c r="H54" s="13" t="s">
        <v>173</v>
      </c>
      <c r="I54" s="14">
        <v>44091</v>
      </c>
      <c r="J54" s="14">
        <v>44092</v>
      </c>
      <c r="K54" s="64">
        <v>0</v>
      </c>
    </row>
    <row r="55" spans="1:11" x14ac:dyDescent="0.25">
      <c r="A55" s="45" t="str">
        <f>HYPERLINK("https://reports.ofsted.gov.uk/provider/16/218196  ","Provider web link")</f>
        <v>Provider web link</v>
      </c>
      <c r="B55" s="13">
        <v>218196</v>
      </c>
      <c r="C55" s="13" t="s">
        <v>224</v>
      </c>
      <c r="D55" s="13" t="s">
        <v>61</v>
      </c>
      <c r="E55" s="13" t="s">
        <v>262</v>
      </c>
      <c r="F55" s="13" t="s">
        <v>140</v>
      </c>
      <c r="G55" s="13" t="s">
        <v>218</v>
      </c>
      <c r="H55" s="13" t="s">
        <v>218</v>
      </c>
      <c r="I55" s="14">
        <v>44091</v>
      </c>
      <c r="J55" s="14">
        <v>44125</v>
      </c>
      <c r="K55" s="64">
        <v>0</v>
      </c>
    </row>
    <row r="56" spans="1:11" x14ac:dyDescent="0.25">
      <c r="A56" s="45" t="str">
        <f>HYPERLINK("https://reports.ofsted.gov.uk/provider/16/508661  ","Provider web link")</f>
        <v>Provider web link</v>
      </c>
      <c r="B56" s="13">
        <v>508661</v>
      </c>
      <c r="C56" s="13" t="s">
        <v>226</v>
      </c>
      <c r="D56" s="13" t="s">
        <v>61</v>
      </c>
      <c r="E56" s="13" t="s">
        <v>288</v>
      </c>
      <c r="F56" s="13" t="s">
        <v>152</v>
      </c>
      <c r="G56" s="13" t="s">
        <v>173</v>
      </c>
      <c r="H56" s="13" t="s">
        <v>173</v>
      </c>
      <c r="I56" s="14">
        <v>44091</v>
      </c>
      <c r="J56" s="14">
        <v>44092</v>
      </c>
      <c r="K56" s="64">
        <v>0</v>
      </c>
    </row>
    <row r="57" spans="1:11" x14ac:dyDescent="0.25">
      <c r="A57" s="45" t="str">
        <f>HYPERLINK("https://reports.ofsted.gov.uk/provider/16/EY236704","Provider web link")</f>
        <v>Provider web link</v>
      </c>
      <c r="B57" s="13" t="s">
        <v>313</v>
      </c>
      <c r="C57" s="13" t="s">
        <v>226</v>
      </c>
      <c r="D57" s="13" t="s">
        <v>61</v>
      </c>
      <c r="E57" s="13" t="s">
        <v>314</v>
      </c>
      <c r="F57" s="13" t="s">
        <v>160</v>
      </c>
      <c r="G57" s="13" t="s">
        <v>208</v>
      </c>
      <c r="H57" s="13" t="s">
        <v>208</v>
      </c>
      <c r="I57" s="14">
        <v>44091</v>
      </c>
      <c r="J57" s="14">
        <v>44098</v>
      </c>
      <c r="K57" s="64">
        <v>1</v>
      </c>
    </row>
    <row r="58" spans="1:11" x14ac:dyDescent="0.25">
      <c r="A58" s="45" t="str">
        <f>HYPERLINK("https://reports.ofsted.gov.uk/provider/17/EY291433","Provider web link")</f>
        <v>Provider web link</v>
      </c>
      <c r="B58" s="13" t="s">
        <v>345</v>
      </c>
      <c r="C58" s="13" t="s">
        <v>226</v>
      </c>
      <c r="D58" s="13" t="s">
        <v>60</v>
      </c>
      <c r="E58" s="13" t="s">
        <v>233</v>
      </c>
      <c r="F58" s="13" t="s">
        <v>152</v>
      </c>
      <c r="G58" s="13" t="s">
        <v>173</v>
      </c>
      <c r="H58" s="13" t="s">
        <v>173</v>
      </c>
      <c r="I58" s="14">
        <v>44091</v>
      </c>
      <c r="J58" s="14">
        <v>44091</v>
      </c>
      <c r="K58" s="64">
        <v>0</v>
      </c>
    </row>
    <row r="59" spans="1:11" x14ac:dyDescent="0.25">
      <c r="A59" s="45" t="str">
        <f>HYPERLINK("https://reports.ofsted.gov.uk/provider/16/EY295699","Provider web link")</f>
        <v>Provider web link</v>
      </c>
      <c r="B59" s="13" t="s">
        <v>353</v>
      </c>
      <c r="C59" s="13" t="s">
        <v>226</v>
      </c>
      <c r="D59" s="13" t="s">
        <v>61</v>
      </c>
      <c r="E59" s="13" t="s">
        <v>354</v>
      </c>
      <c r="F59" s="13" t="s">
        <v>108</v>
      </c>
      <c r="G59" s="13" t="s">
        <v>164</v>
      </c>
      <c r="H59" s="13" t="s">
        <v>164</v>
      </c>
      <c r="I59" s="14">
        <v>44091</v>
      </c>
      <c r="J59" s="14">
        <v>44105</v>
      </c>
      <c r="K59" s="64">
        <v>0</v>
      </c>
    </row>
    <row r="60" spans="1:11" x14ac:dyDescent="0.25">
      <c r="A60" s="45" t="str">
        <f>HYPERLINK("https://reports.ofsted.gov.uk/provider/17/EY363470","Provider web link")</f>
        <v>Provider web link</v>
      </c>
      <c r="B60" s="13" t="s">
        <v>407</v>
      </c>
      <c r="C60" s="13" t="s">
        <v>226</v>
      </c>
      <c r="D60" s="13" t="s">
        <v>60</v>
      </c>
      <c r="E60" s="13" t="s">
        <v>233</v>
      </c>
      <c r="F60" s="13" t="s">
        <v>147</v>
      </c>
      <c r="G60" s="13" t="s">
        <v>214</v>
      </c>
      <c r="H60" s="13" t="s">
        <v>214</v>
      </c>
      <c r="I60" s="14">
        <v>44091</v>
      </c>
      <c r="J60" s="14">
        <v>44097</v>
      </c>
      <c r="K60" s="64">
        <v>0</v>
      </c>
    </row>
    <row r="61" spans="1:11" x14ac:dyDescent="0.25">
      <c r="A61" s="45" t="str">
        <f>HYPERLINK("https://reports.ofsted.gov.uk/provider/16/EY415733","Provider web link")</f>
        <v>Provider web link</v>
      </c>
      <c r="B61" s="13" t="s">
        <v>469</v>
      </c>
      <c r="C61" s="13" t="s">
        <v>229</v>
      </c>
      <c r="D61" s="13" t="s">
        <v>61</v>
      </c>
      <c r="E61" s="13" t="s">
        <v>470</v>
      </c>
      <c r="F61" s="13" t="s">
        <v>144</v>
      </c>
      <c r="G61" s="13" t="s">
        <v>168</v>
      </c>
      <c r="H61" s="13" t="s">
        <v>168</v>
      </c>
      <c r="I61" s="14">
        <v>44091</v>
      </c>
      <c r="J61" s="14">
        <v>44099</v>
      </c>
      <c r="K61" s="64">
        <v>0</v>
      </c>
    </row>
    <row r="62" spans="1:11" x14ac:dyDescent="0.25">
      <c r="A62" s="45" t="str">
        <f>HYPERLINK("https://reports.ofsted.gov.uk/provider/16/EY484588","Provider web link")</f>
        <v>Provider web link</v>
      </c>
      <c r="B62" s="13" t="s">
        <v>570</v>
      </c>
      <c r="C62" s="13" t="s">
        <v>226</v>
      </c>
      <c r="D62" s="13" t="s">
        <v>61</v>
      </c>
      <c r="E62" s="13" t="s">
        <v>571</v>
      </c>
      <c r="F62" s="13" t="s">
        <v>84</v>
      </c>
      <c r="G62" s="13" t="s">
        <v>214</v>
      </c>
      <c r="H62" s="13" t="s">
        <v>214</v>
      </c>
      <c r="I62" s="14">
        <v>44091</v>
      </c>
      <c r="J62" s="14">
        <v>44099</v>
      </c>
      <c r="K62" s="64">
        <v>0</v>
      </c>
    </row>
    <row r="63" spans="1:11" x14ac:dyDescent="0.25">
      <c r="A63" s="45" t="str">
        <f>HYPERLINK("https://reports.ofsted.gov.uk/provider/16/EY539375","Provider web link")</f>
        <v>Provider web link</v>
      </c>
      <c r="B63" s="13" t="s">
        <v>608</v>
      </c>
      <c r="C63" s="13" t="s">
        <v>226</v>
      </c>
      <c r="D63" s="13" t="s">
        <v>61</v>
      </c>
      <c r="E63" s="13" t="s">
        <v>609</v>
      </c>
      <c r="F63" s="13" t="s">
        <v>71</v>
      </c>
      <c r="G63" s="13" t="s">
        <v>214</v>
      </c>
      <c r="H63" s="13" t="s">
        <v>214</v>
      </c>
      <c r="I63" s="14">
        <v>44091</v>
      </c>
      <c r="J63" s="14">
        <v>44092</v>
      </c>
      <c r="K63" s="64">
        <v>0</v>
      </c>
    </row>
    <row r="64" spans="1:11" x14ac:dyDescent="0.25">
      <c r="A64" s="45" t="str">
        <f>HYPERLINK("https://reports.ofsted.gov.uk/provider/16/EY548159","Provider web link")</f>
        <v>Provider web link</v>
      </c>
      <c r="B64" s="13" t="s">
        <v>670</v>
      </c>
      <c r="C64" s="13" t="s">
        <v>226</v>
      </c>
      <c r="D64" s="13" t="s">
        <v>61</v>
      </c>
      <c r="E64" s="13" t="s">
        <v>671</v>
      </c>
      <c r="F64" s="13" t="s">
        <v>125</v>
      </c>
      <c r="G64" s="13" t="s">
        <v>208</v>
      </c>
      <c r="H64" s="13" t="s">
        <v>208</v>
      </c>
      <c r="I64" s="14">
        <v>44091</v>
      </c>
      <c r="J64" s="14">
        <v>44092</v>
      </c>
      <c r="K64" s="64">
        <v>0</v>
      </c>
    </row>
    <row r="65" spans="1:11" x14ac:dyDescent="0.25">
      <c r="A65" s="45" t="str">
        <f>HYPERLINK("https://reports.ofsted.gov.uk/provider/16/256785  ","Provider web link")</f>
        <v>Provider web link</v>
      </c>
      <c r="B65" s="13">
        <v>256785</v>
      </c>
      <c r="C65" s="13" t="s">
        <v>226</v>
      </c>
      <c r="D65" s="13" t="s">
        <v>61</v>
      </c>
      <c r="E65" s="13" t="s">
        <v>275</v>
      </c>
      <c r="F65" s="13" t="s">
        <v>126</v>
      </c>
      <c r="G65" s="13" t="s">
        <v>168</v>
      </c>
      <c r="H65" s="13" t="s">
        <v>168</v>
      </c>
      <c r="I65" s="14">
        <v>44092</v>
      </c>
      <c r="J65" s="14">
        <v>44102</v>
      </c>
      <c r="K65" s="64">
        <v>0</v>
      </c>
    </row>
    <row r="66" spans="1:11" x14ac:dyDescent="0.25">
      <c r="A66" s="45" t="str">
        <f>HYPERLINK("https://reports.ofsted.gov.uk/provider/17/2498817 ","Provider web link")</f>
        <v>Provider web link</v>
      </c>
      <c r="B66" s="13">
        <v>2498817</v>
      </c>
      <c r="C66" s="13" t="s">
        <v>226</v>
      </c>
      <c r="D66" s="13" t="s">
        <v>60</v>
      </c>
      <c r="E66" s="13" t="s">
        <v>233</v>
      </c>
      <c r="F66" s="13" t="s">
        <v>106</v>
      </c>
      <c r="G66" s="13" t="s">
        <v>201</v>
      </c>
      <c r="H66" s="13" t="s">
        <v>201</v>
      </c>
      <c r="I66" s="14">
        <v>44092</v>
      </c>
      <c r="J66" s="14">
        <v>44097</v>
      </c>
      <c r="K66" s="64">
        <v>0</v>
      </c>
    </row>
    <row r="67" spans="1:11" x14ac:dyDescent="0.25">
      <c r="A67" s="45" t="str">
        <f>HYPERLINK("https://reports.ofsted.gov.uk/provider/17/2502288 ","Provider web link")</f>
        <v>Provider web link</v>
      </c>
      <c r="B67" s="13">
        <v>2502288</v>
      </c>
      <c r="C67" s="13" t="s">
        <v>226</v>
      </c>
      <c r="D67" s="13" t="s">
        <v>60</v>
      </c>
      <c r="E67" s="13" t="s">
        <v>233</v>
      </c>
      <c r="F67" s="13" t="s">
        <v>106</v>
      </c>
      <c r="G67" s="13" t="s">
        <v>201</v>
      </c>
      <c r="H67" s="13" t="s">
        <v>201</v>
      </c>
      <c r="I67" s="14">
        <v>44092</v>
      </c>
      <c r="J67" s="14">
        <v>44097</v>
      </c>
      <c r="K67" s="64">
        <v>0</v>
      </c>
    </row>
    <row r="68" spans="1:11" x14ac:dyDescent="0.25">
      <c r="A68" s="45" t="str">
        <f>HYPERLINK("https://reports.ofsted.gov.uk/provider/16/EY330731","Provider web link")</f>
        <v>Provider web link</v>
      </c>
      <c r="B68" s="13" t="s">
        <v>378</v>
      </c>
      <c r="C68" s="13" t="s">
        <v>226</v>
      </c>
      <c r="D68" s="13" t="s">
        <v>61</v>
      </c>
      <c r="E68" s="13" t="s">
        <v>379</v>
      </c>
      <c r="F68" s="13" t="s">
        <v>127</v>
      </c>
      <c r="G68" s="13" t="s">
        <v>208</v>
      </c>
      <c r="H68" s="13" t="s">
        <v>208</v>
      </c>
      <c r="I68" s="14">
        <v>44092</v>
      </c>
      <c r="J68" s="14">
        <v>44102</v>
      </c>
      <c r="K68" s="64">
        <v>0</v>
      </c>
    </row>
    <row r="69" spans="1:11" x14ac:dyDescent="0.25">
      <c r="A69" s="45" t="str">
        <f>HYPERLINK("https://reports.ofsted.gov.uk/provider/17/EY336862","Provider web link")</f>
        <v>Provider web link</v>
      </c>
      <c r="B69" s="13" t="s">
        <v>389</v>
      </c>
      <c r="C69" s="13" t="s">
        <v>226</v>
      </c>
      <c r="D69" s="13" t="s">
        <v>60</v>
      </c>
      <c r="E69" s="13" t="s">
        <v>233</v>
      </c>
      <c r="F69" s="13" t="s">
        <v>144</v>
      </c>
      <c r="G69" s="13" t="s">
        <v>168</v>
      </c>
      <c r="H69" s="13" t="s">
        <v>168</v>
      </c>
      <c r="I69" s="14">
        <v>44092</v>
      </c>
      <c r="J69" s="14">
        <v>44099</v>
      </c>
      <c r="K69" s="64">
        <v>0</v>
      </c>
    </row>
    <row r="70" spans="1:11" x14ac:dyDescent="0.25">
      <c r="A70" s="45" t="str">
        <f>HYPERLINK("https://reports.ofsted.gov.uk/provider/17/EY436899","Provider web link")</f>
        <v>Provider web link</v>
      </c>
      <c r="B70" s="13" t="s">
        <v>498</v>
      </c>
      <c r="C70" s="13" t="s">
        <v>226</v>
      </c>
      <c r="D70" s="13" t="s">
        <v>60</v>
      </c>
      <c r="E70" s="13" t="s">
        <v>233</v>
      </c>
      <c r="F70" s="13" t="s">
        <v>104</v>
      </c>
      <c r="G70" s="13" t="s">
        <v>278</v>
      </c>
      <c r="H70" s="13" t="s">
        <v>192</v>
      </c>
      <c r="I70" s="14">
        <v>44092</v>
      </c>
      <c r="J70" s="14">
        <v>44103</v>
      </c>
      <c r="K70" s="64">
        <v>0</v>
      </c>
    </row>
    <row r="71" spans="1:11" x14ac:dyDescent="0.25">
      <c r="A71" s="45" t="str">
        <f>HYPERLINK("https://reports.ofsted.gov.uk/provider/17/EY479714","Provider web link")</f>
        <v>Provider web link</v>
      </c>
      <c r="B71" s="13" t="s">
        <v>562</v>
      </c>
      <c r="C71" s="13" t="s">
        <v>226</v>
      </c>
      <c r="D71" s="13" t="s">
        <v>60</v>
      </c>
      <c r="E71" s="13" t="s">
        <v>233</v>
      </c>
      <c r="F71" s="13" t="s">
        <v>158</v>
      </c>
      <c r="G71" s="13" t="s">
        <v>214</v>
      </c>
      <c r="H71" s="13" t="s">
        <v>214</v>
      </c>
      <c r="I71" s="14">
        <v>44092</v>
      </c>
      <c r="J71" s="14">
        <v>44097</v>
      </c>
      <c r="K71" s="64">
        <v>0</v>
      </c>
    </row>
    <row r="72" spans="1:11" x14ac:dyDescent="0.25">
      <c r="A72" s="45" t="str">
        <f>HYPERLINK("https://reports.ofsted.gov.uk/provider/17/EY479758","Provider web link")</f>
        <v>Provider web link</v>
      </c>
      <c r="B72" s="13" t="s">
        <v>563</v>
      </c>
      <c r="C72" s="13" t="s">
        <v>226</v>
      </c>
      <c r="D72" s="13" t="s">
        <v>60</v>
      </c>
      <c r="E72" s="13" t="s">
        <v>233</v>
      </c>
      <c r="F72" s="13" t="s">
        <v>158</v>
      </c>
      <c r="G72" s="13" t="s">
        <v>214</v>
      </c>
      <c r="H72" s="13" t="s">
        <v>214</v>
      </c>
      <c r="I72" s="14">
        <v>44092</v>
      </c>
      <c r="J72" s="14">
        <v>44097</v>
      </c>
      <c r="K72" s="64">
        <v>0</v>
      </c>
    </row>
    <row r="73" spans="1:11" x14ac:dyDescent="0.25">
      <c r="A73" s="45" t="str">
        <f>HYPERLINK("https://reports.ofsted.gov.uk/provider/16/EY542254","Provider web link")</f>
        <v>Provider web link</v>
      </c>
      <c r="B73" s="13" t="s">
        <v>623</v>
      </c>
      <c r="C73" s="13" t="s">
        <v>224</v>
      </c>
      <c r="D73" s="13" t="s">
        <v>61</v>
      </c>
      <c r="E73" s="13" t="s">
        <v>624</v>
      </c>
      <c r="F73" s="13" t="s">
        <v>97</v>
      </c>
      <c r="G73" s="13" t="s">
        <v>208</v>
      </c>
      <c r="H73" s="13" t="s">
        <v>208</v>
      </c>
      <c r="I73" s="14">
        <v>44092</v>
      </c>
      <c r="J73" s="14">
        <v>44097</v>
      </c>
      <c r="K73" s="64">
        <v>0</v>
      </c>
    </row>
    <row r="74" spans="1:11" x14ac:dyDescent="0.25">
      <c r="A74" s="45" t="str">
        <f>HYPERLINK("https://reports.ofsted.gov.uk/provider/16/109842  ","Provider web link")</f>
        <v>Provider web link</v>
      </c>
      <c r="B74" s="13">
        <v>109842</v>
      </c>
      <c r="C74" s="13" t="s">
        <v>226</v>
      </c>
      <c r="D74" s="13" t="s">
        <v>61</v>
      </c>
      <c r="E74" s="13" t="s">
        <v>234</v>
      </c>
      <c r="F74" s="13" t="s">
        <v>97</v>
      </c>
      <c r="G74" s="13" t="s">
        <v>208</v>
      </c>
      <c r="H74" s="13" t="s">
        <v>208</v>
      </c>
      <c r="I74" s="14">
        <v>44095</v>
      </c>
      <c r="J74" s="14">
        <v>44127</v>
      </c>
      <c r="K74" s="64">
        <v>1</v>
      </c>
    </row>
    <row r="75" spans="1:11" x14ac:dyDescent="0.25">
      <c r="A75" s="45" t="str">
        <f>HYPERLINK("https://reports.ofsted.gov.uk/provider/17/111331  ","Provider web link")</f>
        <v>Provider web link</v>
      </c>
      <c r="B75" s="13">
        <v>111331</v>
      </c>
      <c r="C75" s="13" t="s">
        <v>226</v>
      </c>
      <c r="D75" s="13" t="s">
        <v>60</v>
      </c>
      <c r="E75" s="13" t="s">
        <v>233</v>
      </c>
      <c r="F75" s="13" t="s">
        <v>97</v>
      </c>
      <c r="G75" s="13" t="s">
        <v>208</v>
      </c>
      <c r="H75" s="13" t="s">
        <v>208</v>
      </c>
      <c r="I75" s="14">
        <v>44095</v>
      </c>
      <c r="J75" s="14">
        <v>44102</v>
      </c>
      <c r="K75" s="64">
        <v>0</v>
      </c>
    </row>
    <row r="76" spans="1:11" x14ac:dyDescent="0.25">
      <c r="A76" s="45" t="str">
        <f>HYPERLINK("https://reports.ofsted.gov.uk/provider/16/2511236 ","Provider web link")</f>
        <v>Provider web link</v>
      </c>
      <c r="B76" s="13">
        <v>2511236</v>
      </c>
      <c r="C76" s="13" t="s">
        <v>226</v>
      </c>
      <c r="D76" s="13" t="s">
        <v>61</v>
      </c>
      <c r="E76" s="13" t="s">
        <v>296</v>
      </c>
      <c r="F76" s="13" t="s">
        <v>73</v>
      </c>
      <c r="G76" s="13" t="s">
        <v>208</v>
      </c>
      <c r="H76" s="13" t="s">
        <v>208</v>
      </c>
      <c r="I76" s="14">
        <v>44095</v>
      </c>
      <c r="J76" s="14">
        <v>44095</v>
      </c>
      <c r="K76" s="64">
        <v>0</v>
      </c>
    </row>
    <row r="77" spans="1:11" x14ac:dyDescent="0.25">
      <c r="A77" s="45" t="str">
        <f>HYPERLINK("https://reports.ofsted.gov.uk/provider/17/EY376307","Provider web link")</f>
        <v>Provider web link</v>
      </c>
      <c r="B77" s="13" t="s">
        <v>424</v>
      </c>
      <c r="C77" s="13" t="s">
        <v>226</v>
      </c>
      <c r="D77" s="13" t="s">
        <v>60</v>
      </c>
      <c r="E77" s="13" t="s">
        <v>233</v>
      </c>
      <c r="F77" s="13" t="s">
        <v>147</v>
      </c>
      <c r="G77" s="13" t="s">
        <v>214</v>
      </c>
      <c r="H77" s="13" t="s">
        <v>214</v>
      </c>
      <c r="I77" s="14">
        <v>44095</v>
      </c>
      <c r="J77" s="14">
        <v>44110</v>
      </c>
      <c r="K77" s="64">
        <v>1</v>
      </c>
    </row>
    <row r="78" spans="1:11" x14ac:dyDescent="0.25">
      <c r="A78" s="45" t="str">
        <f>HYPERLINK("https://reports.ofsted.gov.uk/provider/17/EY541857","Provider web link")</f>
        <v>Provider web link</v>
      </c>
      <c r="B78" s="13" t="s">
        <v>620</v>
      </c>
      <c r="C78" s="13" t="s">
        <v>226</v>
      </c>
      <c r="D78" s="13" t="s">
        <v>60</v>
      </c>
      <c r="E78" s="13" t="s">
        <v>233</v>
      </c>
      <c r="F78" s="13" t="s">
        <v>125</v>
      </c>
      <c r="G78" s="13" t="s">
        <v>208</v>
      </c>
      <c r="H78" s="13" t="s">
        <v>208</v>
      </c>
      <c r="I78" s="14">
        <v>44095</v>
      </c>
      <c r="J78" s="14">
        <v>44097</v>
      </c>
      <c r="K78" s="64">
        <v>0</v>
      </c>
    </row>
    <row r="79" spans="1:11" x14ac:dyDescent="0.25">
      <c r="A79" s="45" t="str">
        <f>HYPERLINK("https://reports.ofsted.gov.uk/provider/16/EY551778","Provider web link")</f>
        <v>Provider web link</v>
      </c>
      <c r="B79" s="13" t="s">
        <v>700</v>
      </c>
      <c r="C79" s="13" t="s">
        <v>226</v>
      </c>
      <c r="D79" s="13" t="s">
        <v>61</v>
      </c>
      <c r="E79" s="13" t="s">
        <v>701</v>
      </c>
      <c r="F79" s="13" t="s">
        <v>97</v>
      </c>
      <c r="G79" s="13" t="s">
        <v>208</v>
      </c>
      <c r="H79" s="13" t="s">
        <v>208</v>
      </c>
      <c r="I79" s="14">
        <v>44095</v>
      </c>
      <c r="J79" s="14">
        <v>44098</v>
      </c>
      <c r="K79" s="64">
        <v>0</v>
      </c>
    </row>
    <row r="80" spans="1:11" x14ac:dyDescent="0.25">
      <c r="A80" s="45" t="str">
        <f>HYPERLINK("https://reports.ofsted.gov.uk/provider/16/EY554521","Provider web link")</f>
        <v>Provider web link</v>
      </c>
      <c r="B80" s="13" t="s">
        <v>711</v>
      </c>
      <c r="C80" s="13" t="s">
        <v>224</v>
      </c>
      <c r="D80" s="13" t="s">
        <v>61</v>
      </c>
      <c r="E80" s="13" t="s">
        <v>712</v>
      </c>
      <c r="F80" s="13" t="s">
        <v>146</v>
      </c>
      <c r="G80" s="13" t="s">
        <v>208</v>
      </c>
      <c r="H80" s="13" t="s">
        <v>208</v>
      </c>
      <c r="I80" s="14">
        <v>44095</v>
      </c>
      <c r="J80" s="14">
        <v>44105</v>
      </c>
      <c r="K80" s="64">
        <v>0</v>
      </c>
    </row>
    <row r="81" spans="1:11" x14ac:dyDescent="0.25">
      <c r="A81" s="45" t="str">
        <f>HYPERLINK("https://reports.ofsted.gov.uk/provider/16/EY561030","Provider web link")</f>
        <v>Provider web link</v>
      </c>
      <c r="B81" s="13" t="s">
        <v>727</v>
      </c>
      <c r="C81" s="13" t="s">
        <v>226</v>
      </c>
      <c r="D81" s="13" t="s">
        <v>61</v>
      </c>
      <c r="E81" s="13" t="s">
        <v>728</v>
      </c>
      <c r="F81" s="13" t="s">
        <v>83</v>
      </c>
      <c r="G81" s="13" t="s">
        <v>164</v>
      </c>
      <c r="H81" s="13" t="s">
        <v>164</v>
      </c>
      <c r="I81" s="14">
        <v>44095</v>
      </c>
      <c r="J81" s="14">
        <v>44096</v>
      </c>
      <c r="K81" s="64">
        <v>0</v>
      </c>
    </row>
    <row r="82" spans="1:11" x14ac:dyDescent="0.25">
      <c r="A82" s="45" t="str">
        <f>HYPERLINK("https://reports.ofsted.gov.uk/provider/16/155097  ","Provider web link")</f>
        <v>Provider web link</v>
      </c>
      <c r="B82" s="13">
        <v>155097</v>
      </c>
      <c r="C82" s="13" t="s">
        <v>224</v>
      </c>
      <c r="D82" s="13" t="s">
        <v>61</v>
      </c>
      <c r="E82" s="13" t="s">
        <v>256</v>
      </c>
      <c r="F82" s="13" t="s">
        <v>151</v>
      </c>
      <c r="G82" s="13" t="s">
        <v>173</v>
      </c>
      <c r="H82" s="13" t="s">
        <v>173</v>
      </c>
      <c r="I82" s="14">
        <v>44096</v>
      </c>
      <c r="J82" s="14">
        <v>44105</v>
      </c>
      <c r="K82" s="64">
        <v>0</v>
      </c>
    </row>
    <row r="83" spans="1:11" x14ac:dyDescent="0.25">
      <c r="A83" s="45" t="str">
        <f>HYPERLINK("https://reports.ofsted.gov.uk/provider/17/506047  ","Provider web link")</f>
        <v>Provider web link</v>
      </c>
      <c r="B83" s="13">
        <v>506047</v>
      </c>
      <c r="C83" s="13" t="s">
        <v>226</v>
      </c>
      <c r="D83" s="13" t="s">
        <v>60</v>
      </c>
      <c r="E83" s="13" t="s">
        <v>233</v>
      </c>
      <c r="F83" s="13" t="s">
        <v>147</v>
      </c>
      <c r="G83" s="13" t="s">
        <v>214</v>
      </c>
      <c r="H83" s="13" t="s">
        <v>214</v>
      </c>
      <c r="I83" s="14">
        <v>44096</v>
      </c>
      <c r="J83" s="14">
        <v>44099</v>
      </c>
      <c r="K83" s="64">
        <v>0</v>
      </c>
    </row>
    <row r="84" spans="1:11" x14ac:dyDescent="0.25">
      <c r="A84" s="45" t="str">
        <f>HYPERLINK("https://reports.ofsted.gov.uk/provider/16/2496417 ","Provider web link")</f>
        <v>Provider web link</v>
      </c>
      <c r="B84" s="13">
        <v>2496417</v>
      </c>
      <c r="C84" s="13" t="s">
        <v>224</v>
      </c>
      <c r="D84" s="13" t="s">
        <v>61</v>
      </c>
      <c r="E84" s="13" t="s">
        <v>294</v>
      </c>
      <c r="F84" s="13" t="s">
        <v>147</v>
      </c>
      <c r="G84" s="13" t="s">
        <v>214</v>
      </c>
      <c r="H84" s="13" t="s">
        <v>214</v>
      </c>
      <c r="I84" s="14">
        <v>44096</v>
      </c>
      <c r="J84" s="14">
        <v>44105</v>
      </c>
      <c r="K84" s="64">
        <v>1</v>
      </c>
    </row>
    <row r="85" spans="1:11" x14ac:dyDescent="0.25">
      <c r="A85" s="45" t="str">
        <f>HYPERLINK("https://reports.ofsted.gov.uk/provider/16/EY221987","Provider web link")</f>
        <v>Provider web link</v>
      </c>
      <c r="B85" s="13" t="s">
        <v>304</v>
      </c>
      <c r="C85" s="13" t="s">
        <v>226</v>
      </c>
      <c r="D85" s="13" t="s">
        <v>61</v>
      </c>
      <c r="E85" s="13" t="s">
        <v>305</v>
      </c>
      <c r="F85" s="13" t="s">
        <v>79</v>
      </c>
      <c r="G85" s="13" t="s">
        <v>214</v>
      </c>
      <c r="H85" s="13" t="s">
        <v>214</v>
      </c>
      <c r="I85" s="14">
        <v>44096</v>
      </c>
      <c r="J85" s="14">
        <v>44103</v>
      </c>
      <c r="K85" s="64">
        <v>0</v>
      </c>
    </row>
    <row r="86" spans="1:11" x14ac:dyDescent="0.25">
      <c r="A86" s="45" t="str">
        <f>HYPERLINK("https://reports.ofsted.gov.uk/provider/16/EY416261","Provider web link")</f>
        <v>Provider web link</v>
      </c>
      <c r="B86" s="13" t="s">
        <v>471</v>
      </c>
      <c r="C86" s="13" t="s">
        <v>229</v>
      </c>
      <c r="D86" s="13" t="s">
        <v>61</v>
      </c>
      <c r="E86" s="13" t="s">
        <v>472</v>
      </c>
      <c r="F86" s="13" t="s">
        <v>114</v>
      </c>
      <c r="G86" s="13" t="s">
        <v>173</v>
      </c>
      <c r="H86" s="13" t="s">
        <v>173</v>
      </c>
      <c r="I86" s="14">
        <v>44096</v>
      </c>
      <c r="J86" s="14">
        <v>44098</v>
      </c>
      <c r="K86" s="64">
        <v>0</v>
      </c>
    </row>
    <row r="87" spans="1:11" x14ac:dyDescent="0.25">
      <c r="A87" s="45" t="str">
        <f>HYPERLINK("https://reports.ofsted.gov.uk/provider/17/EY421406","Provider web link")</f>
        <v>Provider web link</v>
      </c>
      <c r="B87" s="13" t="s">
        <v>480</v>
      </c>
      <c r="C87" s="13" t="s">
        <v>226</v>
      </c>
      <c r="D87" s="13" t="s">
        <v>60</v>
      </c>
      <c r="E87" s="13" t="s">
        <v>233</v>
      </c>
      <c r="F87" s="13" t="s">
        <v>77</v>
      </c>
      <c r="G87" s="13" t="s">
        <v>168</v>
      </c>
      <c r="H87" s="13" t="s">
        <v>168</v>
      </c>
      <c r="I87" s="14">
        <v>44096</v>
      </c>
      <c r="J87" s="14">
        <v>44103</v>
      </c>
      <c r="K87" s="64">
        <v>0</v>
      </c>
    </row>
    <row r="88" spans="1:11" x14ac:dyDescent="0.25">
      <c r="A88" s="45" t="str">
        <f>HYPERLINK("https://reports.ofsted.gov.uk/provider/16/EY430347","Provider web link")</f>
        <v>Provider web link</v>
      </c>
      <c r="B88" s="13" t="s">
        <v>489</v>
      </c>
      <c r="C88" s="13" t="s">
        <v>224</v>
      </c>
      <c r="D88" s="13" t="s">
        <v>61</v>
      </c>
      <c r="E88" s="13" t="s">
        <v>490</v>
      </c>
      <c r="F88" s="13" t="s">
        <v>108</v>
      </c>
      <c r="G88" s="13" t="s">
        <v>164</v>
      </c>
      <c r="H88" s="13" t="s">
        <v>164</v>
      </c>
      <c r="I88" s="14">
        <v>44096</v>
      </c>
      <c r="J88" s="14">
        <v>44097</v>
      </c>
      <c r="K88" s="64">
        <v>0</v>
      </c>
    </row>
    <row r="89" spans="1:11" x14ac:dyDescent="0.25">
      <c r="A89" s="45" t="str">
        <f>HYPERLINK("https://reports.ofsted.gov.uk/provider/17/EY439349","Provider web link")</f>
        <v>Provider web link</v>
      </c>
      <c r="B89" s="13" t="s">
        <v>504</v>
      </c>
      <c r="C89" s="13" t="s">
        <v>226</v>
      </c>
      <c r="D89" s="13" t="s">
        <v>60</v>
      </c>
      <c r="E89" s="13" t="s">
        <v>233</v>
      </c>
      <c r="F89" s="13" t="s">
        <v>125</v>
      </c>
      <c r="G89" s="13" t="s">
        <v>208</v>
      </c>
      <c r="H89" s="13" t="s">
        <v>208</v>
      </c>
      <c r="I89" s="14">
        <v>44096</v>
      </c>
      <c r="J89" s="14">
        <v>44097</v>
      </c>
      <c r="K89" s="64">
        <v>0</v>
      </c>
    </row>
    <row r="90" spans="1:11" x14ac:dyDescent="0.25">
      <c r="A90" s="45" t="str">
        <f>HYPERLINK("https://reports.ofsted.gov.uk/provider/17/EY459646","Provider web link")</f>
        <v>Provider web link</v>
      </c>
      <c r="B90" s="13" t="s">
        <v>522</v>
      </c>
      <c r="C90" s="13" t="s">
        <v>226</v>
      </c>
      <c r="D90" s="13" t="s">
        <v>60</v>
      </c>
      <c r="E90" s="13" t="s">
        <v>233</v>
      </c>
      <c r="F90" s="13" t="s">
        <v>162</v>
      </c>
      <c r="G90" s="13" t="s">
        <v>218</v>
      </c>
      <c r="H90" s="13" t="s">
        <v>218</v>
      </c>
      <c r="I90" s="14">
        <v>44096</v>
      </c>
      <c r="J90" s="14">
        <v>44113</v>
      </c>
      <c r="K90" s="64">
        <v>0</v>
      </c>
    </row>
    <row r="91" spans="1:11" x14ac:dyDescent="0.25">
      <c r="A91" s="45" t="str">
        <f>HYPERLINK("https://reports.ofsted.gov.uk/provider/16/EY476283","Provider web link")</f>
        <v>Provider web link</v>
      </c>
      <c r="B91" s="13" t="s">
        <v>553</v>
      </c>
      <c r="C91" s="13" t="s">
        <v>224</v>
      </c>
      <c r="D91" s="13" t="s">
        <v>61</v>
      </c>
      <c r="E91" s="13" t="s">
        <v>554</v>
      </c>
      <c r="F91" s="13" t="s">
        <v>137</v>
      </c>
      <c r="G91" s="13" t="s">
        <v>214</v>
      </c>
      <c r="H91" s="13" t="s">
        <v>214</v>
      </c>
      <c r="I91" s="14">
        <v>44096</v>
      </c>
      <c r="J91" s="14">
        <v>44099</v>
      </c>
      <c r="K91" s="64">
        <v>0</v>
      </c>
    </row>
    <row r="92" spans="1:11" x14ac:dyDescent="0.25">
      <c r="A92" s="45" t="str">
        <f>HYPERLINK("https://reports.ofsted.gov.uk/provider/16/EY537446","Provider web link")</f>
        <v>Provider web link</v>
      </c>
      <c r="B92" s="13" t="s">
        <v>602</v>
      </c>
      <c r="C92" s="13" t="s">
        <v>224</v>
      </c>
      <c r="D92" s="13" t="s">
        <v>61</v>
      </c>
      <c r="E92" s="13" t="s">
        <v>603</v>
      </c>
      <c r="F92" s="13" t="s">
        <v>160</v>
      </c>
      <c r="G92" s="13" t="s">
        <v>208</v>
      </c>
      <c r="H92" s="13" t="s">
        <v>208</v>
      </c>
      <c r="I92" s="14">
        <v>44096</v>
      </c>
      <c r="J92" s="14">
        <v>44102</v>
      </c>
      <c r="K92" s="64">
        <v>0</v>
      </c>
    </row>
    <row r="93" spans="1:11" x14ac:dyDescent="0.25">
      <c r="A93" s="45" t="str">
        <f>HYPERLINK("https://reports.ofsted.gov.uk/provider/16/EY539971","Provider web link")</f>
        <v>Provider web link</v>
      </c>
      <c r="B93" s="13" t="s">
        <v>612</v>
      </c>
      <c r="C93" s="13" t="s">
        <v>224</v>
      </c>
      <c r="D93" s="13" t="s">
        <v>61</v>
      </c>
      <c r="E93" s="13" t="s">
        <v>613</v>
      </c>
      <c r="F93" s="13" t="s">
        <v>90</v>
      </c>
      <c r="G93" s="13" t="s">
        <v>168</v>
      </c>
      <c r="H93" s="13" t="s">
        <v>168</v>
      </c>
      <c r="I93" s="14">
        <v>44096</v>
      </c>
      <c r="J93" s="14">
        <v>44099</v>
      </c>
      <c r="K93" s="64">
        <v>0</v>
      </c>
    </row>
    <row r="94" spans="1:11" x14ac:dyDescent="0.25">
      <c r="A94" s="45" t="str">
        <f>HYPERLINK("https://reports.ofsted.gov.uk/provider/16/EY548988","Provider web link")</f>
        <v>Provider web link</v>
      </c>
      <c r="B94" s="13" t="s">
        <v>682</v>
      </c>
      <c r="C94" s="13" t="s">
        <v>226</v>
      </c>
      <c r="D94" s="13" t="s">
        <v>61</v>
      </c>
      <c r="E94" s="13" t="s">
        <v>683</v>
      </c>
      <c r="F94" s="13" t="s">
        <v>92</v>
      </c>
      <c r="G94" s="13" t="s">
        <v>214</v>
      </c>
      <c r="H94" s="13" t="s">
        <v>214</v>
      </c>
      <c r="I94" s="14">
        <v>44096</v>
      </c>
      <c r="J94" s="14">
        <v>44097</v>
      </c>
      <c r="K94" s="64">
        <v>0</v>
      </c>
    </row>
    <row r="95" spans="1:11" x14ac:dyDescent="0.25">
      <c r="A95" s="45" t="str">
        <f>HYPERLINK("https://reports.ofsted.gov.uk/provider/17/111538  ","Provider web link")</f>
        <v>Provider web link</v>
      </c>
      <c r="B95" s="13">
        <v>111538</v>
      </c>
      <c r="C95" s="13" t="s">
        <v>226</v>
      </c>
      <c r="D95" s="13" t="s">
        <v>60</v>
      </c>
      <c r="E95" s="13" t="s">
        <v>233</v>
      </c>
      <c r="F95" s="13" t="s">
        <v>97</v>
      </c>
      <c r="G95" s="13" t="s">
        <v>208</v>
      </c>
      <c r="H95" s="13" t="s">
        <v>208</v>
      </c>
      <c r="I95" s="14">
        <v>44097</v>
      </c>
      <c r="J95" s="14">
        <v>44104</v>
      </c>
      <c r="K95" s="64">
        <v>0</v>
      </c>
    </row>
    <row r="96" spans="1:11" x14ac:dyDescent="0.25">
      <c r="A96" s="45" t="str">
        <f>HYPERLINK("https://reports.ofsted.gov.uk/provider/16/131802  ","Provider web link")</f>
        <v>Provider web link</v>
      </c>
      <c r="B96" s="13">
        <v>131802</v>
      </c>
      <c r="C96" s="13" t="s">
        <v>226</v>
      </c>
      <c r="D96" s="13" t="s">
        <v>61</v>
      </c>
      <c r="E96" s="13" t="s">
        <v>246</v>
      </c>
      <c r="F96" s="13" t="s">
        <v>103</v>
      </c>
      <c r="G96" s="13" t="s">
        <v>173</v>
      </c>
      <c r="H96" s="13" t="s">
        <v>173</v>
      </c>
      <c r="I96" s="14">
        <v>44097</v>
      </c>
      <c r="J96" s="14">
        <v>44110</v>
      </c>
      <c r="K96" s="64">
        <v>0</v>
      </c>
    </row>
    <row r="97" spans="1:11" x14ac:dyDescent="0.25">
      <c r="A97" s="45" t="str">
        <f>HYPERLINK("https://reports.ofsted.gov.uk/provider/16/206285  ","Provider web link")</f>
        <v>Provider web link</v>
      </c>
      <c r="B97" s="13">
        <v>206285</v>
      </c>
      <c r="C97" s="13" t="s">
        <v>226</v>
      </c>
      <c r="D97" s="13" t="s">
        <v>61</v>
      </c>
      <c r="E97" s="13" t="s">
        <v>260</v>
      </c>
      <c r="F97" s="13" t="s">
        <v>83</v>
      </c>
      <c r="G97" s="13" t="s">
        <v>164</v>
      </c>
      <c r="H97" s="13" t="s">
        <v>164</v>
      </c>
      <c r="I97" s="14">
        <v>44097</v>
      </c>
      <c r="J97" s="14">
        <v>44098</v>
      </c>
      <c r="K97" s="64">
        <v>0</v>
      </c>
    </row>
    <row r="98" spans="1:11" x14ac:dyDescent="0.25">
      <c r="A98" s="45" t="str">
        <f>HYPERLINK("https://reports.ofsted.gov.uk/provider/17/975729  ","Provider web link")</f>
        <v>Provider web link</v>
      </c>
      <c r="B98" s="13">
        <v>975729</v>
      </c>
      <c r="C98" s="13" t="s">
        <v>226</v>
      </c>
      <c r="D98" s="13" t="s">
        <v>60</v>
      </c>
      <c r="E98" s="13" t="s">
        <v>233</v>
      </c>
      <c r="F98" s="13" t="s">
        <v>87</v>
      </c>
      <c r="G98" s="13" t="s">
        <v>280</v>
      </c>
      <c r="H98" s="13" t="s">
        <v>192</v>
      </c>
      <c r="I98" s="14">
        <v>44097</v>
      </c>
      <c r="J98" s="14">
        <v>44098</v>
      </c>
      <c r="K98" s="64">
        <v>0</v>
      </c>
    </row>
    <row r="99" spans="1:11" x14ac:dyDescent="0.25">
      <c r="A99" s="45" t="str">
        <f>HYPERLINK("https://reports.ofsted.gov.uk/provider/17/EY312921","Provider web link")</f>
        <v>Provider web link</v>
      </c>
      <c r="B99" s="13" t="s">
        <v>371</v>
      </c>
      <c r="C99" s="13" t="s">
        <v>226</v>
      </c>
      <c r="D99" s="13" t="s">
        <v>60</v>
      </c>
      <c r="E99" s="13" t="s">
        <v>233</v>
      </c>
      <c r="F99" s="13" t="s">
        <v>156</v>
      </c>
      <c r="G99" s="13" t="s">
        <v>208</v>
      </c>
      <c r="H99" s="13" t="s">
        <v>208</v>
      </c>
      <c r="I99" s="14">
        <v>44097</v>
      </c>
      <c r="J99" s="14">
        <v>44098</v>
      </c>
      <c r="K99" s="64">
        <v>0</v>
      </c>
    </row>
    <row r="100" spans="1:11" x14ac:dyDescent="0.25">
      <c r="A100" s="45" t="str">
        <f>HYPERLINK("https://reports.ofsted.gov.uk/provider/17/EY362903","Provider web link")</f>
        <v>Provider web link</v>
      </c>
      <c r="B100" s="13" t="s">
        <v>404</v>
      </c>
      <c r="C100" s="13" t="s">
        <v>226</v>
      </c>
      <c r="D100" s="13" t="s">
        <v>60</v>
      </c>
      <c r="E100" s="13" t="s">
        <v>233</v>
      </c>
      <c r="F100" s="13" t="s">
        <v>141</v>
      </c>
      <c r="G100" s="13" t="s">
        <v>201</v>
      </c>
      <c r="H100" s="13" t="s">
        <v>201</v>
      </c>
      <c r="I100" s="14">
        <v>44097</v>
      </c>
      <c r="J100" s="14">
        <v>44099</v>
      </c>
      <c r="K100" s="64">
        <v>0</v>
      </c>
    </row>
    <row r="101" spans="1:11" x14ac:dyDescent="0.25">
      <c r="A101" s="45" t="str">
        <f>HYPERLINK("https://reports.ofsted.gov.uk/provider/16/EY363871","Provider web link")</f>
        <v>Provider web link</v>
      </c>
      <c r="B101" s="13" t="s">
        <v>408</v>
      </c>
      <c r="C101" s="13" t="s">
        <v>226</v>
      </c>
      <c r="D101" s="13" t="s">
        <v>61</v>
      </c>
      <c r="E101" s="13" t="s">
        <v>409</v>
      </c>
      <c r="F101" s="13" t="s">
        <v>155</v>
      </c>
      <c r="G101" s="13" t="s">
        <v>208</v>
      </c>
      <c r="H101" s="13" t="s">
        <v>208</v>
      </c>
      <c r="I101" s="14">
        <v>44097</v>
      </c>
      <c r="J101" s="14">
        <v>44118</v>
      </c>
      <c r="K101" s="64">
        <v>1</v>
      </c>
    </row>
    <row r="102" spans="1:11" x14ac:dyDescent="0.25">
      <c r="A102" s="45" t="str">
        <f>HYPERLINK("https://reports.ofsted.gov.uk/provider/17/EY399457","Provider web link")</f>
        <v>Provider web link</v>
      </c>
      <c r="B102" s="13" t="s">
        <v>447</v>
      </c>
      <c r="C102" s="13" t="s">
        <v>226</v>
      </c>
      <c r="D102" s="13" t="s">
        <v>60</v>
      </c>
      <c r="E102" s="13" t="s">
        <v>233</v>
      </c>
      <c r="F102" s="13" t="s">
        <v>83</v>
      </c>
      <c r="G102" s="13" t="s">
        <v>164</v>
      </c>
      <c r="H102" s="13" t="s">
        <v>164</v>
      </c>
      <c r="I102" s="14">
        <v>44097</v>
      </c>
      <c r="J102" s="14">
        <v>44140</v>
      </c>
      <c r="K102" s="64">
        <v>0</v>
      </c>
    </row>
    <row r="103" spans="1:11" x14ac:dyDescent="0.25">
      <c r="A103" s="45" t="str">
        <f>HYPERLINK("https://reports.ofsted.gov.uk/provider/17/EY399780","Provider web link")</f>
        <v>Provider web link</v>
      </c>
      <c r="B103" s="13" t="s">
        <v>449</v>
      </c>
      <c r="C103" s="13" t="s">
        <v>226</v>
      </c>
      <c r="D103" s="13" t="s">
        <v>60</v>
      </c>
      <c r="E103" s="13" t="s">
        <v>233</v>
      </c>
      <c r="F103" s="13" t="s">
        <v>149</v>
      </c>
      <c r="G103" s="13" t="s">
        <v>201</v>
      </c>
      <c r="H103" s="13" t="s">
        <v>201</v>
      </c>
      <c r="I103" s="14">
        <v>44097</v>
      </c>
      <c r="J103" s="14">
        <v>44099</v>
      </c>
      <c r="K103" s="64">
        <v>0</v>
      </c>
    </row>
    <row r="104" spans="1:11" x14ac:dyDescent="0.25">
      <c r="A104" s="45" t="str">
        <f>HYPERLINK("https://reports.ofsted.gov.uk/provider/17/EY438857","Provider web link")</f>
        <v>Provider web link</v>
      </c>
      <c r="B104" s="13" t="s">
        <v>502</v>
      </c>
      <c r="C104" s="13" t="s">
        <v>226</v>
      </c>
      <c r="D104" s="13" t="s">
        <v>60</v>
      </c>
      <c r="E104" s="13" t="s">
        <v>233</v>
      </c>
      <c r="F104" s="13" t="s">
        <v>146</v>
      </c>
      <c r="G104" s="13" t="s">
        <v>208</v>
      </c>
      <c r="H104" s="13" t="s">
        <v>208</v>
      </c>
      <c r="I104" s="14">
        <v>44097</v>
      </c>
      <c r="J104" s="14">
        <v>44102</v>
      </c>
      <c r="K104" s="64">
        <v>0</v>
      </c>
    </row>
    <row r="105" spans="1:11" x14ac:dyDescent="0.25">
      <c r="A105" s="45" t="str">
        <f>HYPERLINK("https://reports.ofsted.gov.uk/provider/17/EY500671","Provider web link")</f>
        <v>Provider web link</v>
      </c>
      <c r="B105" s="13" t="s">
        <v>595</v>
      </c>
      <c r="C105" s="13" t="s">
        <v>226</v>
      </c>
      <c r="D105" s="13" t="s">
        <v>60</v>
      </c>
      <c r="E105" s="13" t="s">
        <v>233</v>
      </c>
      <c r="F105" s="13" t="s">
        <v>71</v>
      </c>
      <c r="G105" s="13" t="s">
        <v>214</v>
      </c>
      <c r="H105" s="13" t="s">
        <v>214</v>
      </c>
      <c r="I105" s="14">
        <v>44097</v>
      </c>
      <c r="J105" s="14">
        <v>44104</v>
      </c>
      <c r="K105" s="64">
        <v>0</v>
      </c>
    </row>
    <row r="106" spans="1:11" x14ac:dyDescent="0.25">
      <c r="A106" s="45" t="str">
        <f>HYPERLINK("https://reports.ofsted.gov.uk/provider/17/EY559136","Provider web link")</f>
        <v>Provider web link</v>
      </c>
      <c r="B106" s="13" t="s">
        <v>723</v>
      </c>
      <c r="C106" s="13" t="s">
        <v>226</v>
      </c>
      <c r="D106" s="13" t="s">
        <v>60</v>
      </c>
      <c r="E106" s="13" t="s">
        <v>233</v>
      </c>
      <c r="F106" s="13" t="s">
        <v>86</v>
      </c>
      <c r="G106" s="13" t="s">
        <v>214</v>
      </c>
      <c r="H106" s="13" t="s">
        <v>214</v>
      </c>
      <c r="I106" s="14">
        <v>44097</v>
      </c>
      <c r="J106" s="14">
        <v>44102</v>
      </c>
      <c r="K106" s="64">
        <v>0</v>
      </c>
    </row>
    <row r="107" spans="1:11" x14ac:dyDescent="0.25">
      <c r="A107" s="45" t="str">
        <f>HYPERLINK("https://reports.ofsted.gov.uk/provider/17/EY561003","Provider web link")</f>
        <v>Provider web link</v>
      </c>
      <c r="B107" s="13" t="s">
        <v>726</v>
      </c>
      <c r="C107" s="13" t="s">
        <v>226</v>
      </c>
      <c r="D107" s="13" t="s">
        <v>60</v>
      </c>
      <c r="E107" s="13" t="s">
        <v>233</v>
      </c>
      <c r="F107" s="13" t="s">
        <v>109</v>
      </c>
      <c r="G107" s="13" t="s">
        <v>164</v>
      </c>
      <c r="H107" s="13" t="s">
        <v>164</v>
      </c>
      <c r="I107" s="14">
        <v>44097</v>
      </c>
      <c r="J107" s="14">
        <v>44103</v>
      </c>
      <c r="K107" s="64">
        <v>0</v>
      </c>
    </row>
    <row r="108" spans="1:11" x14ac:dyDescent="0.25">
      <c r="A108" s="45" t="str">
        <f>HYPERLINK("https://reports.ofsted.gov.uk/provider/17/EY561573","Provider web link")</f>
        <v>Provider web link</v>
      </c>
      <c r="B108" s="13" t="s">
        <v>731</v>
      </c>
      <c r="C108" s="13" t="s">
        <v>226</v>
      </c>
      <c r="D108" s="13" t="s">
        <v>60</v>
      </c>
      <c r="E108" s="13" t="s">
        <v>233</v>
      </c>
      <c r="F108" s="13" t="s">
        <v>109</v>
      </c>
      <c r="G108" s="13" t="s">
        <v>164</v>
      </c>
      <c r="H108" s="13" t="s">
        <v>164</v>
      </c>
      <c r="I108" s="14">
        <v>44097</v>
      </c>
      <c r="J108" s="14">
        <v>44102</v>
      </c>
      <c r="K108" s="64">
        <v>0</v>
      </c>
    </row>
    <row r="109" spans="1:11" x14ac:dyDescent="0.25">
      <c r="A109" s="45" t="str">
        <f>HYPERLINK("https://reports.ofsted.gov.uk/provider/16/EY563495","Provider web link")</f>
        <v>Provider web link</v>
      </c>
      <c r="B109" s="13" t="s">
        <v>736</v>
      </c>
      <c r="C109" s="13" t="s">
        <v>226</v>
      </c>
      <c r="D109" s="13" t="s">
        <v>61</v>
      </c>
      <c r="E109" s="13" t="s">
        <v>737</v>
      </c>
      <c r="F109" s="13" t="s">
        <v>161</v>
      </c>
      <c r="G109" s="13" t="s">
        <v>218</v>
      </c>
      <c r="H109" s="13" t="s">
        <v>218</v>
      </c>
      <c r="I109" s="14">
        <v>44097</v>
      </c>
      <c r="J109" s="14">
        <v>44104</v>
      </c>
      <c r="K109" s="64">
        <v>0</v>
      </c>
    </row>
    <row r="110" spans="1:11" x14ac:dyDescent="0.25">
      <c r="A110" s="45" t="str">
        <f>HYPERLINK("https://reports.ofsted.gov.uk/provider/16/314749  ","Provider web link")</f>
        <v>Provider web link</v>
      </c>
      <c r="B110" s="13">
        <v>314749</v>
      </c>
      <c r="C110" s="13" t="s">
        <v>224</v>
      </c>
      <c r="D110" s="13" t="s">
        <v>61</v>
      </c>
      <c r="E110" s="13" t="s">
        <v>282</v>
      </c>
      <c r="F110" s="13" t="s">
        <v>88</v>
      </c>
      <c r="G110" s="13" t="s">
        <v>278</v>
      </c>
      <c r="H110" s="13" t="s">
        <v>192</v>
      </c>
      <c r="I110" s="14">
        <v>44098</v>
      </c>
      <c r="J110" s="14">
        <v>44099</v>
      </c>
      <c r="K110" s="64">
        <v>0</v>
      </c>
    </row>
    <row r="111" spans="1:11" x14ac:dyDescent="0.25">
      <c r="A111" s="45" t="str">
        <f>HYPERLINK("https://reports.ofsted.gov.uk/provider/16/2496046 ","Provider web link")</f>
        <v>Provider web link</v>
      </c>
      <c r="B111" s="13">
        <v>2496046</v>
      </c>
      <c r="C111" s="13" t="s">
        <v>226</v>
      </c>
      <c r="D111" s="13" t="s">
        <v>61</v>
      </c>
      <c r="E111" s="13" t="s">
        <v>293</v>
      </c>
      <c r="F111" s="13" t="s">
        <v>144</v>
      </c>
      <c r="G111" s="13" t="s">
        <v>168</v>
      </c>
      <c r="H111" s="13" t="s">
        <v>168</v>
      </c>
      <c r="I111" s="14">
        <v>44098</v>
      </c>
      <c r="J111" s="14">
        <v>44106</v>
      </c>
      <c r="K111" s="64">
        <v>0</v>
      </c>
    </row>
    <row r="112" spans="1:11" x14ac:dyDescent="0.25">
      <c r="A112" s="45" t="str">
        <f>HYPERLINK("https://reports.ofsted.gov.uk/provider/16/EY314236","Provider web link")</f>
        <v>Provider web link</v>
      </c>
      <c r="B112" s="13" t="s">
        <v>372</v>
      </c>
      <c r="C112" s="13" t="s">
        <v>226</v>
      </c>
      <c r="D112" s="13" t="s">
        <v>61</v>
      </c>
      <c r="E112" s="13" t="s">
        <v>373</v>
      </c>
      <c r="F112" s="13" t="s">
        <v>117</v>
      </c>
      <c r="G112" s="13" t="s">
        <v>168</v>
      </c>
      <c r="H112" s="13" t="s">
        <v>168</v>
      </c>
      <c r="I112" s="14">
        <v>44098</v>
      </c>
      <c r="J112" s="14">
        <v>44105</v>
      </c>
      <c r="K112" s="64">
        <v>0</v>
      </c>
    </row>
    <row r="113" spans="1:11" x14ac:dyDescent="0.25">
      <c r="A113" s="45" t="str">
        <f>HYPERLINK("https://reports.ofsted.gov.uk/provider/17/EY360623","Provider web link")</f>
        <v>Provider web link</v>
      </c>
      <c r="B113" s="13" t="s">
        <v>402</v>
      </c>
      <c r="C113" s="13" t="s">
        <v>226</v>
      </c>
      <c r="D113" s="13" t="s">
        <v>60</v>
      </c>
      <c r="E113" s="13" t="s">
        <v>233</v>
      </c>
      <c r="F113" s="13" t="s">
        <v>129</v>
      </c>
      <c r="G113" s="13" t="s">
        <v>173</v>
      </c>
      <c r="H113" s="13" t="s">
        <v>173</v>
      </c>
      <c r="I113" s="14">
        <v>44098</v>
      </c>
      <c r="J113" s="14">
        <v>44098</v>
      </c>
      <c r="K113" s="64">
        <v>0</v>
      </c>
    </row>
    <row r="114" spans="1:11" x14ac:dyDescent="0.25">
      <c r="A114" s="45" t="str">
        <f>HYPERLINK("https://reports.ofsted.gov.uk/provider/17/EY390843","Provider web link")</f>
        <v>Provider web link</v>
      </c>
      <c r="B114" s="13" t="s">
        <v>438</v>
      </c>
      <c r="C114" s="13" t="s">
        <v>226</v>
      </c>
      <c r="D114" s="13" t="s">
        <v>60</v>
      </c>
      <c r="E114" s="13" t="s">
        <v>233</v>
      </c>
      <c r="F114" s="13" t="s">
        <v>76</v>
      </c>
      <c r="G114" s="13" t="s">
        <v>168</v>
      </c>
      <c r="H114" s="13" t="s">
        <v>168</v>
      </c>
      <c r="I114" s="14">
        <v>44098</v>
      </c>
      <c r="J114" s="14">
        <v>44109</v>
      </c>
      <c r="K114" s="64">
        <v>0</v>
      </c>
    </row>
    <row r="115" spans="1:11" x14ac:dyDescent="0.25">
      <c r="A115" s="45" t="str">
        <f>HYPERLINK("https://reports.ofsted.gov.uk/provider/16/EY549089","Provider web link")</f>
        <v>Provider web link</v>
      </c>
      <c r="B115" s="13" t="s">
        <v>684</v>
      </c>
      <c r="C115" s="13" t="s">
        <v>224</v>
      </c>
      <c r="D115" s="13" t="s">
        <v>61</v>
      </c>
      <c r="E115" s="13" t="s">
        <v>685</v>
      </c>
      <c r="F115" s="13" t="s">
        <v>107</v>
      </c>
      <c r="G115" s="13" t="s">
        <v>278</v>
      </c>
      <c r="H115" s="13" t="s">
        <v>192</v>
      </c>
      <c r="I115" s="14">
        <v>44098</v>
      </c>
      <c r="J115" s="14">
        <v>44109</v>
      </c>
      <c r="K115" s="64">
        <v>0</v>
      </c>
    </row>
    <row r="116" spans="1:11" x14ac:dyDescent="0.25">
      <c r="A116" s="45" t="str">
        <f>HYPERLINK("https://reports.ofsted.gov.uk/provider/17/225287  ","Provider web link")</f>
        <v>Provider web link</v>
      </c>
      <c r="B116" s="13">
        <v>225287</v>
      </c>
      <c r="C116" s="13" t="s">
        <v>226</v>
      </c>
      <c r="D116" s="13" t="s">
        <v>60</v>
      </c>
      <c r="E116" s="13" t="s">
        <v>233</v>
      </c>
      <c r="F116" s="13" t="s">
        <v>109</v>
      </c>
      <c r="G116" s="13" t="s">
        <v>164</v>
      </c>
      <c r="H116" s="13" t="s">
        <v>164</v>
      </c>
      <c r="I116" s="14">
        <v>44099</v>
      </c>
      <c r="J116" s="14">
        <v>44105</v>
      </c>
      <c r="K116" s="64">
        <v>0</v>
      </c>
    </row>
    <row r="117" spans="1:11" x14ac:dyDescent="0.25">
      <c r="A117" s="45" t="str">
        <f>HYPERLINK("https://reports.ofsted.gov.uk/provider/16/EY282582","Provider web link")</f>
        <v>Provider web link</v>
      </c>
      <c r="B117" s="13" t="s">
        <v>337</v>
      </c>
      <c r="C117" s="13" t="s">
        <v>226</v>
      </c>
      <c r="D117" s="13" t="s">
        <v>61</v>
      </c>
      <c r="E117" s="13" t="s">
        <v>338</v>
      </c>
      <c r="F117" s="13" t="s">
        <v>162</v>
      </c>
      <c r="G117" s="13" t="s">
        <v>218</v>
      </c>
      <c r="H117" s="13" t="s">
        <v>218</v>
      </c>
      <c r="I117" s="14">
        <v>44099</v>
      </c>
      <c r="J117" s="14">
        <v>44123</v>
      </c>
      <c r="K117" s="64">
        <v>0</v>
      </c>
    </row>
    <row r="118" spans="1:11" x14ac:dyDescent="0.25">
      <c r="A118" s="45" t="str">
        <f>HYPERLINK("https://reports.ofsted.gov.uk/provider/17/EY304143","Provider web link")</f>
        <v>Provider web link</v>
      </c>
      <c r="B118" s="13" t="s">
        <v>361</v>
      </c>
      <c r="C118" s="13" t="s">
        <v>226</v>
      </c>
      <c r="D118" s="13" t="s">
        <v>60</v>
      </c>
      <c r="E118" s="13" t="s">
        <v>233</v>
      </c>
      <c r="F118" s="13" t="s">
        <v>123</v>
      </c>
      <c r="G118" s="13" t="s">
        <v>164</v>
      </c>
      <c r="H118" s="13" t="s">
        <v>164</v>
      </c>
      <c r="I118" s="14">
        <v>44099</v>
      </c>
      <c r="J118" s="14">
        <v>44102</v>
      </c>
      <c r="K118" s="64">
        <v>0</v>
      </c>
    </row>
    <row r="119" spans="1:11" x14ac:dyDescent="0.25">
      <c r="A119" s="45" t="str">
        <f>HYPERLINK("https://reports.ofsted.gov.uk/provider/17/EY342890","Provider web link")</f>
        <v>Provider web link</v>
      </c>
      <c r="B119" s="13" t="s">
        <v>395</v>
      </c>
      <c r="C119" s="13" t="s">
        <v>226</v>
      </c>
      <c r="D119" s="13" t="s">
        <v>60</v>
      </c>
      <c r="E119" s="13" t="s">
        <v>233</v>
      </c>
      <c r="F119" s="13" t="s">
        <v>125</v>
      </c>
      <c r="G119" s="13" t="s">
        <v>208</v>
      </c>
      <c r="H119" s="13" t="s">
        <v>208</v>
      </c>
      <c r="I119" s="14">
        <v>44099</v>
      </c>
      <c r="J119" s="14">
        <v>44099</v>
      </c>
      <c r="K119" s="64">
        <v>0</v>
      </c>
    </row>
    <row r="120" spans="1:11" x14ac:dyDescent="0.25">
      <c r="A120" s="45" t="str">
        <f>HYPERLINK("https://reports.ofsted.gov.uk/provider/17/EY385073","Provider web link")</f>
        <v>Provider web link</v>
      </c>
      <c r="B120" s="13" t="s">
        <v>426</v>
      </c>
      <c r="C120" s="13" t="s">
        <v>226</v>
      </c>
      <c r="D120" s="13" t="s">
        <v>60</v>
      </c>
      <c r="E120" s="13" t="s">
        <v>233</v>
      </c>
      <c r="F120" s="13" t="s">
        <v>125</v>
      </c>
      <c r="G120" s="13" t="s">
        <v>208</v>
      </c>
      <c r="H120" s="13" t="s">
        <v>208</v>
      </c>
      <c r="I120" s="14">
        <v>44099</v>
      </c>
      <c r="J120" s="14">
        <v>44099</v>
      </c>
      <c r="K120" s="64">
        <v>0</v>
      </c>
    </row>
    <row r="121" spans="1:11" x14ac:dyDescent="0.25">
      <c r="A121" s="45" t="str">
        <f>HYPERLINK("https://reports.ofsted.gov.uk/provider/17/EY409177","Provider web link")</f>
        <v>Provider web link</v>
      </c>
      <c r="B121" s="13" t="s">
        <v>455</v>
      </c>
      <c r="C121" s="13" t="s">
        <v>226</v>
      </c>
      <c r="D121" s="13" t="s">
        <v>60</v>
      </c>
      <c r="E121" s="13" t="s">
        <v>233</v>
      </c>
      <c r="F121" s="13" t="s">
        <v>125</v>
      </c>
      <c r="G121" s="13" t="s">
        <v>208</v>
      </c>
      <c r="H121" s="13" t="s">
        <v>208</v>
      </c>
      <c r="I121" s="14">
        <v>44099</v>
      </c>
      <c r="J121" s="14">
        <v>44103</v>
      </c>
      <c r="K121" s="64">
        <v>0</v>
      </c>
    </row>
    <row r="122" spans="1:11" x14ac:dyDescent="0.25">
      <c r="A122" s="45" t="str">
        <f>HYPERLINK("https://reports.ofsted.gov.uk/provider/16/EY413293","Provider web link")</f>
        <v>Provider web link</v>
      </c>
      <c r="B122" s="13" t="s">
        <v>461</v>
      </c>
      <c r="C122" s="13" t="s">
        <v>226</v>
      </c>
      <c r="D122" s="13" t="s">
        <v>61</v>
      </c>
      <c r="E122" s="13" t="s">
        <v>462</v>
      </c>
      <c r="F122" s="13" t="s">
        <v>142</v>
      </c>
      <c r="G122" s="13" t="s">
        <v>280</v>
      </c>
      <c r="H122" s="13" t="s">
        <v>192</v>
      </c>
      <c r="I122" s="14">
        <v>44099</v>
      </c>
      <c r="J122" s="14">
        <v>44109</v>
      </c>
      <c r="K122" s="64">
        <v>0</v>
      </c>
    </row>
    <row r="123" spans="1:11" x14ac:dyDescent="0.25">
      <c r="A123" s="45" t="str">
        <f>HYPERLINK("https://reports.ofsted.gov.uk/provider/16/EY424824","Provider web link")</f>
        <v>Provider web link</v>
      </c>
      <c r="B123" s="13" t="s">
        <v>482</v>
      </c>
      <c r="C123" s="13" t="s">
        <v>224</v>
      </c>
      <c r="D123" s="13" t="s">
        <v>61</v>
      </c>
      <c r="E123" s="13" t="s">
        <v>483</v>
      </c>
      <c r="F123" s="13" t="s">
        <v>138</v>
      </c>
      <c r="G123" s="13" t="s">
        <v>214</v>
      </c>
      <c r="H123" s="13" t="s">
        <v>214</v>
      </c>
      <c r="I123" s="14">
        <v>44099</v>
      </c>
      <c r="J123" s="14">
        <v>44099</v>
      </c>
      <c r="K123" s="64">
        <v>0</v>
      </c>
    </row>
    <row r="124" spans="1:11" x14ac:dyDescent="0.25">
      <c r="A124" s="45" t="str">
        <f>HYPERLINK("https://reports.ofsted.gov.uk/provider/17/EY426427","Provider web link")</f>
        <v>Provider web link</v>
      </c>
      <c r="B124" s="13" t="s">
        <v>486</v>
      </c>
      <c r="C124" s="13" t="s">
        <v>226</v>
      </c>
      <c r="D124" s="13" t="s">
        <v>60</v>
      </c>
      <c r="E124" s="13" t="s">
        <v>233</v>
      </c>
      <c r="F124" s="13" t="s">
        <v>77</v>
      </c>
      <c r="G124" s="13" t="s">
        <v>168</v>
      </c>
      <c r="H124" s="13" t="s">
        <v>168</v>
      </c>
      <c r="I124" s="14">
        <v>44099</v>
      </c>
      <c r="J124" s="14">
        <v>44104</v>
      </c>
      <c r="K124" s="64">
        <v>0</v>
      </c>
    </row>
    <row r="125" spans="1:11" x14ac:dyDescent="0.25">
      <c r="A125" s="45" t="str">
        <f>HYPERLINK("https://reports.ofsted.gov.uk/provider/17/EY546247","Provider web link")</f>
        <v>Provider web link</v>
      </c>
      <c r="B125" s="13" t="s">
        <v>650</v>
      </c>
      <c r="C125" s="13" t="s">
        <v>226</v>
      </c>
      <c r="D125" s="13" t="s">
        <v>60</v>
      </c>
      <c r="E125" s="13" t="s">
        <v>233</v>
      </c>
      <c r="F125" s="13" t="s">
        <v>130</v>
      </c>
      <c r="G125" s="13" t="s">
        <v>201</v>
      </c>
      <c r="H125" s="13" t="s">
        <v>201</v>
      </c>
      <c r="I125" s="14">
        <v>44099</v>
      </c>
      <c r="J125" s="14">
        <v>44105</v>
      </c>
      <c r="K125" s="64">
        <v>0</v>
      </c>
    </row>
    <row r="126" spans="1:11" x14ac:dyDescent="0.25">
      <c r="A126" s="45" t="str">
        <f>HYPERLINK("https://reports.ofsted.gov.uk/provider/16/EY547815","Provider web link")</f>
        <v>Provider web link</v>
      </c>
      <c r="B126" s="13" t="s">
        <v>665</v>
      </c>
      <c r="C126" s="13" t="s">
        <v>224</v>
      </c>
      <c r="D126" s="13" t="s">
        <v>61</v>
      </c>
      <c r="E126" s="13" t="s">
        <v>666</v>
      </c>
      <c r="F126" s="13" t="s">
        <v>118</v>
      </c>
      <c r="G126" s="13" t="s">
        <v>214</v>
      </c>
      <c r="H126" s="13" t="s">
        <v>214</v>
      </c>
      <c r="I126" s="14">
        <v>44099</v>
      </c>
      <c r="J126" s="14">
        <v>44103</v>
      </c>
      <c r="K126" s="64">
        <v>0</v>
      </c>
    </row>
    <row r="127" spans="1:11" x14ac:dyDescent="0.25">
      <c r="A127" s="45" t="str">
        <f>HYPERLINK("https://reports.ofsted.gov.uk/provider/17/EY548919","Provider web link")</f>
        <v>Provider web link</v>
      </c>
      <c r="B127" s="13" t="s">
        <v>679</v>
      </c>
      <c r="C127" s="13" t="s">
        <v>226</v>
      </c>
      <c r="D127" s="13" t="s">
        <v>60</v>
      </c>
      <c r="E127" s="13" t="s">
        <v>233</v>
      </c>
      <c r="F127" s="13" t="s">
        <v>83</v>
      </c>
      <c r="G127" s="13" t="s">
        <v>164</v>
      </c>
      <c r="H127" s="13" t="s">
        <v>164</v>
      </c>
      <c r="I127" s="14">
        <v>44099</v>
      </c>
      <c r="J127" s="14">
        <v>44103</v>
      </c>
      <c r="K127" s="64">
        <v>0</v>
      </c>
    </row>
    <row r="128" spans="1:11" x14ac:dyDescent="0.25">
      <c r="A128" s="45" t="str">
        <f>HYPERLINK("https://reports.ofsted.gov.uk/provider/16/EY554037","Provider web link")</f>
        <v>Provider web link</v>
      </c>
      <c r="B128" s="13" t="s">
        <v>708</v>
      </c>
      <c r="C128" s="13" t="s">
        <v>224</v>
      </c>
      <c r="D128" s="13" t="s">
        <v>61</v>
      </c>
      <c r="E128" s="13" t="s">
        <v>709</v>
      </c>
      <c r="F128" s="13" t="s">
        <v>156</v>
      </c>
      <c r="G128" s="13" t="s">
        <v>208</v>
      </c>
      <c r="H128" s="13" t="s">
        <v>208</v>
      </c>
      <c r="I128" s="14">
        <v>44099</v>
      </c>
      <c r="J128" s="14">
        <v>44102</v>
      </c>
      <c r="K128" s="64">
        <v>0</v>
      </c>
    </row>
    <row r="129" spans="1:11" x14ac:dyDescent="0.25">
      <c r="A129" s="45" t="str">
        <f>HYPERLINK("https://reports.ofsted.gov.uk/provider/16/402132  ","Provider web link")</f>
        <v>Provider web link</v>
      </c>
      <c r="B129" s="13">
        <v>402132</v>
      </c>
      <c r="C129" s="13" t="s">
        <v>226</v>
      </c>
      <c r="D129" s="13" t="s">
        <v>61</v>
      </c>
      <c r="E129" s="13" t="s">
        <v>287</v>
      </c>
      <c r="F129" s="13" t="s">
        <v>90</v>
      </c>
      <c r="G129" s="13" t="s">
        <v>168</v>
      </c>
      <c r="H129" s="13" t="s">
        <v>168</v>
      </c>
      <c r="I129" s="14">
        <v>44102</v>
      </c>
      <c r="J129" s="14">
        <v>44106</v>
      </c>
      <c r="K129" s="64">
        <v>0</v>
      </c>
    </row>
    <row r="130" spans="1:11" x14ac:dyDescent="0.25">
      <c r="A130" s="45" t="str">
        <f>HYPERLINK("https://reports.ofsted.gov.uk/provider/17/EY331972","Provider web link")</f>
        <v>Provider web link</v>
      </c>
      <c r="B130" s="13" t="s">
        <v>380</v>
      </c>
      <c r="C130" s="13" t="s">
        <v>226</v>
      </c>
      <c r="D130" s="13" t="s">
        <v>60</v>
      </c>
      <c r="E130" s="13" t="s">
        <v>233</v>
      </c>
      <c r="F130" s="13" t="s">
        <v>156</v>
      </c>
      <c r="G130" s="13" t="s">
        <v>208</v>
      </c>
      <c r="H130" s="13" t="s">
        <v>208</v>
      </c>
      <c r="I130" s="14">
        <v>44102</v>
      </c>
      <c r="J130" s="14">
        <v>44104</v>
      </c>
      <c r="K130" s="64">
        <v>0</v>
      </c>
    </row>
    <row r="131" spans="1:11" x14ac:dyDescent="0.25">
      <c r="A131" s="45" t="str">
        <f>HYPERLINK("https://reports.ofsted.gov.uk/provider/17/EY340158","Provider web link")</f>
        <v>Provider web link</v>
      </c>
      <c r="B131" s="13" t="s">
        <v>391</v>
      </c>
      <c r="C131" s="13" t="s">
        <v>226</v>
      </c>
      <c r="D131" s="13" t="s">
        <v>60</v>
      </c>
      <c r="E131" s="13" t="s">
        <v>233</v>
      </c>
      <c r="F131" s="13" t="s">
        <v>148</v>
      </c>
      <c r="G131" s="13" t="s">
        <v>201</v>
      </c>
      <c r="H131" s="13" t="s">
        <v>201</v>
      </c>
      <c r="I131" s="14">
        <v>44102</v>
      </c>
      <c r="J131" s="14">
        <v>44105</v>
      </c>
      <c r="K131" s="64">
        <v>0</v>
      </c>
    </row>
    <row r="132" spans="1:11" x14ac:dyDescent="0.25">
      <c r="A132" s="45" t="str">
        <f>HYPERLINK("https://reports.ofsted.gov.uk/provider/17/EY370236","Provider web link")</f>
        <v>Provider web link</v>
      </c>
      <c r="B132" s="13" t="s">
        <v>415</v>
      </c>
      <c r="C132" s="13" t="s">
        <v>226</v>
      </c>
      <c r="D132" s="13" t="s">
        <v>60</v>
      </c>
      <c r="E132" s="13" t="s">
        <v>233</v>
      </c>
      <c r="F132" s="13" t="s">
        <v>112</v>
      </c>
      <c r="G132" s="13" t="s">
        <v>201</v>
      </c>
      <c r="H132" s="13" t="s">
        <v>201</v>
      </c>
      <c r="I132" s="14">
        <v>44102</v>
      </c>
      <c r="J132" s="14">
        <v>44105</v>
      </c>
      <c r="K132" s="64">
        <v>0</v>
      </c>
    </row>
    <row r="133" spans="1:11" x14ac:dyDescent="0.25">
      <c r="A133" s="45" t="str">
        <f>HYPERLINK("https://reports.ofsted.gov.uk/provider/17/EY408307","Provider web link")</f>
        <v>Provider web link</v>
      </c>
      <c r="B133" s="13" t="s">
        <v>454</v>
      </c>
      <c r="C133" s="13" t="s">
        <v>226</v>
      </c>
      <c r="D133" s="13" t="s">
        <v>60</v>
      </c>
      <c r="E133" s="13" t="s">
        <v>233</v>
      </c>
      <c r="F133" s="13" t="s">
        <v>101</v>
      </c>
      <c r="G133" s="13" t="s">
        <v>208</v>
      </c>
      <c r="H133" s="13" t="s">
        <v>208</v>
      </c>
      <c r="I133" s="14">
        <v>44102</v>
      </c>
      <c r="J133" s="14">
        <v>44104</v>
      </c>
      <c r="K133" s="64">
        <v>0</v>
      </c>
    </row>
    <row r="134" spans="1:11" x14ac:dyDescent="0.25">
      <c r="A134" s="45" t="str">
        <f>HYPERLINK("https://reports.ofsted.gov.uk/provider/16/EY547352","Provider web link")</f>
        <v>Provider web link</v>
      </c>
      <c r="B134" s="13" t="s">
        <v>657</v>
      </c>
      <c r="C134" s="13" t="s">
        <v>224</v>
      </c>
      <c r="D134" s="13" t="s">
        <v>61</v>
      </c>
      <c r="E134" s="13" t="s">
        <v>658</v>
      </c>
      <c r="F134" s="13" t="s">
        <v>156</v>
      </c>
      <c r="G134" s="13" t="s">
        <v>208</v>
      </c>
      <c r="H134" s="13" t="s">
        <v>208</v>
      </c>
      <c r="I134" s="14">
        <v>44102</v>
      </c>
      <c r="J134" s="14">
        <v>44103</v>
      </c>
      <c r="K134" s="64">
        <v>0</v>
      </c>
    </row>
    <row r="135" spans="1:11" x14ac:dyDescent="0.25">
      <c r="A135" s="45" t="str">
        <f>HYPERLINK("https://reports.ofsted.gov.uk/provider/17/EY558805","Provider web link")</f>
        <v>Provider web link</v>
      </c>
      <c r="B135" s="13" t="s">
        <v>721</v>
      </c>
      <c r="C135" s="13" t="s">
        <v>229</v>
      </c>
      <c r="D135" s="13" t="s">
        <v>60</v>
      </c>
      <c r="E135" s="13" t="s">
        <v>233</v>
      </c>
      <c r="F135" s="13" t="s">
        <v>108</v>
      </c>
      <c r="G135" s="13" t="s">
        <v>164</v>
      </c>
      <c r="H135" s="13" t="s">
        <v>164</v>
      </c>
      <c r="I135" s="14">
        <v>44102</v>
      </c>
      <c r="J135" s="14">
        <v>44103</v>
      </c>
      <c r="K135" s="64">
        <v>0</v>
      </c>
    </row>
    <row r="136" spans="1:11" x14ac:dyDescent="0.25">
      <c r="A136" s="45" t="str">
        <f>HYPERLINK("https://reports.ofsted.gov.uk/provider/17/EY558911","Provider web link")</f>
        <v>Provider web link</v>
      </c>
      <c r="B136" s="13" t="s">
        <v>722</v>
      </c>
      <c r="C136" s="13" t="s">
        <v>229</v>
      </c>
      <c r="D136" s="13" t="s">
        <v>60</v>
      </c>
      <c r="E136" s="13" t="s">
        <v>233</v>
      </c>
      <c r="F136" s="13" t="s">
        <v>108</v>
      </c>
      <c r="G136" s="13" t="s">
        <v>164</v>
      </c>
      <c r="H136" s="13" t="s">
        <v>164</v>
      </c>
      <c r="I136" s="14">
        <v>44102</v>
      </c>
      <c r="J136" s="14">
        <v>44103</v>
      </c>
      <c r="K136" s="64">
        <v>0</v>
      </c>
    </row>
    <row r="137" spans="1:11" x14ac:dyDescent="0.25">
      <c r="A137" s="45" t="str">
        <f>HYPERLINK("https://reports.ofsted.gov.uk/provider/16/EY563167","Provider web link")</f>
        <v>Provider web link</v>
      </c>
      <c r="B137" s="13" t="s">
        <v>734</v>
      </c>
      <c r="C137" s="13" t="s">
        <v>229</v>
      </c>
      <c r="D137" s="13" t="s">
        <v>61</v>
      </c>
      <c r="E137" s="13" t="s">
        <v>735</v>
      </c>
      <c r="F137" s="13" t="s">
        <v>137</v>
      </c>
      <c r="G137" s="13" t="s">
        <v>214</v>
      </c>
      <c r="H137" s="13" t="s">
        <v>214</v>
      </c>
      <c r="I137" s="14">
        <v>44102</v>
      </c>
      <c r="J137" s="14">
        <v>44112</v>
      </c>
      <c r="K137" s="64">
        <v>0</v>
      </c>
    </row>
    <row r="138" spans="1:11" x14ac:dyDescent="0.25">
      <c r="A138" s="45" t="str">
        <f>HYPERLINK("https://reports.ofsted.gov.uk/provider/16/131556  ","Provider web link")</f>
        <v>Provider web link</v>
      </c>
      <c r="B138" s="13">
        <v>131556</v>
      </c>
      <c r="C138" s="13" t="s">
        <v>224</v>
      </c>
      <c r="D138" s="13" t="s">
        <v>61</v>
      </c>
      <c r="E138" s="13" t="s">
        <v>244</v>
      </c>
      <c r="F138" s="13" t="s">
        <v>139</v>
      </c>
      <c r="G138" s="13" t="s">
        <v>208</v>
      </c>
      <c r="H138" s="13" t="s">
        <v>208</v>
      </c>
      <c r="I138" s="14">
        <v>44103</v>
      </c>
      <c r="J138" s="14">
        <v>44120</v>
      </c>
      <c r="K138" s="64">
        <v>1</v>
      </c>
    </row>
    <row r="139" spans="1:11" x14ac:dyDescent="0.25">
      <c r="A139" s="45" t="str">
        <f>HYPERLINK("https://reports.ofsted.gov.uk/provider/16/146008  ","Provider web link")</f>
        <v>Provider web link</v>
      </c>
      <c r="B139" s="13">
        <v>146008</v>
      </c>
      <c r="C139" s="13" t="s">
        <v>226</v>
      </c>
      <c r="D139" s="13" t="s">
        <v>61</v>
      </c>
      <c r="E139" s="13" t="s">
        <v>252</v>
      </c>
      <c r="F139" s="13" t="s">
        <v>158</v>
      </c>
      <c r="G139" s="13" t="s">
        <v>214</v>
      </c>
      <c r="H139" s="13" t="s">
        <v>214</v>
      </c>
      <c r="I139" s="14">
        <v>44103</v>
      </c>
      <c r="J139" s="14">
        <v>44116</v>
      </c>
      <c r="K139" s="64">
        <v>0</v>
      </c>
    </row>
    <row r="140" spans="1:11" x14ac:dyDescent="0.25">
      <c r="A140" s="45" t="str">
        <f>HYPERLINK("https://reports.ofsted.gov.uk/provider/17/256426  ","Provider web link")</f>
        <v>Provider web link</v>
      </c>
      <c r="B140" s="13">
        <v>256426</v>
      </c>
      <c r="C140" s="13" t="s">
        <v>229</v>
      </c>
      <c r="D140" s="13" t="s">
        <v>60</v>
      </c>
      <c r="E140" s="13" t="s">
        <v>233</v>
      </c>
      <c r="F140" s="13" t="s">
        <v>117</v>
      </c>
      <c r="G140" s="13" t="s">
        <v>168</v>
      </c>
      <c r="H140" s="13" t="s">
        <v>168</v>
      </c>
      <c r="I140" s="14">
        <v>44103</v>
      </c>
      <c r="J140" s="14">
        <v>44110</v>
      </c>
      <c r="K140" s="64">
        <v>0</v>
      </c>
    </row>
    <row r="141" spans="1:11" x14ac:dyDescent="0.25">
      <c r="A141" s="45" t="str">
        <f>HYPERLINK("https://reports.ofsted.gov.uk/provider/17/EY102626","Provider web link")</f>
        <v>Provider web link</v>
      </c>
      <c r="B141" s="13" t="s">
        <v>299</v>
      </c>
      <c r="C141" s="13" t="s">
        <v>226</v>
      </c>
      <c r="D141" s="13" t="s">
        <v>60</v>
      </c>
      <c r="E141" s="13" t="s">
        <v>233</v>
      </c>
      <c r="F141" s="13" t="s">
        <v>133</v>
      </c>
      <c r="G141" s="13" t="s">
        <v>278</v>
      </c>
      <c r="H141" s="13" t="s">
        <v>192</v>
      </c>
      <c r="I141" s="14">
        <v>44103</v>
      </c>
      <c r="J141" s="14">
        <v>44106</v>
      </c>
      <c r="K141" s="64">
        <v>0</v>
      </c>
    </row>
    <row r="142" spans="1:11" x14ac:dyDescent="0.25">
      <c r="A142" s="45" t="str">
        <f>HYPERLINK("https://reports.ofsted.gov.uk/provider/16/EY292576","Provider web link")</f>
        <v>Provider web link</v>
      </c>
      <c r="B142" s="13" t="s">
        <v>349</v>
      </c>
      <c r="C142" s="13" t="s">
        <v>224</v>
      </c>
      <c r="D142" s="13" t="s">
        <v>61</v>
      </c>
      <c r="E142" s="13" t="s">
        <v>350</v>
      </c>
      <c r="F142" s="13" t="s">
        <v>113</v>
      </c>
      <c r="G142" s="13" t="s">
        <v>208</v>
      </c>
      <c r="H142" s="13" t="s">
        <v>208</v>
      </c>
      <c r="I142" s="14">
        <v>44103</v>
      </c>
      <c r="J142" s="14">
        <v>44104</v>
      </c>
      <c r="K142" s="64">
        <v>0</v>
      </c>
    </row>
    <row r="143" spans="1:11" x14ac:dyDescent="0.25">
      <c r="A143" s="45" t="str">
        <f>HYPERLINK("https://reports.ofsted.gov.uk/provider/17/EY300706","Provider web link")</f>
        <v>Provider web link</v>
      </c>
      <c r="B143" s="13" t="s">
        <v>357</v>
      </c>
      <c r="C143" s="13" t="s">
        <v>226</v>
      </c>
      <c r="D143" s="13" t="s">
        <v>60</v>
      </c>
      <c r="E143" s="13" t="s">
        <v>233</v>
      </c>
      <c r="F143" s="13" t="s">
        <v>84</v>
      </c>
      <c r="G143" s="13" t="s">
        <v>214</v>
      </c>
      <c r="H143" s="13" t="s">
        <v>214</v>
      </c>
      <c r="I143" s="14">
        <v>44103</v>
      </c>
      <c r="J143" s="14">
        <v>44104</v>
      </c>
      <c r="K143" s="64">
        <v>0</v>
      </c>
    </row>
    <row r="144" spans="1:11" x14ac:dyDescent="0.25">
      <c r="A144" s="45" t="str">
        <f>HYPERLINK("https://reports.ofsted.gov.uk/provider/17/EY385617","Provider web link")</f>
        <v>Provider web link</v>
      </c>
      <c r="B144" s="13" t="s">
        <v>427</v>
      </c>
      <c r="C144" s="13" t="s">
        <v>226</v>
      </c>
      <c r="D144" s="13" t="s">
        <v>60</v>
      </c>
      <c r="E144" s="13" t="s">
        <v>233</v>
      </c>
      <c r="F144" s="13" t="s">
        <v>146</v>
      </c>
      <c r="G144" s="13" t="s">
        <v>208</v>
      </c>
      <c r="H144" s="13" t="s">
        <v>208</v>
      </c>
      <c r="I144" s="14">
        <v>44103</v>
      </c>
      <c r="J144" s="14">
        <v>44110</v>
      </c>
      <c r="K144" s="64">
        <v>0</v>
      </c>
    </row>
    <row r="145" spans="1:11" x14ac:dyDescent="0.25">
      <c r="A145" s="45" t="str">
        <f>HYPERLINK("https://reports.ofsted.gov.uk/provider/17/EY417259","Provider web link")</f>
        <v>Provider web link</v>
      </c>
      <c r="B145" s="13" t="s">
        <v>474</v>
      </c>
      <c r="C145" s="13" t="s">
        <v>226</v>
      </c>
      <c r="D145" s="13" t="s">
        <v>60</v>
      </c>
      <c r="E145" s="13" t="s">
        <v>233</v>
      </c>
      <c r="F145" s="13" t="s">
        <v>107</v>
      </c>
      <c r="G145" s="13" t="s">
        <v>278</v>
      </c>
      <c r="H145" s="13" t="s">
        <v>192</v>
      </c>
      <c r="I145" s="14">
        <v>44103</v>
      </c>
      <c r="J145" s="14">
        <v>44106</v>
      </c>
      <c r="K145" s="64">
        <v>0</v>
      </c>
    </row>
    <row r="146" spans="1:11" x14ac:dyDescent="0.25">
      <c r="A146" s="45" t="str">
        <f>HYPERLINK("https://reports.ofsted.gov.uk/provider/17/EY442902","Provider web link")</f>
        <v>Provider web link</v>
      </c>
      <c r="B146" s="13" t="s">
        <v>507</v>
      </c>
      <c r="C146" s="13" t="s">
        <v>226</v>
      </c>
      <c r="D146" s="13" t="s">
        <v>60</v>
      </c>
      <c r="E146" s="13" t="s">
        <v>233</v>
      </c>
      <c r="F146" s="13" t="s">
        <v>137</v>
      </c>
      <c r="G146" s="13" t="s">
        <v>214</v>
      </c>
      <c r="H146" s="13" t="s">
        <v>214</v>
      </c>
      <c r="I146" s="14">
        <v>44103</v>
      </c>
      <c r="J146" s="14">
        <v>44105</v>
      </c>
      <c r="K146" s="64">
        <v>0</v>
      </c>
    </row>
    <row r="147" spans="1:11" x14ac:dyDescent="0.25">
      <c r="A147" s="45" t="str">
        <f>HYPERLINK("https://reports.ofsted.gov.uk/provider/16/EY481083","Provider web link")</f>
        <v>Provider web link</v>
      </c>
      <c r="B147" s="13" t="s">
        <v>564</v>
      </c>
      <c r="C147" s="13" t="s">
        <v>226</v>
      </c>
      <c r="D147" s="13" t="s">
        <v>61</v>
      </c>
      <c r="E147" s="13" t="s">
        <v>565</v>
      </c>
      <c r="F147" s="13" t="s">
        <v>97</v>
      </c>
      <c r="G147" s="13" t="s">
        <v>208</v>
      </c>
      <c r="H147" s="13" t="s">
        <v>208</v>
      </c>
      <c r="I147" s="14">
        <v>44103</v>
      </c>
      <c r="J147" s="14">
        <v>44109</v>
      </c>
      <c r="K147" s="64">
        <v>0</v>
      </c>
    </row>
    <row r="148" spans="1:11" x14ac:dyDescent="0.25">
      <c r="A148" s="45" t="str">
        <f>HYPERLINK("https://reports.ofsted.gov.uk/provider/17/EY495947","Provider web link")</f>
        <v>Provider web link</v>
      </c>
      <c r="B148" s="13" t="s">
        <v>590</v>
      </c>
      <c r="C148" s="13" t="s">
        <v>226</v>
      </c>
      <c r="D148" s="13" t="s">
        <v>60</v>
      </c>
      <c r="E148" s="13" t="s">
        <v>233</v>
      </c>
      <c r="F148" s="13" t="s">
        <v>101</v>
      </c>
      <c r="G148" s="13" t="s">
        <v>208</v>
      </c>
      <c r="H148" s="13" t="s">
        <v>208</v>
      </c>
      <c r="I148" s="14">
        <v>44103</v>
      </c>
      <c r="J148" s="14">
        <v>44104</v>
      </c>
      <c r="K148" s="64">
        <v>0</v>
      </c>
    </row>
    <row r="149" spans="1:11" x14ac:dyDescent="0.25">
      <c r="A149" s="45" t="str">
        <f>HYPERLINK("https://reports.ofsted.gov.uk/provider/17/EY536234","Provider web link")</f>
        <v>Provider web link</v>
      </c>
      <c r="B149" s="13" t="s">
        <v>598</v>
      </c>
      <c r="C149" s="13" t="s">
        <v>229</v>
      </c>
      <c r="D149" s="13" t="s">
        <v>60</v>
      </c>
      <c r="E149" s="13" t="s">
        <v>233</v>
      </c>
      <c r="F149" s="13" t="s">
        <v>151</v>
      </c>
      <c r="G149" s="13" t="s">
        <v>173</v>
      </c>
      <c r="H149" s="13" t="s">
        <v>173</v>
      </c>
      <c r="I149" s="14">
        <v>44103</v>
      </c>
      <c r="J149" s="14">
        <v>44109</v>
      </c>
      <c r="K149" s="64">
        <v>0</v>
      </c>
    </row>
    <row r="150" spans="1:11" x14ac:dyDescent="0.25">
      <c r="A150" s="45" t="str">
        <f>HYPERLINK("https://reports.ofsted.gov.uk/provider/17/EY541685","Provider web link")</f>
        <v>Provider web link</v>
      </c>
      <c r="B150" s="13" t="s">
        <v>619</v>
      </c>
      <c r="C150" s="13" t="s">
        <v>229</v>
      </c>
      <c r="D150" s="13" t="s">
        <v>60</v>
      </c>
      <c r="E150" s="13" t="s">
        <v>233</v>
      </c>
      <c r="F150" s="13" t="s">
        <v>92</v>
      </c>
      <c r="G150" s="13" t="s">
        <v>214</v>
      </c>
      <c r="H150" s="13" t="s">
        <v>214</v>
      </c>
      <c r="I150" s="14">
        <v>44103</v>
      </c>
      <c r="J150" s="14">
        <v>44109</v>
      </c>
      <c r="K150" s="64">
        <v>0</v>
      </c>
    </row>
    <row r="151" spans="1:11" x14ac:dyDescent="0.25">
      <c r="A151" s="45" t="str">
        <f>HYPERLINK("https://reports.ofsted.gov.uk/provider/16/EY543527","Provider web link")</f>
        <v>Provider web link</v>
      </c>
      <c r="B151" s="13" t="s">
        <v>635</v>
      </c>
      <c r="C151" s="13" t="s">
        <v>226</v>
      </c>
      <c r="D151" s="13" t="s">
        <v>61</v>
      </c>
      <c r="E151" s="13" t="s">
        <v>636</v>
      </c>
      <c r="F151" s="13" t="s">
        <v>101</v>
      </c>
      <c r="G151" s="13" t="s">
        <v>208</v>
      </c>
      <c r="H151" s="13" t="s">
        <v>208</v>
      </c>
      <c r="I151" s="14">
        <v>44103</v>
      </c>
      <c r="J151" s="14">
        <v>44104</v>
      </c>
      <c r="K151" s="64">
        <v>0</v>
      </c>
    </row>
    <row r="152" spans="1:11" x14ac:dyDescent="0.25">
      <c r="A152" s="45" t="str">
        <f>HYPERLINK("https://reports.ofsted.gov.uk/provider/16/EY546733","Provider web link")</f>
        <v>Provider web link</v>
      </c>
      <c r="B152" s="13" t="s">
        <v>652</v>
      </c>
      <c r="C152" s="13" t="s">
        <v>229</v>
      </c>
      <c r="D152" s="13" t="s">
        <v>61</v>
      </c>
      <c r="E152" s="13" t="s">
        <v>653</v>
      </c>
      <c r="F152" s="13" t="s">
        <v>64</v>
      </c>
      <c r="G152" s="13" t="s">
        <v>214</v>
      </c>
      <c r="H152" s="13" t="s">
        <v>214</v>
      </c>
      <c r="I152" s="14">
        <v>44103</v>
      </c>
      <c r="J152" s="14">
        <v>44120</v>
      </c>
      <c r="K152" s="64">
        <v>0</v>
      </c>
    </row>
    <row r="153" spans="1:11" x14ac:dyDescent="0.25">
      <c r="A153" s="45" t="str">
        <f>HYPERLINK("https://reports.ofsted.gov.uk/provider/16/EY547503","Provider web link")</f>
        <v>Provider web link</v>
      </c>
      <c r="B153" s="13" t="s">
        <v>663</v>
      </c>
      <c r="C153" s="13" t="s">
        <v>224</v>
      </c>
      <c r="D153" s="13" t="s">
        <v>61</v>
      </c>
      <c r="E153" s="13" t="s">
        <v>664</v>
      </c>
      <c r="F153" s="13" t="s">
        <v>146</v>
      </c>
      <c r="G153" s="13" t="s">
        <v>208</v>
      </c>
      <c r="H153" s="13" t="s">
        <v>208</v>
      </c>
      <c r="I153" s="14">
        <v>44103</v>
      </c>
      <c r="J153" s="14">
        <v>44104</v>
      </c>
      <c r="K153" s="64">
        <v>0</v>
      </c>
    </row>
    <row r="154" spans="1:11" x14ac:dyDescent="0.25">
      <c r="A154" s="45" t="str">
        <f>HYPERLINK("https://reports.ofsted.gov.uk/provider/16/EY548393","Provider web link")</f>
        <v>Provider web link</v>
      </c>
      <c r="B154" s="13" t="s">
        <v>674</v>
      </c>
      <c r="C154" s="13" t="s">
        <v>229</v>
      </c>
      <c r="D154" s="13" t="s">
        <v>61</v>
      </c>
      <c r="E154" s="13" t="s">
        <v>675</v>
      </c>
      <c r="F154" s="13" t="s">
        <v>156</v>
      </c>
      <c r="G154" s="13" t="s">
        <v>208</v>
      </c>
      <c r="H154" s="13" t="s">
        <v>208</v>
      </c>
      <c r="I154" s="14">
        <v>44103</v>
      </c>
      <c r="J154" s="14">
        <v>44113</v>
      </c>
      <c r="K154" s="64">
        <v>1</v>
      </c>
    </row>
    <row r="155" spans="1:11" x14ac:dyDescent="0.25">
      <c r="A155" s="45" t="str">
        <f>HYPERLINK("https://reports.ofsted.gov.uk/provider/17/EY548457","Provider web link")</f>
        <v>Provider web link</v>
      </c>
      <c r="B155" s="13" t="s">
        <v>676</v>
      </c>
      <c r="C155" s="13" t="s">
        <v>226</v>
      </c>
      <c r="D155" s="13" t="s">
        <v>60</v>
      </c>
      <c r="E155" s="13" t="s">
        <v>233</v>
      </c>
      <c r="F155" s="13" t="s">
        <v>156</v>
      </c>
      <c r="G155" s="13" t="s">
        <v>208</v>
      </c>
      <c r="H155" s="13" t="s">
        <v>208</v>
      </c>
      <c r="I155" s="14">
        <v>44103</v>
      </c>
      <c r="J155" s="14">
        <v>44103</v>
      </c>
      <c r="K155" s="64">
        <v>0</v>
      </c>
    </row>
    <row r="156" spans="1:11" x14ac:dyDescent="0.25">
      <c r="A156" s="45" t="str">
        <f>HYPERLINK("https://reports.ofsted.gov.uk/provider/16/EY549213","Provider web link")</f>
        <v>Provider web link</v>
      </c>
      <c r="B156" s="13" t="s">
        <v>686</v>
      </c>
      <c r="C156" s="13" t="s">
        <v>226</v>
      </c>
      <c r="D156" s="13" t="s">
        <v>61</v>
      </c>
      <c r="E156" s="13" t="s">
        <v>687</v>
      </c>
      <c r="F156" s="13" t="s">
        <v>160</v>
      </c>
      <c r="G156" s="13" t="s">
        <v>208</v>
      </c>
      <c r="H156" s="13" t="s">
        <v>208</v>
      </c>
      <c r="I156" s="14">
        <v>44103</v>
      </c>
      <c r="J156" s="14">
        <v>44104</v>
      </c>
      <c r="K156" s="64">
        <v>0</v>
      </c>
    </row>
    <row r="157" spans="1:11" x14ac:dyDescent="0.25">
      <c r="A157" s="45" t="str">
        <f>HYPERLINK("https://reports.ofsted.gov.uk/provider/17/EY550156","Provider web link")</f>
        <v>Provider web link</v>
      </c>
      <c r="B157" s="13" t="s">
        <v>693</v>
      </c>
      <c r="C157" s="13" t="s">
        <v>226</v>
      </c>
      <c r="D157" s="13" t="s">
        <v>60</v>
      </c>
      <c r="E157" s="13" t="s">
        <v>233</v>
      </c>
      <c r="F157" s="13" t="s">
        <v>73</v>
      </c>
      <c r="G157" s="13" t="s">
        <v>208</v>
      </c>
      <c r="H157" s="13" t="s">
        <v>208</v>
      </c>
      <c r="I157" s="14">
        <v>44103</v>
      </c>
      <c r="J157" s="14">
        <v>44106</v>
      </c>
      <c r="K157" s="64">
        <v>0</v>
      </c>
    </row>
    <row r="158" spans="1:11" x14ac:dyDescent="0.25">
      <c r="A158" s="45" t="str">
        <f>HYPERLINK("https://reports.ofsted.gov.uk/provider/16/221946  ","Provider web link")</f>
        <v>Provider web link</v>
      </c>
      <c r="B158" s="13">
        <v>221946</v>
      </c>
      <c r="C158" s="13" t="s">
        <v>226</v>
      </c>
      <c r="D158" s="13" t="s">
        <v>61</v>
      </c>
      <c r="E158" s="13" t="s">
        <v>265</v>
      </c>
      <c r="F158" s="13" t="s">
        <v>76</v>
      </c>
      <c r="G158" s="13" t="s">
        <v>168</v>
      </c>
      <c r="H158" s="13" t="s">
        <v>168</v>
      </c>
      <c r="I158" s="14">
        <v>44104</v>
      </c>
      <c r="J158" s="14">
        <v>44119</v>
      </c>
      <c r="K158" s="64">
        <v>0</v>
      </c>
    </row>
    <row r="159" spans="1:11" x14ac:dyDescent="0.25">
      <c r="A159" s="45" t="str">
        <f>HYPERLINK("https://reports.ofsted.gov.uk/provider/17/222763  ","Provider web link")</f>
        <v>Provider web link</v>
      </c>
      <c r="B159" s="13">
        <v>222763</v>
      </c>
      <c r="C159" s="13" t="s">
        <v>226</v>
      </c>
      <c r="D159" s="13" t="s">
        <v>60</v>
      </c>
      <c r="E159" s="13" t="s">
        <v>233</v>
      </c>
      <c r="F159" s="13" t="s">
        <v>76</v>
      </c>
      <c r="G159" s="13" t="s">
        <v>168</v>
      </c>
      <c r="H159" s="13" t="s">
        <v>168</v>
      </c>
      <c r="I159" s="14">
        <v>44104</v>
      </c>
      <c r="J159" s="14">
        <v>44113</v>
      </c>
      <c r="K159" s="64">
        <v>0</v>
      </c>
    </row>
    <row r="160" spans="1:11" x14ac:dyDescent="0.25">
      <c r="A160" s="45" t="str">
        <f>HYPERLINK("https://reports.ofsted.gov.uk/provider/16/253726  ","Provider web link")</f>
        <v>Provider web link</v>
      </c>
      <c r="B160" s="13">
        <v>253726</v>
      </c>
      <c r="C160" s="13" t="s">
        <v>224</v>
      </c>
      <c r="D160" s="13" t="s">
        <v>61</v>
      </c>
      <c r="E160" s="13" t="s">
        <v>271</v>
      </c>
      <c r="F160" s="13" t="s">
        <v>110</v>
      </c>
      <c r="G160" s="13" t="s">
        <v>164</v>
      </c>
      <c r="H160" s="13" t="s">
        <v>164</v>
      </c>
      <c r="I160" s="14">
        <v>44104</v>
      </c>
      <c r="J160" s="14">
        <v>44111</v>
      </c>
      <c r="K160" s="64">
        <v>0</v>
      </c>
    </row>
    <row r="161" spans="1:11" x14ac:dyDescent="0.25">
      <c r="A161" s="45" t="str">
        <f>HYPERLINK("https://reports.ofsted.gov.uk/provider/16/302044  ","Provider web link")</f>
        <v>Provider web link</v>
      </c>
      <c r="B161" s="13">
        <v>302044</v>
      </c>
      <c r="C161" s="13" t="s">
        <v>229</v>
      </c>
      <c r="D161" s="13" t="s">
        <v>61</v>
      </c>
      <c r="E161" s="13" t="s">
        <v>277</v>
      </c>
      <c r="F161" s="13" t="s">
        <v>69</v>
      </c>
      <c r="G161" s="13" t="s">
        <v>278</v>
      </c>
      <c r="H161" s="13" t="s">
        <v>192</v>
      </c>
      <c r="I161" s="14">
        <v>44104</v>
      </c>
      <c r="J161" s="14">
        <v>44106</v>
      </c>
      <c r="K161" s="64">
        <v>0</v>
      </c>
    </row>
    <row r="162" spans="1:11" x14ac:dyDescent="0.25">
      <c r="A162" s="45" t="str">
        <f>HYPERLINK("https://reports.ofsted.gov.uk/provider/17/EY414412","Provider web link")</f>
        <v>Provider web link</v>
      </c>
      <c r="B162" s="13" t="s">
        <v>465</v>
      </c>
      <c r="C162" s="13" t="s">
        <v>226</v>
      </c>
      <c r="D162" s="13" t="s">
        <v>60</v>
      </c>
      <c r="E162" s="13" t="s">
        <v>233</v>
      </c>
      <c r="F162" s="13" t="s">
        <v>113</v>
      </c>
      <c r="G162" s="13" t="s">
        <v>208</v>
      </c>
      <c r="H162" s="13" t="s">
        <v>208</v>
      </c>
      <c r="I162" s="14">
        <v>44104</v>
      </c>
      <c r="J162" s="14">
        <v>44132</v>
      </c>
      <c r="K162" s="64">
        <v>1</v>
      </c>
    </row>
    <row r="163" spans="1:11" x14ac:dyDescent="0.25">
      <c r="A163" s="45" t="str">
        <f>HYPERLINK("https://reports.ofsted.gov.uk/provider/16/EY460588","Provider web link")</f>
        <v>Provider web link</v>
      </c>
      <c r="B163" s="13" t="s">
        <v>523</v>
      </c>
      <c r="C163" s="13" t="s">
        <v>224</v>
      </c>
      <c r="D163" s="13" t="s">
        <v>61</v>
      </c>
      <c r="E163" s="13" t="s">
        <v>524</v>
      </c>
      <c r="F163" s="13" t="s">
        <v>118</v>
      </c>
      <c r="G163" s="13" t="s">
        <v>214</v>
      </c>
      <c r="H163" s="13" t="s">
        <v>214</v>
      </c>
      <c r="I163" s="14">
        <v>44104</v>
      </c>
      <c r="J163" s="14">
        <v>44106</v>
      </c>
      <c r="K163" s="64">
        <v>0</v>
      </c>
    </row>
    <row r="164" spans="1:11" x14ac:dyDescent="0.25">
      <c r="A164" s="45" t="str">
        <f>HYPERLINK("https://reports.ofsted.gov.uk/provider/16/EY474157","Provider web link")</f>
        <v>Provider web link</v>
      </c>
      <c r="B164" s="13" t="s">
        <v>548</v>
      </c>
      <c r="C164" s="13" t="s">
        <v>226</v>
      </c>
      <c r="D164" s="13" t="s">
        <v>61</v>
      </c>
      <c r="E164" s="13" t="s">
        <v>549</v>
      </c>
      <c r="F164" s="13" t="s">
        <v>99</v>
      </c>
      <c r="G164" s="13" t="s">
        <v>168</v>
      </c>
      <c r="H164" s="13" t="s">
        <v>168</v>
      </c>
      <c r="I164" s="14">
        <v>44104</v>
      </c>
      <c r="J164" s="14">
        <v>44113</v>
      </c>
      <c r="K164" s="64">
        <v>0</v>
      </c>
    </row>
    <row r="165" spans="1:11" x14ac:dyDescent="0.25">
      <c r="A165" s="45" t="str">
        <f>HYPERLINK("https://reports.ofsted.gov.uk/provider/16/EY482495","Provider web link")</f>
        <v>Provider web link</v>
      </c>
      <c r="B165" s="13" t="s">
        <v>566</v>
      </c>
      <c r="C165" s="13" t="s">
        <v>226</v>
      </c>
      <c r="D165" s="13" t="s">
        <v>61</v>
      </c>
      <c r="E165" s="13" t="s">
        <v>567</v>
      </c>
      <c r="F165" s="13" t="s">
        <v>151</v>
      </c>
      <c r="G165" s="13" t="s">
        <v>173</v>
      </c>
      <c r="H165" s="13" t="s">
        <v>173</v>
      </c>
      <c r="I165" s="14">
        <v>44104</v>
      </c>
      <c r="J165" s="14">
        <v>44123</v>
      </c>
      <c r="K165" s="64">
        <v>1</v>
      </c>
    </row>
    <row r="166" spans="1:11" x14ac:dyDescent="0.25">
      <c r="A166" s="45" t="str">
        <f>HYPERLINK("https://reports.ofsted.gov.uk/provider/16/EY537140","Provider web link")</f>
        <v>Provider web link</v>
      </c>
      <c r="B166" s="13" t="s">
        <v>600</v>
      </c>
      <c r="C166" s="13" t="s">
        <v>224</v>
      </c>
      <c r="D166" s="13" t="s">
        <v>61</v>
      </c>
      <c r="E166" s="13" t="s">
        <v>601</v>
      </c>
      <c r="F166" s="13" t="s">
        <v>90</v>
      </c>
      <c r="G166" s="13" t="s">
        <v>168</v>
      </c>
      <c r="H166" s="13" t="s">
        <v>168</v>
      </c>
      <c r="I166" s="14">
        <v>44104</v>
      </c>
      <c r="J166" s="14">
        <v>44106</v>
      </c>
      <c r="K166" s="64">
        <v>0</v>
      </c>
    </row>
    <row r="167" spans="1:11" x14ac:dyDescent="0.25">
      <c r="A167" s="45" t="str">
        <f>HYPERLINK("https://reports.ofsted.gov.uk/provider/17/EY540718","Provider web link")</f>
        <v>Provider web link</v>
      </c>
      <c r="B167" s="13" t="s">
        <v>614</v>
      </c>
      <c r="C167" s="13" t="s">
        <v>226</v>
      </c>
      <c r="D167" s="13" t="s">
        <v>60</v>
      </c>
      <c r="E167" s="13" t="s">
        <v>233</v>
      </c>
      <c r="F167" s="13" t="s">
        <v>102</v>
      </c>
      <c r="G167" s="13" t="s">
        <v>278</v>
      </c>
      <c r="H167" s="13" t="s">
        <v>192</v>
      </c>
      <c r="I167" s="14">
        <v>44104</v>
      </c>
      <c r="J167" s="14">
        <v>44106</v>
      </c>
      <c r="K167" s="64">
        <v>0</v>
      </c>
    </row>
    <row r="168" spans="1:11" x14ac:dyDescent="0.25">
      <c r="A168" s="45" t="str">
        <f>HYPERLINK("https://reports.ofsted.gov.uk/provider/17/EY547029","Provider web link")</f>
        <v>Provider web link</v>
      </c>
      <c r="B168" s="13" t="s">
        <v>656</v>
      </c>
      <c r="C168" s="13" t="s">
        <v>229</v>
      </c>
      <c r="D168" s="13" t="s">
        <v>60</v>
      </c>
      <c r="E168" s="13" t="s">
        <v>233</v>
      </c>
      <c r="F168" s="13" t="s">
        <v>106</v>
      </c>
      <c r="G168" s="13" t="s">
        <v>201</v>
      </c>
      <c r="H168" s="13" t="s">
        <v>201</v>
      </c>
      <c r="I168" s="14">
        <v>44104</v>
      </c>
      <c r="J168" s="14">
        <v>44104</v>
      </c>
      <c r="K168" s="64">
        <v>0</v>
      </c>
    </row>
    <row r="169" spans="1:11" x14ac:dyDescent="0.25">
      <c r="A169" s="45" t="str">
        <f>HYPERLINK("https://reports.ofsted.gov.uk/provider/16/EY559749","Provider web link")</f>
        <v>Provider web link</v>
      </c>
      <c r="B169" s="13" t="s">
        <v>724</v>
      </c>
      <c r="C169" s="13" t="s">
        <v>229</v>
      </c>
      <c r="D169" s="13" t="s">
        <v>61</v>
      </c>
      <c r="E169" s="13" t="s">
        <v>725</v>
      </c>
      <c r="F169" s="13" t="s">
        <v>65</v>
      </c>
      <c r="G169" s="13" t="s">
        <v>218</v>
      </c>
      <c r="H169" s="13" t="s">
        <v>218</v>
      </c>
      <c r="I169" s="14">
        <v>44104</v>
      </c>
      <c r="J169" s="14">
        <v>44110</v>
      </c>
      <c r="K169" s="64">
        <v>0</v>
      </c>
    </row>
    <row r="170" spans="1:11" x14ac:dyDescent="0.25">
      <c r="A170" s="45" t="str">
        <f>HYPERLINK("https://reports.ofsted.gov.uk/provider/16/107060  ","Provider web link")</f>
        <v>Provider web link</v>
      </c>
      <c r="B170" s="13">
        <v>107060</v>
      </c>
      <c r="C170" s="13" t="s">
        <v>226</v>
      </c>
      <c r="D170" s="13" t="s">
        <v>61</v>
      </c>
      <c r="E170" s="13" t="s">
        <v>231</v>
      </c>
      <c r="F170" s="13" t="s">
        <v>71</v>
      </c>
      <c r="G170" s="13" t="s">
        <v>214</v>
      </c>
      <c r="H170" s="13" t="s">
        <v>214</v>
      </c>
      <c r="I170" s="14">
        <v>44105</v>
      </c>
      <c r="J170" s="14">
        <v>44120</v>
      </c>
      <c r="K170" s="64">
        <v>0</v>
      </c>
    </row>
    <row r="171" spans="1:11" x14ac:dyDescent="0.25">
      <c r="A171" s="45" t="str">
        <f>HYPERLINK("https://reports.ofsted.gov.uk/provider/16/110120  ","Provider web link")</f>
        <v>Provider web link</v>
      </c>
      <c r="B171" s="13">
        <v>110120</v>
      </c>
      <c r="C171" s="13" t="s">
        <v>224</v>
      </c>
      <c r="D171" s="13" t="s">
        <v>61</v>
      </c>
      <c r="E171" s="13" t="s">
        <v>236</v>
      </c>
      <c r="F171" s="13" t="s">
        <v>97</v>
      </c>
      <c r="G171" s="13" t="s">
        <v>208</v>
      </c>
      <c r="H171" s="13" t="s">
        <v>208</v>
      </c>
      <c r="I171" s="14">
        <v>44105</v>
      </c>
      <c r="J171" s="14">
        <v>44111</v>
      </c>
      <c r="K171" s="64">
        <v>0</v>
      </c>
    </row>
    <row r="172" spans="1:11" x14ac:dyDescent="0.25">
      <c r="A172" s="45" t="str">
        <f>HYPERLINK("https://reports.ofsted.gov.uk/provider/17/137876  ","Provider web link")</f>
        <v>Provider web link</v>
      </c>
      <c r="B172" s="13">
        <v>137876</v>
      </c>
      <c r="C172" s="13" t="s">
        <v>226</v>
      </c>
      <c r="D172" s="13" t="s">
        <v>60</v>
      </c>
      <c r="E172" s="13" t="s">
        <v>233</v>
      </c>
      <c r="F172" s="13" t="s">
        <v>114</v>
      </c>
      <c r="G172" s="13" t="s">
        <v>173</v>
      </c>
      <c r="H172" s="13" t="s">
        <v>173</v>
      </c>
      <c r="I172" s="14">
        <v>44105</v>
      </c>
      <c r="J172" s="14">
        <v>44109</v>
      </c>
      <c r="K172" s="64">
        <v>0</v>
      </c>
    </row>
    <row r="173" spans="1:11" x14ac:dyDescent="0.25">
      <c r="A173" s="45" t="str">
        <f>HYPERLINK("https://reports.ofsted.gov.uk/provider/16/402028  ","Provider web link")</f>
        <v>Provider web link</v>
      </c>
      <c r="B173" s="13">
        <v>402028</v>
      </c>
      <c r="C173" s="13" t="s">
        <v>226</v>
      </c>
      <c r="D173" s="13" t="s">
        <v>61</v>
      </c>
      <c r="E173" s="13" t="s">
        <v>286</v>
      </c>
      <c r="F173" s="13" t="s">
        <v>90</v>
      </c>
      <c r="G173" s="13" t="s">
        <v>168</v>
      </c>
      <c r="H173" s="13" t="s">
        <v>168</v>
      </c>
      <c r="I173" s="14">
        <v>44105</v>
      </c>
      <c r="J173" s="14">
        <v>44111</v>
      </c>
      <c r="K173" s="64">
        <v>0</v>
      </c>
    </row>
    <row r="174" spans="1:11" x14ac:dyDescent="0.25">
      <c r="A174" s="45" t="str">
        <f>HYPERLINK("https://reports.ofsted.gov.uk/provider/16/EY268507","Provider web link")</f>
        <v>Provider web link</v>
      </c>
      <c r="B174" s="13" t="s">
        <v>329</v>
      </c>
      <c r="C174" s="13" t="s">
        <v>226</v>
      </c>
      <c r="D174" s="13" t="s">
        <v>61</v>
      </c>
      <c r="E174" s="13" t="s">
        <v>330</v>
      </c>
      <c r="F174" s="13" t="s">
        <v>132</v>
      </c>
      <c r="G174" s="13" t="s">
        <v>218</v>
      </c>
      <c r="H174" s="13" t="s">
        <v>218</v>
      </c>
      <c r="I174" s="14">
        <v>44105</v>
      </c>
      <c r="J174" s="14">
        <v>44110</v>
      </c>
      <c r="K174" s="64">
        <v>0</v>
      </c>
    </row>
    <row r="175" spans="1:11" x14ac:dyDescent="0.25">
      <c r="A175" s="45" t="str">
        <f>HYPERLINK("https://reports.ofsted.gov.uk/provider/17/EY307061","Provider web link")</f>
        <v>Provider web link</v>
      </c>
      <c r="B175" s="13" t="s">
        <v>367</v>
      </c>
      <c r="C175" s="13" t="s">
        <v>226</v>
      </c>
      <c r="D175" s="13" t="s">
        <v>60</v>
      </c>
      <c r="E175" s="13" t="s">
        <v>233</v>
      </c>
      <c r="F175" s="13" t="s">
        <v>126</v>
      </c>
      <c r="G175" s="13" t="s">
        <v>168</v>
      </c>
      <c r="H175" s="13" t="s">
        <v>168</v>
      </c>
      <c r="I175" s="14">
        <v>44105</v>
      </c>
      <c r="J175" s="14">
        <v>44105</v>
      </c>
      <c r="K175" s="64">
        <v>0</v>
      </c>
    </row>
    <row r="176" spans="1:11" x14ac:dyDescent="0.25">
      <c r="A176" s="45" t="str">
        <f>HYPERLINK("https://reports.ofsted.gov.uk/provider/16/EY411821","Provider web link")</f>
        <v>Provider web link</v>
      </c>
      <c r="B176" s="13" t="s">
        <v>458</v>
      </c>
      <c r="C176" s="13" t="s">
        <v>229</v>
      </c>
      <c r="D176" s="13" t="s">
        <v>61</v>
      </c>
      <c r="E176" s="13" t="s">
        <v>459</v>
      </c>
      <c r="F176" s="13" t="s">
        <v>72</v>
      </c>
      <c r="G176" s="13" t="s">
        <v>173</v>
      </c>
      <c r="H176" s="13" t="s">
        <v>173</v>
      </c>
      <c r="I176" s="14">
        <v>44105</v>
      </c>
      <c r="J176" s="14">
        <v>44109</v>
      </c>
      <c r="K176" s="64">
        <v>0</v>
      </c>
    </row>
    <row r="177" spans="1:11" x14ac:dyDescent="0.25">
      <c r="A177" s="45" t="str">
        <f>HYPERLINK("https://reports.ofsted.gov.uk/provider/17/EY412589","Provider web link")</f>
        <v>Provider web link</v>
      </c>
      <c r="B177" s="13" t="s">
        <v>460</v>
      </c>
      <c r="C177" s="13" t="s">
        <v>226</v>
      </c>
      <c r="D177" s="13" t="s">
        <v>60</v>
      </c>
      <c r="E177" s="13" t="s">
        <v>233</v>
      </c>
      <c r="F177" s="13" t="s">
        <v>83</v>
      </c>
      <c r="G177" s="13" t="s">
        <v>164</v>
      </c>
      <c r="H177" s="13" t="s">
        <v>164</v>
      </c>
      <c r="I177" s="14">
        <v>44105</v>
      </c>
      <c r="J177" s="14">
        <v>44112</v>
      </c>
      <c r="K177" s="64">
        <v>0</v>
      </c>
    </row>
    <row r="178" spans="1:11" x14ac:dyDescent="0.25">
      <c r="A178" s="45" t="str">
        <f>HYPERLINK("https://reports.ofsted.gov.uk/provider/17/EY419477","Provider web link")</f>
        <v>Provider web link</v>
      </c>
      <c r="B178" s="13" t="s">
        <v>479</v>
      </c>
      <c r="C178" s="13" t="s">
        <v>226</v>
      </c>
      <c r="D178" s="13" t="s">
        <v>60</v>
      </c>
      <c r="E178" s="13" t="s">
        <v>233</v>
      </c>
      <c r="F178" s="13" t="s">
        <v>146</v>
      </c>
      <c r="G178" s="13" t="s">
        <v>208</v>
      </c>
      <c r="H178" s="13" t="s">
        <v>208</v>
      </c>
      <c r="I178" s="14">
        <v>44105</v>
      </c>
      <c r="J178" s="14">
        <v>44109</v>
      </c>
      <c r="K178" s="64">
        <v>0</v>
      </c>
    </row>
    <row r="179" spans="1:11" x14ac:dyDescent="0.25">
      <c r="A179" s="45" t="str">
        <f>HYPERLINK("https://reports.ofsted.gov.uk/provider/17/EY458736","Provider web link")</f>
        <v>Provider web link</v>
      </c>
      <c r="B179" s="13" t="s">
        <v>520</v>
      </c>
      <c r="C179" s="13" t="s">
        <v>226</v>
      </c>
      <c r="D179" s="13" t="s">
        <v>60</v>
      </c>
      <c r="E179" s="13" t="s">
        <v>233</v>
      </c>
      <c r="F179" s="13" t="s">
        <v>97</v>
      </c>
      <c r="G179" s="13" t="s">
        <v>208</v>
      </c>
      <c r="H179" s="13" t="s">
        <v>208</v>
      </c>
      <c r="I179" s="14">
        <v>44105</v>
      </c>
      <c r="J179" s="14">
        <v>44109</v>
      </c>
      <c r="K179" s="64">
        <v>0</v>
      </c>
    </row>
    <row r="180" spans="1:11" x14ac:dyDescent="0.25">
      <c r="A180" s="45" t="str">
        <f>HYPERLINK("https://reports.ofsted.gov.uk/provider/16/EY538633","Provider web link")</f>
        <v>Provider web link</v>
      </c>
      <c r="B180" s="13" t="s">
        <v>606</v>
      </c>
      <c r="C180" s="13" t="s">
        <v>224</v>
      </c>
      <c r="D180" s="13" t="s">
        <v>61</v>
      </c>
      <c r="E180" s="13" t="s">
        <v>607</v>
      </c>
      <c r="F180" s="13" t="s">
        <v>96</v>
      </c>
      <c r="G180" s="13" t="s">
        <v>173</v>
      </c>
      <c r="H180" s="13" t="s">
        <v>173</v>
      </c>
      <c r="I180" s="14">
        <v>44105</v>
      </c>
      <c r="J180" s="14">
        <v>44110</v>
      </c>
      <c r="K180" s="64">
        <v>0</v>
      </c>
    </row>
    <row r="181" spans="1:11" x14ac:dyDescent="0.25">
      <c r="A181" s="45" t="str">
        <f>HYPERLINK("https://reports.ofsted.gov.uk/provider/16/260374  ","Provider web link")</f>
        <v>Provider web link</v>
      </c>
      <c r="B181" s="13">
        <v>260374</v>
      </c>
      <c r="C181" s="13" t="s">
        <v>226</v>
      </c>
      <c r="D181" s="13" t="s">
        <v>61</v>
      </c>
      <c r="E181" s="13" t="s">
        <v>276</v>
      </c>
      <c r="F181" s="13" t="s">
        <v>65</v>
      </c>
      <c r="G181" s="13" t="s">
        <v>218</v>
      </c>
      <c r="H181" s="13" t="s">
        <v>218</v>
      </c>
      <c r="I181" s="14">
        <v>44106</v>
      </c>
      <c r="J181" s="14">
        <v>44113</v>
      </c>
      <c r="K181" s="64">
        <v>0</v>
      </c>
    </row>
    <row r="182" spans="1:11" x14ac:dyDescent="0.25">
      <c r="A182" s="45" t="str">
        <f>HYPERLINK("https://reports.ofsted.gov.uk/provider/17/313360  ","Provider web link")</f>
        <v>Provider web link</v>
      </c>
      <c r="B182" s="13">
        <v>313360</v>
      </c>
      <c r="C182" s="13" t="s">
        <v>226</v>
      </c>
      <c r="D182" s="13" t="s">
        <v>60</v>
      </c>
      <c r="E182" s="13" t="s">
        <v>233</v>
      </c>
      <c r="F182" s="13" t="s">
        <v>102</v>
      </c>
      <c r="G182" s="13" t="s">
        <v>278</v>
      </c>
      <c r="H182" s="13" t="s">
        <v>192</v>
      </c>
      <c r="I182" s="14">
        <v>44106</v>
      </c>
      <c r="J182" s="14">
        <v>44110</v>
      </c>
      <c r="K182" s="64">
        <v>0</v>
      </c>
    </row>
    <row r="183" spans="1:11" x14ac:dyDescent="0.25">
      <c r="A183" s="45" t="str">
        <f>HYPERLINK("https://reports.ofsted.gov.uk/provider/17/EY104177","Provider web link")</f>
        <v>Provider web link</v>
      </c>
      <c r="B183" s="13" t="s">
        <v>300</v>
      </c>
      <c r="C183" s="13" t="s">
        <v>226</v>
      </c>
      <c r="D183" s="13" t="s">
        <v>60</v>
      </c>
      <c r="E183" s="13" t="s">
        <v>233</v>
      </c>
      <c r="F183" s="13" t="s">
        <v>117</v>
      </c>
      <c r="G183" s="13" t="s">
        <v>168</v>
      </c>
      <c r="H183" s="13" t="s">
        <v>168</v>
      </c>
      <c r="I183" s="14">
        <v>44106</v>
      </c>
      <c r="J183" s="14">
        <v>44118</v>
      </c>
      <c r="K183" s="64">
        <v>0</v>
      </c>
    </row>
    <row r="184" spans="1:11" x14ac:dyDescent="0.25">
      <c r="A184" s="45" t="str">
        <f>HYPERLINK("https://reports.ofsted.gov.uk/provider/17/EY152384","Provider web link")</f>
        <v>Provider web link</v>
      </c>
      <c r="B184" s="13" t="s">
        <v>302</v>
      </c>
      <c r="C184" s="13" t="s">
        <v>226</v>
      </c>
      <c r="D184" s="13" t="s">
        <v>60</v>
      </c>
      <c r="E184" s="13" t="s">
        <v>233</v>
      </c>
      <c r="F184" s="13" t="s">
        <v>71</v>
      </c>
      <c r="G184" s="13" t="s">
        <v>214</v>
      </c>
      <c r="H184" s="13" t="s">
        <v>214</v>
      </c>
      <c r="I184" s="14">
        <v>44106</v>
      </c>
      <c r="J184" s="14">
        <v>44109</v>
      </c>
      <c r="K184" s="64">
        <v>0</v>
      </c>
    </row>
    <row r="185" spans="1:11" x14ac:dyDescent="0.25">
      <c r="A185" s="45" t="str">
        <f>HYPERLINK("https://reports.ofsted.gov.uk/provider/17/EY303998","Provider web link")</f>
        <v>Provider web link</v>
      </c>
      <c r="B185" s="13" t="s">
        <v>360</v>
      </c>
      <c r="C185" s="13" t="s">
        <v>226</v>
      </c>
      <c r="D185" s="13" t="s">
        <v>60</v>
      </c>
      <c r="E185" s="13" t="s">
        <v>233</v>
      </c>
      <c r="F185" s="13" t="s">
        <v>117</v>
      </c>
      <c r="G185" s="13" t="s">
        <v>168</v>
      </c>
      <c r="H185" s="13" t="s">
        <v>168</v>
      </c>
      <c r="I185" s="14">
        <v>44106</v>
      </c>
      <c r="J185" s="14">
        <v>44109</v>
      </c>
      <c r="K185" s="64">
        <v>0</v>
      </c>
    </row>
    <row r="186" spans="1:11" x14ac:dyDescent="0.25">
      <c r="A186" s="45" t="str">
        <f>HYPERLINK("https://reports.ofsted.gov.uk/provider/16/EY307712","Provider web link")</f>
        <v>Provider web link</v>
      </c>
      <c r="B186" s="13" t="s">
        <v>368</v>
      </c>
      <c r="C186" s="13" t="s">
        <v>224</v>
      </c>
      <c r="D186" s="13" t="s">
        <v>61</v>
      </c>
      <c r="E186" s="13" t="s">
        <v>369</v>
      </c>
      <c r="F186" s="13" t="s">
        <v>99</v>
      </c>
      <c r="G186" s="13" t="s">
        <v>168</v>
      </c>
      <c r="H186" s="13" t="s">
        <v>168</v>
      </c>
      <c r="I186" s="14">
        <v>44106</v>
      </c>
      <c r="J186" s="14">
        <v>44124</v>
      </c>
      <c r="K186" s="64">
        <v>0</v>
      </c>
    </row>
    <row r="187" spans="1:11" x14ac:dyDescent="0.25">
      <c r="A187" s="45" t="str">
        <f>HYPERLINK("https://reports.ofsted.gov.uk/provider/16/EY454505","Provider web link")</f>
        <v>Provider web link</v>
      </c>
      <c r="B187" s="13" t="s">
        <v>514</v>
      </c>
      <c r="C187" s="13" t="s">
        <v>229</v>
      </c>
      <c r="D187" s="13" t="s">
        <v>61</v>
      </c>
      <c r="E187" s="13" t="s">
        <v>515</v>
      </c>
      <c r="F187" s="13" t="s">
        <v>109</v>
      </c>
      <c r="G187" s="13" t="s">
        <v>164</v>
      </c>
      <c r="H187" s="13" t="s">
        <v>164</v>
      </c>
      <c r="I187" s="14">
        <v>44106</v>
      </c>
      <c r="J187" s="14">
        <v>44113</v>
      </c>
      <c r="K187" s="64">
        <v>0</v>
      </c>
    </row>
    <row r="188" spans="1:11" x14ac:dyDescent="0.25">
      <c r="A188" s="45" t="str">
        <f>HYPERLINK("https://reports.ofsted.gov.uk/provider/16/EY551855","Provider web link")</f>
        <v>Provider web link</v>
      </c>
      <c r="B188" s="13" t="s">
        <v>702</v>
      </c>
      <c r="C188" s="13" t="s">
        <v>224</v>
      </c>
      <c r="D188" s="13" t="s">
        <v>61</v>
      </c>
      <c r="E188" s="13" t="s">
        <v>703</v>
      </c>
      <c r="F188" s="13" t="s">
        <v>120</v>
      </c>
      <c r="G188" s="13" t="s">
        <v>278</v>
      </c>
      <c r="H188" s="13" t="s">
        <v>192</v>
      </c>
      <c r="I188" s="14">
        <v>44106</v>
      </c>
      <c r="J188" s="14">
        <v>44110</v>
      </c>
      <c r="K188" s="64">
        <v>0</v>
      </c>
    </row>
    <row r="189" spans="1:11" x14ac:dyDescent="0.25">
      <c r="A189" s="45" t="str">
        <f>HYPERLINK("https://reports.ofsted.gov.uk/provider/16/EY554655","Provider web link")</f>
        <v>Provider web link</v>
      </c>
      <c r="B189" s="13" t="s">
        <v>713</v>
      </c>
      <c r="C189" s="13" t="s">
        <v>229</v>
      </c>
      <c r="D189" s="13" t="s">
        <v>61</v>
      </c>
      <c r="E189" s="13" t="s">
        <v>714</v>
      </c>
      <c r="F189" s="13" t="s">
        <v>94</v>
      </c>
      <c r="G189" s="13" t="s">
        <v>173</v>
      </c>
      <c r="H189" s="13" t="s">
        <v>173</v>
      </c>
      <c r="I189" s="14">
        <v>44106</v>
      </c>
      <c r="J189" s="14">
        <v>44110</v>
      </c>
      <c r="K189" s="64">
        <v>0</v>
      </c>
    </row>
    <row r="190" spans="1:11" x14ac:dyDescent="0.25">
      <c r="A190" s="45" t="str">
        <f>HYPERLINK("https://reports.ofsted.gov.uk/provider/16/110403  ","Provider web link")</f>
        <v>Provider web link</v>
      </c>
      <c r="B190" s="13">
        <v>110403</v>
      </c>
      <c r="C190" s="13" t="s">
        <v>224</v>
      </c>
      <c r="D190" s="13" t="s">
        <v>61</v>
      </c>
      <c r="E190" s="13" t="s">
        <v>237</v>
      </c>
      <c r="F190" s="13" t="s">
        <v>97</v>
      </c>
      <c r="G190" s="13" t="s">
        <v>208</v>
      </c>
      <c r="H190" s="13" t="s">
        <v>208</v>
      </c>
      <c r="I190" s="14">
        <v>44109</v>
      </c>
      <c r="J190" s="14">
        <v>44126</v>
      </c>
      <c r="K190" s="64">
        <v>1</v>
      </c>
    </row>
    <row r="191" spans="1:11" x14ac:dyDescent="0.25">
      <c r="A191" s="45" t="str">
        <f>HYPERLINK("https://reports.ofsted.gov.uk/provider/16/128514  ","Provider web link")</f>
        <v>Provider web link</v>
      </c>
      <c r="B191" s="13">
        <v>128514</v>
      </c>
      <c r="C191" s="13" t="s">
        <v>226</v>
      </c>
      <c r="D191" s="13" t="s">
        <v>61</v>
      </c>
      <c r="E191" s="13" t="s">
        <v>243</v>
      </c>
      <c r="F191" s="13" t="s">
        <v>128</v>
      </c>
      <c r="G191" s="13" t="s">
        <v>173</v>
      </c>
      <c r="H191" s="13" t="s">
        <v>173</v>
      </c>
      <c r="I191" s="14">
        <v>44109</v>
      </c>
      <c r="J191" s="14">
        <v>44116</v>
      </c>
      <c r="K191" s="64">
        <v>0</v>
      </c>
    </row>
    <row r="192" spans="1:11" x14ac:dyDescent="0.25">
      <c r="A192" s="45" t="str">
        <f>HYPERLINK("https://reports.ofsted.gov.uk/provider/17/203043  ","Provider web link")</f>
        <v>Provider web link</v>
      </c>
      <c r="B192" s="13">
        <v>203043</v>
      </c>
      <c r="C192" s="13" t="s">
        <v>226</v>
      </c>
      <c r="D192" s="13" t="s">
        <v>60</v>
      </c>
      <c r="E192" s="13" t="s">
        <v>233</v>
      </c>
      <c r="F192" s="13" t="s">
        <v>90</v>
      </c>
      <c r="G192" s="13" t="s">
        <v>168</v>
      </c>
      <c r="H192" s="13" t="s">
        <v>168</v>
      </c>
      <c r="I192" s="14">
        <v>44109</v>
      </c>
      <c r="J192" s="14">
        <v>44119</v>
      </c>
      <c r="K192" s="64">
        <v>0</v>
      </c>
    </row>
    <row r="193" spans="1:11" x14ac:dyDescent="0.25">
      <c r="A193" s="45" t="str">
        <f>HYPERLINK("https://reports.ofsted.gov.uk/provider/16/EY283818","Provider web link")</f>
        <v>Provider web link</v>
      </c>
      <c r="B193" s="13" t="s">
        <v>341</v>
      </c>
      <c r="C193" s="13" t="s">
        <v>226</v>
      </c>
      <c r="D193" s="13" t="s">
        <v>61</v>
      </c>
      <c r="E193" s="13" t="s">
        <v>342</v>
      </c>
      <c r="F193" s="13" t="s">
        <v>125</v>
      </c>
      <c r="G193" s="13" t="s">
        <v>208</v>
      </c>
      <c r="H193" s="13" t="s">
        <v>208</v>
      </c>
      <c r="I193" s="14">
        <v>44109</v>
      </c>
      <c r="J193" s="14">
        <v>44110</v>
      </c>
      <c r="K193" s="64">
        <v>0</v>
      </c>
    </row>
    <row r="194" spans="1:11" x14ac:dyDescent="0.25">
      <c r="A194" s="45" t="str">
        <f>HYPERLINK("https://reports.ofsted.gov.uk/provider/16/EY330654","Provider web link")</f>
        <v>Provider web link</v>
      </c>
      <c r="B194" s="13" t="s">
        <v>376</v>
      </c>
      <c r="C194" s="13" t="s">
        <v>226</v>
      </c>
      <c r="D194" s="13" t="s">
        <v>61</v>
      </c>
      <c r="E194" s="13" t="s">
        <v>377</v>
      </c>
      <c r="F194" s="13" t="s">
        <v>65</v>
      </c>
      <c r="G194" s="13" t="s">
        <v>218</v>
      </c>
      <c r="H194" s="13" t="s">
        <v>218</v>
      </c>
      <c r="I194" s="14">
        <v>44109</v>
      </c>
      <c r="J194" s="14">
        <v>44110</v>
      </c>
      <c r="K194" s="64">
        <v>0</v>
      </c>
    </row>
    <row r="195" spans="1:11" x14ac:dyDescent="0.25">
      <c r="A195" s="45" t="str">
        <f>HYPERLINK("https://reports.ofsted.gov.uk/provider/16/EY365105","Provider web link")</f>
        <v>Provider web link</v>
      </c>
      <c r="B195" s="13" t="s">
        <v>410</v>
      </c>
      <c r="C195" s="13" t="s">
        <v>224</v>
      </c>
      <c r="D195" s="13" t="s">
        <v>61</v>
      </c>
      <c r="E195" s="13" t="s">
        <v>411</v>
      </c>
      <c r="F195" s="13" t="s">
        <v>128</v>
      </c>
      <c r="G195" s="13" t="s">
        <v>173</v>
      </c>
      <c r="H195" s="13" t="s">
        <v>173</v>
      </c>
      <c r="I195" s="14">
        <v>44109</v>
      </c>
      <c r="J195" s="14">
        <v>44116</v>
      </c>
      <c r="K195" s="64">
        <v>0</v>
      </c>
    </row>
    <row r="196" spans="1:11" x14ac:dyDescent="0.25">
      <c r="A196" s="45" t="str">
        <f>HYPERLINK("https://reports.ofsted.gov.uk/provider/17/EY421513","Provider web link")</f>
        <v>Provider web link</v>
      </c>
      <c r="B196" s="13" t="s">
        <v>481</v>
      </c>
      <c r="C196" s="13" t="s">
        <v>226</v>
      </c>
      <c r="D196" s="13" t="s">
        <v>60</v>
      </c>
      <c r="E196" s="13" t="s">
        <v>233</v>
      </c>
      <c r="F196" s="13" t="s">
        <v>100</v>
      </c>
      <c r="G196" s="13" t="s">
        <v>208</v>
      </c>
      <c r="H196" s="13" t="s">
        <v>208</v>
      </c>
      <c r="I196" s="14">
        <v>44109</v>
      </c>
      <c r="J196" s="14">
        <v>44126</v>
      </c>
      <c r="K196" s="64">
        <v>1</v>
      </c>
    </row>
    <row r="197" spans="1:11" x14ac:dyDescent="0.25">
      <c r="A197" s="45" t="str">
        <f>HYPERLINK("https://reports.ofsted.gov.uk/provider/17/EY428277","Provider web link")</f>
        <v>Provider web link</v>
      </c>
      <c r="B197" s="13" t="s">
        <v>487</v>
      </c>
      <c r="C197" s="13" t="s">
        <v>226</v>
      </c>
      <c r="D197" s="13" t="s">
        <v>60</v>
      </c>
      <c r="E197" s="13" t="s">
        <v>233</v>
      </c>
      <c r="F197" s="13" t="s">
        <v>137</v>
      </c>
      <c r="G197" s="13" t="s">
        <v>214</v>
      </c>
      <c r="H197" s="13" t="s">
        <v>214</v>
      </c>
      <c r="I197" s="14">
        <v>44109</v>
      </c>
      <c r="J197" s="14">
        <v>44110</v>
      </c>
      <c r="K197" s="64">
        <v>0</v>
      </c>
    </row>
    <row r="198" spans="1:11" x14ac:dyDescent="0.25">
      <c r="A198" s="45" t="str">
        <f>HYPERLINK("https://reports.ofsted.gov.uk/provider/17/EY436104","Provider web link")</f>
        <v>Provider web link</v>
      </c>
      <c r="B198" s="13" t="s">
        <v>497</v>
      </c>
      <c r="C198" s="13" t="s">
        <v>226</v>
      </c>
      <c r="D198" s="13" t="s">
        <v>60</v>
      </c>
      <c r="E198" s="13" t="s">
        <v>233</v>
      </c>
      <c r="F198" s="13" t="s">
        <v>92</v>
      </c>
      <c r="G198" s="13" t="s">
        <v>214</v>
      </c>
      <c r="H198" s="13" t="s">
        <v>214</v>
      </c>
      <c r="I198" s="14">
        <v>44109</v>
      </c>
      <c r="J198" s="14">
        <v>44110</v>
      </c>
      <c r="K198" s="64">
        <v>0</v>
      </c>
    </row>
    <row r="199" spans="1:11" x14ac:dyDescent="0.25">
      <c r="A199" s="45" t="str">
        <f>HYPERLINK("https://reports.ofsted.gov.uk/provider/17/EY444509","Provider web link")</f>
        <v>Provider web link</v>
      </c>
      <c r="B199" s="13" t="s">
        <v>509</v>
      </c>
      <c r="C199" s="13" t="s">
        <v>229</v>
      </c>
      <c r="D199" s="13" t="s">
        <v>60</v>
      </c>
      <c r="E199" s="13" t="s">
        <v>233</v>
      </c>
      <c r="F199" s="13" t="s">
        <v>91</v>
      </c>
      <c r="G199" s="13" t="s">
        <v>280</v>
      </c>
      <c r="H199" s="13" t="s">
        <v>192</v>
      </c>
      <c r="I199" s="14">
        <v>44109</v>
      </c>
      <c r="J199" s="14">
        <v>44111</v>
      </c>
      <c r="K199" s="64">
        <v>0</v>
      </c>
    </row>
    <row r="200" spans="1:11" x14ac:dyDescent="0.25">
      <c r="A200" s="45" t="str">
        <f>HYPERLINK("https://reports.ofsted.gov.uk/provider/17/EY541206","Provider web link")</f>
        <v>Provider web link</v>
      </c>
      <c r="B200" s="13" t="s">
        <v>617</v>
      </c>
      <c r="C200" s="13" t="s">
        <v>224</v>
      </c>
      <c r="D200" s="13" t="s">
        <v>60</v>
      </c>
      <c r="E200" s="13" t="s">
        <v>233</v>
      </c>
      <c r="F200" s="13" t="s">
        <v>139</v>
      </c>
      <c r="G200" s="13" t="s">
        <v>208</v>
      </c>
      <c r="H200" s="13" t="s">
        <v>208</v>
      </c>
      <c r="I200" s="14">
        <v>44109</v>
      </c>
      <c r="J200" s="14">
        <v>44147</v>
      </c>
      <c r="K200" s="64">
        <v>0</v>
      </c>
    </row>
    <row r="201" spans="1:11" x14ac:dyDescent="0.25">
      <c r="A201" s="45" t="str">
        <f>HYPERLINK("https://reports.ofsted.gov.uk/provider/17/EY554509","Provider web link")</f>
        <v>Provider web link</v>
      </c>
      <c r="B201" s="13" t="s">
        <v>710</v>
      </c>
      <c r="C201" s="13" t="s">
        <v>226</v>
      </c>
      <c r="D201" s="13" t="s">
        <v>60</v>
      </c>
      <c r="E201" s="13" t="s">
        <v>233</v>
      </c>
      <c r="F201" s="13" t="s">
        <v>135</v>
      </c>
      <c r="G201" s="13" t="s">
        <v>208</v>
      </c>
      <c r="H201" s="13" t="s">
        <v>208</v>
      </c>
      <c r="I201" s="14">
        <v>44109</v>
      </c>
      <c r="J201" s="14">
        <v>44111</v>
      </c>
      <c r="K201" s="64">
        <v>0</v>
      </c>
    </row>
    <row r="202" spans="1:11" x14ac:dyDescent="0.25">
      <c r="A202" s="45" t="str">
        <f>HYPERLINK("https://reports.ofsted.gov.uk/provider/16/102975  ","Provider web link")</f>
        <v>Provider web link</v>
      </c>
      <c r="B202" s="13">
        <v>102975</v>
      </c>
      <c r="C202" s="13" t="s">
        <v>224</v>
      </c>
      <c r="D202" s="13" t="s">
        <v>61</v>
      </c>
      <c r="E202" s="13" t="s">
        <v>225</v>
      </c>
      <c r="F202" s="13" t="s">
        <v>79</v>
      </c>
      <c r="G202" s="13" t="s">
        <v>214</v>
      </c>
      <c r="H202" s="13" t="s">
        <v>214</v>
      </c>
      <c r="I202" s="14">
        <v>44110</v>
      </c>
      <c r="J202" s="14">
        <v>44113</v>
      </c>
      <c r="K202" s="64">
        <v>0</v>
      </c>
    </row>
    <row r="203" spans="1:11" x14ac:dyDescent="0.25">
      <c r="A203" s="45" t="str">
        <f>HYPERLINK("https://reports.ofsted.gov.uk/provider/17/309968  ","Provider web link")</f>
        <v>Provider web link</v>
      </c>
      <c r="B203" s="13">
        <v>309968</v>
      </c>
      <c r="C203" s="13" t="s">
        <v>226</v>
      </c>
      <c r="D203" s="13" t="s">
        <v>60</v>
      </c>
      <c r="E203" s="13" t="s">
        <v>233</v>
      </c>
      <c r="F203" s="13" t="s">
        <v>119</v>
      </c>
      <c r="G203" s="13" t="s">
        <v>280</v>
      </c>
      <c r="H203" s="13" t="s">
        <v>192</v>
      </c>
      <c r="I203" s="14">
        <v>44110</v>
      </c>
      <c r="J203" s="14">
        <v>44113</v>
      </c>
      <c r="K203" s="64">
        <v>0</v>
      </c>
    </row>
    <row r="204" spans="1:11" x14ac:dyDescent="0.25">
      <c r="A204" s="45" t="str">
        <f>HYPERLINK("https://reports.ofsted.gov.uk/provider/16/316020  ","Provider web link")</f>
        <v>Provider web link</v>
      </c>
      <c r="B204" s="13">
        <v>316020</v>
      </c>
      <c r="C204" s="13" t="s">
        <v>226</v>
      </c>
      <c r="D204" s="13" t="s">
        <v>61</v>
      </c>
      <c r="E204" s="13" t="s">
        <v>283</v>
      </c>
      <c r="F204" s="13" t="s">
        <v>67</v>
      </c>
      <c r="G204" s="13" t="s">
        <v>201</v>
      </c>
      <c r="H204" s="13" t="s">
        <v>201</v>
      </c>
      <c r="I204" s="14">
        <v>44110</v>
      </c>
      <c r="J204" s="14">
        <v>44116</v>
      </c>
      <c r="K204" s="64">
        <v>0</v>
      </c>
    </row>
    <row r="205" spans="1:11" x14ac:dyDescent="0.25">
      <c r="A205" s="45" t="str">
        <f>HYPERLINK("https://reports.ofsted.gov.uk/provider/17/EY219922","Provider web link")</f>
        <v>Provider web link</v>
      </c>
      <c r="B205" s="13" t="s">
        <v>303</v>
      </c>
      <c r="C205" s="13" t="s">
        <v>226</v>
      </c>
      <c r="D205" s="13" t="s">
        <v>60</v>
      </c>
      <c r="E205" s="13" t="s">
        <v>233</v>
      </c>
      <c r="F205" s="13" t="s">
        <v>108</v>
      </c>
      <c r="G205" s="13" t="s">
        <v>164</v>
      </c>
      <c r="H205" s="13" t="s">
        <v>164</v>
      </c>
      <c r="I205" s="14">
        <v>44110</v>
      </c>
      <c r="J205" s="14">
        <v>44130</v>
      </c>
      <c r="K205" s="64">
        <v>0</v>
      </c>
    </row>
    <row r="206" spans="1:11" x14ac:dyDescent="0.25">
      <c r="A206" s="45" t="str">
        <f>HYPERLINK("https://reports.ofsted.gov.uk/provider/16/EY258641","Provider web link")</f>
        <v>Provider web link</v>
      </c>
      <c r="B206" s="13" t="s">
        <v>322</v>
      </c>
      <c r="C206" s="13" t="s">
        <v>226</v>
      </c>
      <c r="D206" s="13" t="s">
        <v>61</v>
      </c>
      <c r="E206" s="13" t="s">
        <v>323</v>
      </c>
      <c r="F206" s="13" t="s">
        <v>73</v>
      </c>
      <c r="G206" s="13" t="s">
        <v>208</v>
      </c>
      <c r="H206" s="13" t="s">
        <v>208</v>
      </c>
      <c r="I206" s="14">
        <v>44110</v>
      </c>
      <c r="J206" s="14">
        <v>44111</v>
      </c>
      <c r="K206" s="64">
        <v>0</v>
      </c>
    </row>
    <row r="207" spans="1:11" x14ac:dyDescent="0.25">
      <c r="A207" s="45" t="str">
        <f>HYPERLINK("https://reports.ofsted.gov.uk/provider/17/EY265774","Provider web link")</f>
        <v>Provider web link</v>
      </c>
      <c r="B207" s="13" t="s">
        <v>328</v>
      </c>
      <c r="C207" s="13" t="s">
        <v>226</v>
      </c>
      <c r="D207" s="13" t="s">
        <v>60</v>
      </c>
      <c r="E207" s="13" t="s">
        <v>233</v>
      </c>
      <c r="F207" s="13" t="s">
        <v>99</v>
      </c>
      <c r="G207" s="13" t="s">
        <v>168</v>
      </c>
      <c r="H207" s="13" t="s">
        <v>168</v>
      </c>
      <c r="I207" s="14">
        <v>44110</v>
      </c>
      <c r="J207" s="14">
        <v>44140</v>
      </c>
      <c r="K207" s="64">
        <v>0</v>
      </c>
    </row>
    <row r="208" spans="1:11" x14ac:dyDescent="0.25">
      <c r="A208" s="45" t="str">
        <f>HYPERLINK("https://reports.ofsted.gov.uk/provider/16/EY286466","Provider web link")</f>
        <v>Provider web link</v>
      </c>
      <c r="B208" s="13" t="s">
        <v>343</v>
      </c>
      <c r="C208" s="13" t="s">
        <v>229</v>
      </c>
      <c r="D208" s="13" t="s">
        <v>61</v>
      </c>
      <c r="E208" s="13" t="s">
        <v>344</v>
      </c>
      <c r="F208" s="13" t="s">
        <v>97</v>
      </c>
      <c r="G208" s="13" t="s">
        <v>208</v>
      </c>
      <c r="H208" s="13" t="s">
        <v>208</v>
      </c>
      <c r="I208" s="14">
        <v>44110</v>
      </c>
      <c r="J208" s="14">
        <v>44113</v>
      </c>
      <c r="K208" s="64">
        <v>0</v>
      </c>
    </row>
    <row r="209" spans="1:11" x14ac:dyDescent="0.25">
      <c r="A209" s="45" t="str">
        <f>HYPERLINK("https://reports.ofsted.gov.uk/provider/16/EY332024","Provider web link")</f>
        <v>Provider web link</v>
      </c>
      <c r="B209" s="13" t="s">
        <v>381</v>
      </c>
      <c r="C209" s="13" t="s">
        <v>226</v>
      </c>
      <c r="D209" s="13" t="s">
        <v>61</v>
      </c>
      <c r="E209" s="13" t="s">
        <v>382</v>
      </c>
      <c r="F209" s="13" t="s">
        <v>90</v>
      </c>
      <c r="G209" s="13" t="s">
        <v>168</v>
      </c>
      <c r="H209" s="13" t="s">
        <v>168</v>
      </c>
      <c r="I209" s="14">
        <v>44110</v>
      </c>
      <c r="J209" s="14">
        <v>44116</v>
      </c>
      <c r="K209" s="64">
        <v>0</v>
      </c>
    </row>
    <row r="210" spans="1:11" x14ac:dyDescent="0.25">
      <c r="A210" s="45" t="str">
        <f>HYPERLINK("https://reports.ofsted.gov.uk/provider/17/EY371636","Provider web link")</f>
        <v>Provider web link</v>
      </c>
      <c r="B210" s="13" t="s">
        <v>416</v>
      </c>
      <c r="C210" s="13" t="s">
        <v>226</v>
      </c>
      <c r="D210" s="13" t="s">
        <v>60</v>
      </c>
      <c r="E210" s="13" t="s">
        <v>233</v>
      </c>
      <c r="F210" s="13" t="s">
        <v>98</v>
      </c>
      <c r="G210" s="13" t="s">
        <v>173</v>
      </c>
      <c r="H210" s="13" t="s">
        <v>173</v>
      </c>
      <c r="I210" s="14">
        <v>44110</v>
      </c>
      <c r="J210" s="14">
        <v>44116</v>
      </c>
      <c r="K210" s="64">
        <v>0</v>
      </c>
    </row>
    <row r="211" spans="1:11" x14ac:dyDescent="0.25">
      <c r="A211" s="45" t="str">
        <f>HYPERLINK("https://reports.ofsted.gov.uk/provider/16/EY395931","Provider web link")</f>
        <v>Provider web link</v>
      </c>
      <c r="B211" s="13" t="s">
        <v>440</v>
      </c>
      <c r="C211" s="13" t="s">
        <v>226</v>
      </c>
      <c r="D211" s="13" t="s">
        <v>61</v>
      </c>
      <c r="E211" s="13" t="s">
        <v>441</v>
      </c>
      <c r="F211" s="13" t="s">
        <v>86</v>
      </c>
      <c r="G211" s="13" t="s">
        <v>214</v>
      </c>
      <c r="H211" s="13" t="s">
        <v>214</v>
      </c>
      <c r="I211" s="14">
        <v>44110</v>
      </c>
      <c r="J211" s="14">
        <v>44117</v>
      </c>
      <c r="K211" s="64">
        <v>0</v>
      </c>
    </row>
    <row r="212" spans="1:11" x14ac:dyDescent="0.25">
      <c r="A212" s="45" t="str">
        <f>HYPERLINK("https://reports.ofsted.gov.uk/provider/16/EY470415","Provider web link")</f>
        <v>Provider web link</v>
      </c>
      <c r="B212" s="13" t="s">
        <v>534</v>
      </c>
      <c r="C212" s="13" t="s">
        <v>226</v>
      </c>
      <c r="D212" s="13" t="s">
        <v>61</v>
      </c>
      <c r="E212" s="13" t="s">
        <v>535</v>
      </c>
      <c r="F212" s="13" t="s">
        <v>69</v>
      </c>
      <c r="G212" s="13" t="s">
        <v>278</v>
      </c>
      <c r="H212" s="13" t="s">
        <v>192</v>
      </c>
      <c r="I212" s="14">
        <v>44110</v>
      </c>
      <c r="J212" s="14">
        <v>44111</v>
      </c>
      <c r="K212" s="64">
        <v>0</v>
      </c>
    </row>
    <row r="213" spans="1:11" x14ac:dyDescent="0.25">
      <c r="A213" s="45" t="str">
        <f>HYPERLINK("https://reports.ofsted.gov.uk/provider/16/EY483597","Provider web link")</f>
        <v>Provider web link</v>
      </c>
      <c r="B213" s="13" t="s">
        <v>568</v>
      </c>
      <c r="C213" s="13" t="s">
        <v>224</v>
      </c>
      <c r="D213" s="13" t="s">
        <v>61</v>
      </c>
      <c r="E213" s="13" t="s">
        <v>569</v>
      </c>
      <c r="F213" s="13" t="s">
        <v>65</v>
      </c>
      <c r="G213" s="13" t="s">
        <v>218</v>
      </c>
      <c r="H213" s="13" t="s">
        <v>218</v>
      </c>
      <c r="I213" s="14">
        <v>44110</v>
      </c>
      <c r="J213" s="14">
        <v>44119</v>
      </c>
      <c r="K213" s="64">
        <v>0</v>
      </c>
    </row>
    <row r="214" spans="1:11" x14ac:dyDescent="0.25">
      <c r="A214" s="45" t="str">
        <f>HYPERLINK("https://reports.ofsted.gov.uk/provider/17/EY488562","Provider web link")</f>
        <v>Provider web link</v>
      </c>
      <c r="B214" s="13" t="s">
        <v>582</v>
      </c>
      <c r="C214" s="13" t="s">
        <v>226</v>
      </c>
      <c r="D214" s="13" t="s">
        <v>60</v>
      </c>
      <c r="E214" s="13" t="s">
        <v>233</v>
      </c>
      <c r="F214" s="13" t="s">
        <v>74</v>
      </c>
      <c r="G214" s="13" t="s">
        <v>201</v>
      </c>
      <c r="H214" s="13" t="s">
        <v>201</v>
      </c>
      <c r="I214" s="14">
        <v>44110</v>
      </c>
      <c r="J214" s="14">
        <v>44112</v>
      </c>
      <c r="K214" s="64">
        <v>1</v>
      </c>
    </row>
    <row r="215" spans="1:11" x14ac:dyDescent="0.25">
      <c r="A215" s="45" t="str">
        <f>HYPERLINK("https://reports.ofsted.gov.uk/provider/17/EY545774","Provider web link")</f>
        <v>Provider web link</v>
      </c>
      <c r="B215" s="13" t="s">
        <v>647</v>
      </c>
      <c r="C215" s="13" t="s">
        <v>226</v>
      </c>
      <c r="D215" s="13" t="s">
        <v>60</v>
      </c>
      <c r="E215" s="13" t="s">
        <v>233</v>
      </c>
      <c r="F215" s="13" t="s">
        <v>94</v>
      </c>
      <c r="G215" s="13" t="s">
        <v>173</v>
      </c>
      <c r="H215" s="13" t="s">
        <v>173</v>
      </c>
      <c r="I215" s="14">
        <v>44110</v>
      </c>
      <c r="J215" s="14">
        <v>44123</v>
      </c>
      <c r="K215" s="64">
        <v>0</v>
      </c>
    </row>
    <row r="216" spans="1:11" x14ac:dyDescent="0.25">
      <c r="A216" s="45" t="str">
        <f>HYPERLINK("https://reports.ofsted.gov.uk/provider/17/256121  ","Provider web link")</f>
        <v>Provider web link</v>
      </c>
      <c r="B216" s="13">
        <v>256121</v>
      </c>
      <c r="C216" s="13" t="s">
        <v>226</v>
      </c>
      <c r="D216" s="13" t="s">
        <v>60</v>
      </c>
      <c r="E216" s="13" t="s">
        <v>233</v>
      </c>
      <c r="F216" s="13" t="s">
        <v>117</v>
      </c>
      <c r="G216" s="13" t="s">
        <v>168</v>
      </c>
      <c r="H216" s="13" t="s">
        <v>168</v>
      </c>
      <c r="I216" s="14">
        <v>44111</v>
      </c>
      <c r="J216" s="14">
        <v>44124</v>
      </c>
      <c r="K216" s="64">
        <v>0</v>
      </c>
    </row>
    <row r="217" spans="1:11" x14ac:dyDescent="0.25">
      <c r="A217" s="45" t="str">
        <f>HYPERLINK("https://reports.ofsted.gov.uk/provider/16/314644  ","Provider web link")</f>
        <v>Provider web link</v>
      </c>
      <c r="B217" s="13">
        <v>314644</v>
      </c>
      <c r="C217" s="13" t="s">
        <v>226</v>
      </c>
      <c r="D217" s="13" t="s">
        <v>61</v>
      </c>
      <c r="E217" s="13" t="s">
        <v>281</v>
      </c>
      <c r="F217" s="13" t="s">
        <v>88</v>
      </c>
      <c r="G217" s="13" t="s">
        <v>278</v>
      </c>
      <c r="H217" s="13" t="s">
        <v>192</v>
      </c>
      <c r="I217" s="14">
        <v>44111</v>
      </c>
      <c r="J217" s="14">
        <v>44117</v>
      </c>
      <c r="K217" s="64">
        <v>0</v>
      </c>
    </row>
    <row r="218" spans="1:11" x14ac:dyDescent="0.25">
      <c r="A218" s="45" t="str">
        <f>HYPERLINK("https://reports.ofsted.gov.uk/provider/17/EY276119","Provider web link")</f>
        <v>Provider web link</v>
      </c>
      <c r="B218" s="13" t="s">
        <v>336</v>
      </c>
      <c r="C218" s="13" t="s">
        <v>226</v>
      </c>
      <c r="D218" s="13" t="s">
        <v>60</v>
      </c>
      <c r="E218" s="13" t="s">
        <v>233</v>
      </c>
      <c r="F218" s="13" t="s">
        <v>148</v>
      </c>
      <c r="G218" s="13" t="s">
        <v>201</v>
      </c>
      <c r="H218" s="13" t="s">
        <v>201</v>
      </c>
      <c r="I218" s="14">
        <v>44111</v>
      </c>
      <c r="J218" s="14">
        <v>44138</v>
      </c>
      <c r="K218" s="64">
        <v>1</v>
      </c>
    </row>
    <row r="219" spans="1:11" x14ac:dyDescent="0.25">
      <c r="A219" s="45" t="str">
        <f>HYPERLINK("https://reports.ofsted.gov.uk/provider/17/EY387636","Provider web link")</f>
        <v>Provider web link</v>
      </c>
      <c r="B219" s="13" t="s">
        <v>431</v>
      </c>
      <c r="C219" s="13" t="s">
        <v>229</v>
      </c>
      <c r="D219" s="13" t="s">
        <v>60</v>
      </c>
      <c r="E219" s="13" t="s">
        <v>233</v>
      </c>
      <c r="F219" s="13" t="s">
        <v>154</v>
      </c>
      <c r="G219" s="13" t="s">
        <v>218</v>
      </c>
      <c r="H219" s="13" t="s">
        <v>218</v>
      </c>
      <c r="I219" s="14">
        <v>44111</v>
      </c>
      <c r="J219" s="14">
        <v>44124</v>
      </c>
      <c r="K219" s="64">
        <v>1</v>
      </c>
    </row>
    <row r="220" spans="1:11" x14ac:dyDescent="0.25">
      <c r="A220" s="45" t="str">
        <f>HYPERLINK("https://reports.ofsted.gov.uk/provider/17/EY397559","Provider web link")</f>
        <v>Provider web link</v>
      </c>
      <c r="B220" s="13" t="s">
        <v>444</v>
      </c>
      <c r="C220" s="13" t="s">
        <v>226</v>
      </c>
      <c r="D220" s="13" t="s">
        <v>60</v>
      </c>
      <c r="E220" s="13" t="s">
        <v>233</v>
      </c>
      <c r="F220" s="13" t="s">
        <v>138</v>
      </c>
      <c r="G220" s="13" t="s">
        <v>214</v>
      </c>
      <c r="H220" s="13" t="s">
        <v>214</v>
      </c>
      <c r="I220" s="14">
        <v>44111</v>
      </c>
      <c r="J220" s="14">
        <v>44113</v>
      </c>
      <c r="K220" s="64">
        <v>0</v>
      </c>
    </row>
    <row r="221" spans="1:11" x14ac:dyDescent="0.25">
      <c r="A221" s="45" t="str">
        <f>HYPERLINK("https://reports.ofsted.gov.uk/provider/16/EY418533","Provider web link")</f>
        <v>Provider web link</v>
      </c>
      <c r="B221" s="13" t="s">
        <v>476</v>
      </c>
      <c r="C221" s="13" t="s">
        <v>229</v>
      </c>
      <c r="D221" s="13" t="s">
        <v>61</v>
      </c>
      <c r="E221" s="13" t="s">
        <v>477</v>
      </c>
      <c r="F221" s="13" t="s">
        <v>99</v>
      </c>
      <c r="G221" s="13" t="s">
        <v>168</v>
      </c>
      <c r="H221" s="13" t="s">
        <v>168</v>
      </c>
      <c r="I221" s="14">
        <v>44111</v>
      </c>
      <c r="J221" s="14">
        <v>44119</v>
      </c>
      <c r="K221" s="64">
        <v>0</v>
      </c>
    </row>
    <row r="222" spans="1:11" x14ac:dyDescent="0.25">
      <c r="A222" s="45" t="str">
        <f>HYPERLINK("https://reports.ofsted.gov.uk/provider/16/EY463614","Provider web link")</f>
        <v>Provider web link</v>
      </c>
      <c r="B222" s="13" t="s">
        <v>528</v>
      </c>
      <c r="C222" s="13" t="s">
        <v>229</v>
      </c>
      <c r="D222" s="13" t="s">
        <v>61</v>
      </c>
      <c r="E222" s="13" t="s">
        <v>529</v>
      </c>
      <c r="F222" s="13" t="s">
        <v>65</v>
      </c>
      <c r="G222" s="13" t="s">
        <v>218</v>
      </c>
      <c r="H222" s="13" t="s">
        <v>218</v>
      </c>
      <c r="I222" s="14">
        <v>44111</v>
      </c>
      <c r="J222" s="14">
        <v>44125</v>
      </c>
      <c r="K222" s="64">
        <v>0</v>
      </c>
    </row>
    <row r="223" spans="1:11" x14ac:dyDescent="0.25">
      <c r="A223" s="45" t="str">
        <f>HYPERLINK("https://reports.ofsted.gov.uk/provider/17/EY465390","Provider web link")</f>
        <v>Provider web link</v>
      </c>
      <c r="B223" s="13" t="s">
        <v>532</v>
      </c>
      <c r="C223" s="13" t="s">
        <v>226</v>
      </c>
      <c r="D223" s="13" t="s">
        <v>60</v>
      </c>
      <c r="E223" s="13" t="s">
        <v>233</v>
      </c>
      <c r="F223" s="13" t="s">
        <v>65</v>
      </c>
      <c r="G223" s="13" t="s">
        <v>218</v>
      </c>
      <c r="H223" s="13" t="s">
        <v>218</v>
      </c>
      <c r="I223" s="14">
        <v>44111</v>
      </c>
      <c r="J223" s="14">
        <v>44125</v>
      </c>
      <c r="K223" s="64">
        <v>0</v>
      </c>
    </row>
    <row r="224" spans="1:11" x14ac:dyDescent="0.25">
      <c r="A224" s="45" t="str">
        <f>HYPERLINK("https://reports.ofsted.gov.uk/provider/16/EY473620","Provider web link")</f>
        <v>Provider web link</v>
      </c>
      <c r="B224" s="13" t="s">
        <v>544</v>
      </c>
      <c r="C224" s="13" t="s">
        <v>224</v>
      </c>
      <c r="D224" s="13" t="s">
        <v>61</v>
      </c>
      <c r="E224" s="13" t="s">
        <v>545</v>
      </c>
      <c r="F224" s="13" t="s">
        <v>156</v>
      </c>
      <c r="G224" s="13" t="s">
        <v>208</v>
      </c>
      <c r="H224" s="13" t="s">
        <v>208</v>
      </c>
      <c r="I224" s="14">
        <v>44111</v>
      </c>
      <c r="J224" s="14">
        <v>44113</v>
      </c>
      <c r="K224" s="64">
        <v>0</v>
      </c>
    </row>
    <row r="225" spans="1:11" x14ac:dyDescent="0.25">
      <c r="A225" s="45" t="str">
        <f>HYPERLINK("https://reports.ofsted.gov.uk/provider/17/EY545222","Provider web link")</f>
        <v>Provider web link</v>
      </c>
      <c r="B225" s="13" t="s">
        <v>643</v>
      </c>
      <c r="C225" s="13" t="s">
        <v>226</v>
      </c>
      <c r="D225" s="13" t="s">
        <v>60</v>
      </c>
      <c r="E225" s="13" t="s">
        <v>233</v>
      </c>
      <c r="F225" s="13" t="s">
        <v>99</v>
      </c>
      <c r="G225" s="13" t="s">
        <v>168</v>
      </c>
      <c r="H225" s="13" t="s">
        <v>168</v>
      </c>
      <c r="I225" s="14">
        <v>44111</v>
      </c>
      <c r="J225" s="14">
        <v>44113</v>
      </c>
      <c r="K225" s="64">
        <v>0</v>
      </c>
    </row>
    <row r="226" spans="1:11" x14ac:dyDescent="0.25">
      <c r="A226" s="45" t="str">
        <f>HYPERLINK("https://reports.ofsted.gov.uk/provider/17/EY551774","Provider web link")</f>
        <v>Provider web link</v>
      </c>
      <c r="B226" s="13" t="s">
        <v>699</v>
      </c>
      <c r="C226" s="13" t="s">
        <v>226</v>
      </c>
      <c r="D226" s="13" t="s">
        <v>60</v>
      </c>
      <c r="E226" s="13" t="s">
        <v>233</v>
      </c>
      <c r="F226" s="13" t="s">
        <v>146</v>
      </c>
      <c r="G226" s="13" t="s">
        <v>208</v>
      </c>
      <c r="H226" s="13" t="s">
        <v>208</v>
      </c>
      <c r="I226" s="14">
        <v>44111</v>
      </c>
      <c r="J226" s="14">
        <v>44120</v>
      </c>
      <c r="K226" s="64">
        <v>0</v>
      </c>
    </row>
    <row r="227" spans="1:11" x14ac:dyDescent="0.25">
      <c r="A227" s="45" t="str">
        <f>HYPERLINK("https://reports.ofsted.gov.uk/provider/17/109495  ","Provider web link")</f>
        <v>Provider web link</v>
      </c>
      <c r="B227" s="13">
        <v>109495</v>
      </c>
      <c r="C227" s="13" t="s">
        <v>226</v>
      </c>
      <c r="D227" s="13" t="s">
        <v>60</v>
      </c>
      <c r="E227" s="13" t="s">
        <v>233</v>
      </c>
      <c r="F227" s="13" t="s">
        <v>129</v>
      </c>
      <c r="G227" s="13" t="s">
        <v>173</v>
      </c>
      <c r="H227" s="13" t="s">
        <v>173</v>
      </c>
      <c r="I227" s="14">
        <v>44112</v>
      </c>
      <c r="J227" s="14">
        <v>44112</v>
      </c>
      <c r="K227" s="64">
        <v>0</v>
      </c>
    </row>
    <row r="228" spans="1:11" x14ac:dyDescent="0.25">
      <c r="A228" s="45" t="str">
        <f>HYPERLINK("https://reports.ofsted.gov.uk/provider/16/509754  ","Provider web link")</f>
        <v>Provider web link</v>
      </c>
      <c r="B228" s="13">
        <v>509754</v>
      </c>
      <c r="C228" s="13" t="s">
        <v>224</v>
      </c>
      <c r="D228" s="13" t="s">
        <v>61</v>
      </c>
      <c r="E228" s="13" t="s">
        <v>291</v>
      </c>
      <c r="F228" s="13" t="s">
        <v>76</v>
      </c>
      <c r="G228" s="13" t="s">
        <v>168</v>
      </c>
      <c r="H228" s="13" t="s">
        <v>168</v>
      </c>
      <c r="I228" s="14">
        <v>44112</v>
      </c>
      <c r="J228" s="14">
        <v>44118</v>
      </c>
      <c r="K228" s="64">
        <v>0</v>
      </c>
    </row>
    <row r="229" spans="1:11" x14ac:dyDescent="0.25">
      <c r="A229" s="45" t="str">
        <f>HYPERLINK("https://reports.ofsted.gov.uk/provider/16/EY269577","Provider web link")</f>
        <v>Provider web link</v>
      </c>
      <c r="B229" s="13" t="s">
        <v>331</v>
      </c>
      <c r="C229" s="13" t="s">
        <v>224</v>
      </c>
      <c r="D229" s="13" t="s">
        <v>61</v>
      </c>
      <c r="E229" s="13" t="s">
        <v>332</v>
      </c>
      <c r="F229" s="13" t="s">
        <v>121</v>
      </c>
      <c r="G229" s="13" t="s">
        <v>280</v>
      </c>
      <c r="H229" s="13" t="s">
        <v>192</v>
      </c>
      <c r="I229" s="14">
        <v>44112</v>
      </c>
      <c r="J229" s="14">
        <v>44115</v>
      </c>
      <c r="K229" s="64">
        <v>0</v>
      </c>
    </row>
    <row r="230" spans="1:11" x14ac:dyDescent="0.25">
      <c r="A230" s="45" t="str">
        <f>HYPERLINK("https://reports.ofsted.gov.uk/provider/16/EY363871","Provider web link")</f>
        <v>Provider web link</v>
      </c>
      <c r="B230" s="13" t="s">
        <v>408</v>
      </c>
      <c r="C230" s="13" t="s">
        <v>226</v>
      </c>
      <c r="D230" s="13" t="s">
        <v>61</v>
      </c>
      <c r="E230" s="13" t="s">
        <v>409</v>
      </c>
      <c r="F230" s="13" t="s">
        <v>155</v>
      </c>
      <c r="G230" s="13" t="s">
        <v>208</v>
      </c>
      <c r="H230" s="13" t="s">
        <v>208</v>
      </c>
      <c r="I230" s="14">
        <v>44112</v>
      </c>
      <c r="J230" s="14">
        <v>44118</v>
      </c>
      <c r="K230" s="64">
        <v>1</v>
      </c>
    </row>
    <row r="231" spans="1:11" x14ac:dyDescent="0.25">
      <c r="A231" s="45" t="str">
        <f>HYPERLINK("https://reports.ofsted.gov.uk/provider/17/EY376629","Provider web link")</f>
        <v>Provider web link</v>
      </c>
      <c r="B231" s="13" t="s">
        <v>425</v>
      </c>
      <c r="C231" s="13" t="s">
        <v>226</v>
      </c>
      <c r="D231" s="13" t="s">
        <v>60</v>
      </c>
      <c r="E231" s="13" t="s">
        <v>233</v>
      </c>
      <c r="F231" s="13" t="s">
        <v>77</v>
      </c>
      <c r="G231" s="13" t="s">
        <v>168</v>
      </c>
      <c r="H231" s="13" t="s">
        <v>168</v>
      </c>
      <c r="I231" s="14">
        <v>44112</v>
      </c>
      <c r="J231" s="14">
        <v>44130</v>
      </c>
      <c r="K231" s="64">
        <v>1</v>
      </c>
    </row>
    <row r="232" spans="1:11" x14ac:dyDescent="0.25">
      <c r="A232" s="45" t="str">
        <f>HYPERLINK("https://reports.ofsted.gov.uk/provider/16/EY390372","Provider web link")</f>
        <v>Provider web link</v>
      </c>
      <c r="B232" s="13" t="s">
        <v>436</v>
      </c>
      <c r="C232" s="13" t="s">
        <v>226</v>
      </c>
      <c r="D232" s="13" t="s">
        <v>61</v>
      </c>
      <c r="E232" s="13" t="s">
        <v>437</v>
      </c>
      <c r="F232" s="13" t="s">
        <v>96</v>
      </c>
      <c r="G232" s="13" t="s">
        <v>173</v>
      </c>
      <c r="H232" s="13" t="s">
        <v>173</v>
      </c>
      <c r="I232" s="14">
        <v>44112</v>
      </c>
      <c r="J232" s="14">
        <v>44116</v>
      </c>
      <c r="K232" s="64">
        <v>0</v>
      </c>
    </row>
    <row r="233" spans="1:11" x14ac:dyDescent="0.25">
      <c r="A233" s="45" t="str">
        <f>HYPERLINK("https://reports.ofsted.gov.uk/provider/17/EY396615","Provider web link")</f>
        <v>Provider web link</v>
      </c>
      <c r="B233" s="13" t="s">
        <v>443</v>
      </c>
      <c r="C233" s="13" t="s">
        <v>226</v>
      </c>
      <c r="D233" s="13" t="s">
        <v>60</v>
      </c>
      <c r="E233" s="13" t="s">
        <v>233</v>
      </c>
      <c r="F233" s="13" t="s">
        <v>107</v>
      </c>
      <c r="G233" s="13" t="s">
        <v>278</v>
      </c>
      <c r="H233" s="13" t="s">
        <v>192</v>
      </c>
      <c r="I233" s="14">
        <v>44112</v>
      </c>
      <c r="J233" s="14">
        <v>44117</v>
      </c>
      <c r="K233" s="64">
        <v>0</v>
      </c>
    </row>
    <row r="234" spans="1:11" x14ac:dyDescent="0.25">
      <c r="A234" s="45" t="str">
        <f>HYPERLINK("https://reports.ofsted.gov.uk/provider/17/EY453416","Provider web link")</f>
        <v>Provider web link</v>
      </c>
      <c r="B234" s="13" t="s">
        <v>513</v>
      </c>
      <c r="C234" s="13" t="s">
        <v>226</v>
      </c>
      <c r="D234" s="13" t="s">
        <v>60</v>
      </c>
      <c r="E234" s="13" t="s">
        <v>233</v>
      </c>
      <c r="F234" s="13" t="s">
        <v>150</v>
      </c>
      <c r="G234" s="13" t="s">
        <v>278</v>
      </c>
      <c r="H234" s="13" t="s">
        <v>192</v>
      </c>
      <c r="I234" s="14">
        <v>44112</v>
      </c>
      <c r="J234" s="14">
        <v>44118</v>
      </c>
      <c r="K234" s="64">
        <v>0</v>
      </c>
    </row>
    <row r="235" spans="1:11" x14ac:dyDescent="0.25">
      <c r="A235" s="45" t="str">
        <f>HYPERLINK("https://reports.ofsted.gov.uk/provider/17/EY457421","Provider web link")</f>
        <v>Provider web link</v>
      </c>
      <c r="B235" s="13" t="s">
        <v>516</v>
      </c>
      <c r="C235" s="13" t="s">
        <v>226</v>
      </c>
      <c r="D235" s="13" t="s">
        <v>60</v>
      </c>
      <c r="E235" s="13" t="s">
        <v>233</v>
      </c>
      <c r="F235" s="13" t="s">
        <v>79</v>
      </c>
      <c r="G235" s="13" t="s">
        <v>214</v>
      </c>
      <c r="H235" s="13" t="s">
        <v>214</v>
      </c>
      <c r="I235" s="14">
        <v>44112</v>
      </c>
      <c r="J235" s="14">
        <v>44112</v>
      </c>
      <c r="K235" s="64">
        <v>0</v>
      </c>
    </row>
    <row r="236" spans="1:11" x14ac:dyDescent="0.25">
      <c r="A236" s="45" t="str">
        <f>HYPERLINK("https://reports.ofsted.gov.uk/provider/17/EY459462","Provider web link")</f>
        <v>Provider web link</v>
      </c>
      <c r="B236" s="13" t="s">
        <v>521</v>
      </c>
      <c r="C236" s="13" t="s">
        <v>226</v>
      </c>
      <c r="D236" s="13" t="s">
        <v>60</v>
      </c>
      <c r="E236" s="13" t="s">
        <v>233</v>
      </c>
      <c r="F236" s="13" t="s">
        <v>88</v>
      </c>
      <c r="G236" s="13" t="s">
        <v>278</v>
      </c>
      <c r="H236" s="13" t="s">
        <v>192</v>
      </c>
      <c r="I236" s="14">
        <v>44112</v>
      </c>
      <c r="J236" s="14">
        <v>44119</v>
      </c>
      <c r="K236" s="64">
        <v>0</v>
      </c>
    </row>
    <row r="237" spans="1:11" x14ac:dyDescent="0.25">
      <c r="A237" s="45" t="str">
        <f>HYPERLINK("https://reports.ofsted.gov.uk/provider/16/EY473330","Provider web link")</f>
        <v>Provider web link</v>
      </c>
      <c r="B237" s="13" t="s">
        <v>542</v>
      </c>
      <c r="C237" s="13" t="s">
        <v>229</v>
      </c>
      <c r="D237" s="13" t="s">
        <v>61</v>
      </c>
      <c r="E237" s="13" t="s">
        <v>543</v>
      </c>
      <c r="F237" s="13" t="s">
        <v>117</v>
      </c>
      <c r="G237" s="13" t="s">
        <v>168</v>
      </c>
      <c r="H237" s="13" t="s">
        <v>168</v>
      </c>
      <c r="I237" s="14">
        <v>44112</v>
      </c>
      <c r="J237" s="14">
        <v>44119</v>
      </c>
      <c r="K237" s="64">
        <v>0</v>
      </c>
    </row>
    <row r="238" spans="1:11" x14ac:dyDescent="0.25">
      <c r="A238" s="45" t="str">
        <f>HYPERLINK("https://reports.ofsted.gov.uk/provider/17/EY542568","Provider web link")</f>
        <v>Provider web link</v>
      </c>
      <c r="B238" s="13" t="s">
        <v>625</v>
      </c>
      <c r="C238" s="13" t="s">
        <v>229</v>
      </c>
      <c r="D238" s="13" t="s">
        <v>60</v>
      </c>
      <c r="E238" s="13" t="s">
        <v>233</v>
      </c>
      <c r="F238" s="13" t="s">
        <v>68</v>
      </c>
      <c r="G238" s="13" t="s">
        <v>214</v>
      </c>
      <c r="H238" s="13" t="s">
        <v>214</v>
      </c>
      <c r="I238" s="14">
        <v>44112</v>
      </c>
      <c r="J238" s="14">
        <v>44112</v>
      </c>
      <c r="K238" s="64">
        <v>0</v>
      </c>
    </row>
    <row r="239" spans="1:11" x14ac:dyDescent="0.25">
      <c r="A239" s="45" t="str">
        <f>HYPERLINK("https://reports.ofsted.gov.uk/provider/16/107106  ","Provider web link")</f>
        <v>Provider web link</v>
      </c>
      <c r="B239" s="13">
        <v>107106</v>
      </c>
      <c r="C239" s="13" t="s">
        <v>226</v>
      </c>
      <c r="D239" s="13" t="s">
        <v>61</v>
      </c>
      <c r="E239" s="13" t="s">
        <v>232</v>
      </c>
      <c r="F239" s="13" t="s">
        <v>71</v>
      </c>
      <c r="G239" s="13" t="s">
        <v>214</v>
      </c>
      <c r="H239" s="13" t="s">
        <v>214</v>
      </c>
      <c r="I239" s="14">
        <v>44113</v>
      </c>
      <c r="J239" s="14">
        <v>44120</v>
      </c>
      <c r="K239" s="64">
        <v>0</v>
      </c>
    </row>
    <row r="240" spans="1:11" x14ac:dyDescent="0.25">
      <c r="A240" s="45" t="str">
        <f>HYPERLINK("https://reports.ofsted.gov.uk/provider/17/226162  ","Provider web link")</f>
        <v>Provider web link</v>
      </c>
      <c r="B240" s="13">
        <v>226162</v>
      </c>
      <c r="C240" s="13" t="s">
        <v>226</v>
      </c>
      <c r="D240" s="13" t="s">
        <v>60</v>
      </c>
      <c r="E240" s="13" t="s">
        <v>233</v>
      </c>
      <c r="F240" s="13" t="s">
        <v>109</v>
      </c>
      <c r="G240" s="13" t="s">
        <v>164</v>
      </c>
      <c r="H240" s="13" t="s">
        <v>164</v>
      </c>
      <c r="I240" s="14">
        <v>44113</v>
      </c>
      <c r="J240" s="14">
        <v>44116</v>
      </c>
      <c r="K240" s="64">
        <v>0</v>
      </c>
    </row>
    <row r="241" spans="1:11" x14ac:dyDescent="0.25">
      <c r="A241" s="45" t="str">
        <f>HYPERLINK("https://reports.ofsted.gov.uk/provider/17/250392  ","Provider web link")</f>
        <v>Provider web link</v>
      </c>
      <c r="B241" s="13">
        <v>250392</v>
      </c>
      <c r="C241" s="13" t="s">
        <v>226</v>
      </c>
      <c r="D241" s="13" t="s">
        <v>60</v>
      </c>
      <c r="E241" s="13" t="s">
        <v>233</v>
      </c>
      <c r="F241" s="13" t="s">
        <v>136</v>
      </c>
      <c r="G241" s="13" t="s">
        <v>218</v>
      </c>
      <c r="H241" s="13" t="s">
        <v>218</v>
      </c>
      <c r="I241" s="14">
        <v>44113</v>
      </c>
      <c r="J241" s="14">
        <v>44132</v>
      </c>
      <c r="K241" s="64">
        <v>0</v>
      </c>
    </row>
    <row r="242" spans="1:11" x14ac:dyDescent="0.25">
      <c r="A242" s="45" t="str">
        <f>HYPERLINK("https://reports.ofsted.gov.uk/provider/16/2496787 ","Provider web link")</f>
        <v>Provider web link</v>
      </c>
      <c r="B242" s="13">
        <v>2496787</v>
      </c>
      <c r="C242" s="13" t="s">
        <v>229</v>
      </c>
      <c r="D242" s="13" t="s">
        <v>61</v>
      </c>
      <c r="E242" s="13" t="s">
        <v>295</v>
      </c>
      <c r="F242" s="13" t="s">
        <v>93</v>
      </c>
      <c r="G242" s="13" t="s">
        <v>173</v>
      </c>
      <c r="H242" s="13" t="s">
        <v>173</v>
      </c>
      <c r="I242" s="14">
        <v>44113</v>
      </c>
      <c r="J242" s="14">
        <v>44130</v>
      </c>
      <c r="K242" s="64">
        <v>0</v>
      </c>
    </row>
    <row r="243" spans="1:11" x14ac:dyDescent="0.25">
      <c r="A243" s="45" t="str">
        <f>HYPERLINK("https://reports.ofsted.gov.uk/provider/15/2509130 ","Provider web link")</f>
        <v>Provider web link</v>
      </c>
      <c r="B243" s="13">
        <v>2509130</v>
      </c>
      <c r="C243" s="13" t="s">
        <v>226</v>
      </c>
      <c r="D243" s="13" t="s">
        <v>62</v>
      </c>
      <c r="E243" s="13" t="s">
        <v>233</v>
      </c>
      <c r="F243" s="13" t="s">
        <v>66</v>
      </c>
      <c r="G243" s="13" t="s">
        <v>201</v>
      </c>
      <c r="H243" s="13" t="s">
        <v>201</v>
      </c>
      <c r="I243" s="14">
        <v>44113</v>
      </c>
      <c r="J243" s="14">
        <v>44116</v>
      </c>
      <c r="K243" s="64">
        <v>0</v>
      </c>
    </row>
    <row r="244" spans="1:11" x14ac:dyDescent="0.25">
      <c r="A244" s="45" t="str">
        <f>HYPERLINK("https://reports.ofsted.gov.uk/provider/16/EY283409","Provider web link")</f>
        <v>Provider web link</v>
      </c>
      <c r="B244" s="13" t="s">
        <v>339</v>
      </c>
      <c r="C244" s="13" t="s">
        <v>226</v>
      </c>
      <c r="D244" s="13" t="s">
        <v>61</v>
      </c>
      <c r="E244" s="13" t="s">
        <v>340</v>
      </c>
      <c r="F244" s="13" t="s">
        <v>109</v>
      </c>
      <c r="G244" s="13" t="s">
        <v>164</v>
      </c>
      <c r="H244" s="13" t="s">
        <v>164</v>
      </c>
      <c r="I244" s="14">
        <v>44113</v>
      </c>
      <c r="J244" s="14">
        <v>44119</v>
      </c>
      <c r="K244" s="64">
        <v>0</v>
      </c>
    </row>
    <row r="245" spans="1:11" x14ac:dyDescent="0.25">
      <c r="A245" s="45" t="str">
        <f>HYPERLINK("https://reports.ofsted.gov.uk/provider/17/EY292074","Provider web link")</f>
        <v>Provider web link</v>
      </c>
      <c r="B245" s="13" t="s">
        <v>348</v>
      </c>
      <c r="C245" s="13" t="s">
        <v>226</v>
      </c>
      <c r="D245" s="13" t="s">
        <v>60</v>
      </c>
      <c r="E245" s="13" t="s">
        <v>233</v>
      </c>
      <c r="F245" s="13" t="s">
        <v>123</v>
      </c>
      <c r="G245" s="13" t="s">
        <v>164</v>
      </c>
      <c r="H245" s="13" t="s">
        <v>164</v>
      </c>
      <c r="I245" s="14">
        <v>44113</v>
      </c>
      <c r="J245" s="14">
        <v>44116</v>
      </c>
      <c r="K245" s="64">
        <v>0</v>
      </c>
    </row>
    <row r="246" spans="1:11" x14ac:dyDescent="0.25">
      <c r="A246" s="45" t="str">
        <f>HYPERLINK("https://reports.ofsted.gov.uk/provider/17/EY375776","Provider web link")</f>
        <v>Provider web link</v>
      </c>
      <c r="B246" s="13" t="s">
        <v>423</v>
      </c>
      <c r="C246" s="13" t="s">
        <v>226</v>
      </c>
      <c r="D246" s="13" t="s">
        <v>60</v>
      </c>
      <c r="E246" s="13" t="s">
        <v>233</v>
      </c>
      <c r="F246" s="13" t="s">
        <v>117</v>
      </c>
      <c r="G246" s="13" t="s">
        <v>168</v>
      </c>
      <c r="H246" s="13" t="s">
        <v>168</v>
      </c>
      <c r="I246" s="14">
        <v>44113</v>
      </c>
      <c r="J246" s="14">
        <v>44124</v>
      </c>
      <c r="K246" s="64">
        <v>0</v>
      </c>
    </row>
    <row r="247" spans="1:11" x14ac:dyDescent="0.25">
      <c r="A247" s="45" t="str">
        <f>HYPERLINK("https://reports.ofsted.gov.uk/provider/17/EY390924","Provider web link")</f>
        <v>Provider web link</v>
      </c>
      <c r="B247" s="13" t="s">
        <v>439</v>
      </c>
      <c r="C247" s="13" t="s">
        <v>226</v>
      </c>
      <c r="D247" s="13" t="s">
        <v>60</v>
      </c>
      <c r="E247" s="13" t="s">
        <v>233</v>
      </c>
      <c r="F247" s="13" t="s">
        <v>149</v>
      </c>
      <c r="G247" s="13" t="s">
        <v>201</v>
      </c>
      <c r="H247" s="13" t="s">
        <v>201</v>
      </c>
      <c r="I247" s="14">
        <v>44113</v>
      </c>
      <c r="J247" s="14">
        <v>44123</v>
      </c>
      <c r="K247" s="64">
        <v>0</v>
      </c>
    </row>
    <row r="248" spans="1:11" x14ac:dyDescent="0.25">
      <c r="A248" s="45" t="str">
        <f>HYPERLINK("https://reports.ofsted.gov.uk/provider/16/EY414908","Provider web link")</f>
        <v>Provider web link</v>
      </c>
      <c r="B248" s="13" t="s">
        <v>467</v>
      </c>
      <c r="C248" s="13" t="s">
        <v>224</v>
      </c>
      <c r="D248" s="13" t="s">
        <v>61</v>
      </c>
      <c r="E248" s="13" t="s">
        <v>468</v>
      </c>
      <c r="F248" s="13" t="s">
        <v>220</v>
      </c>
      <c r="G248" s="13" t="s">
        <v>218</v>
      </c>
      <c r="H248" s="13" t="s">
        <v>218</v>
      </c>
      <c r="I248" s="14">
        <v>44113</v>
      </c>
      <c r="J248" s="14">
        <v>44148</v>
      </c>
      <c r="K248" s="64">
        <v>0</v>
      </c>
    </row>
    <row r="249" spans="1:11" x14ac:dyDescent="0.25">
      <c r="A249" s="45" t="str">
        <f>HYPERLINK("https://reports.ofsted.gov.uk/provider/16/EY474346","Provider web link")</f>
        <v>Provider web link</v>
      </c>
      <c r="B249" s="13" t="s">
        <v>550</v>
      </c>
      <c r="C249" s="13" t="s">
        <v>224</v>
      </c>
      <c r="D249" s="13" t="s">
        <v>61</v>
      </c>
      <c r="E249" s="13" t="s">
        <v>551</v>
      </c>
      <c r="F249" s="13" t="s">
        <v>149</v>
      </c>
      <c r="G249" s="13" t="s">
        <v>201</v>
      </c>
      <c r="H249" s="13" t="s">
        <v>201</v>
      </c>
      <c r="I249" s="14">
        <v>44113</v>
      </c>
      <c r="J249" s="14">
        <v>44119</v>
      </c>
      <c r="K249" s="64">
        <v>0</v>
      </c>
    </row>
    <row r="250" spans="1:11" x14ac:dyDescent="0.25">
      <c r="A250" s="45" t="str">
        <f>HYPERLINK("https://reports.ofsted.gov.uk/provider/17/EY538089","Provider web link")</f>
        <v>Provider web link</v>
      </c>
      <c r="B250" s="13" t="s">
        <v>604</v>
      </c>
      <c r="C250" s="13" t="s">
        <v>226</v>
      </c>
      <c r="D250" s="13" t="s">
        <v>60</v>
      </c>
      <c r="E250" s="13" t="s">
        <v>233</v>
      </c>
      <c r="F250" s="13" t="s">
        <v>125</v>
      </c>
      <c r="G250" s="13" t="s">
        <v>208</v>
      </c>
      <c r="H250" s="13" t="s">
        <v>208</v>
      </c>
      <c r="I250" s="14">
        <v>44113</v>
      </c>
      <c r="J250" s="14">
        <v>44116</v>
      </c>
      <c r="K250" s="64">
        <v>0</v>
      </c>
    </row>
    <row r="251" spans="1:11" x14ac:dyDescent="0.25">
      <c r="A251" s="45" t="str">
        <f>HYPERLINK("https://reports.ofsted.gov.uk/provider/16/110551  ","Provider web link")</f>
        <v>Provider web link</v>
      </c>
      <c r="B251" s="13">
        <v>110551</v>
      </c>
      <c r="C251" s="13" t="s">
        <v>226</v>
      </c>
      <c r="D251" s="13" t="s">
        <v>61</v>
      </c>
      <c r="E251" s="13" t="s">
        <v>238</v>
      </c>
      <c r="F251" s="13" t="s">
        <v>97</v>
      </c>
      <c r="G251" s="13" t="s">
        <v>208</v>
      </c>
      <c r="H251" s="13" t="s">
        <v>208</v>
      </c>
      <c r="I251" s="14">
        <v>44116</v>
      </c>
      <c r="J251" s="14">
        <v>44124</v>
      </c>
      <c r="K251" s="64">
        <v>0</v>
      </c>
    </row>
    <row r="252" spans="1:11" x14ac:dyDescent="0.25">
      <c r="A252" s="45" t="str">
        <f>HYPERLINK("https://reports.ofsted.gov.uk/provider/17/306236  ","Provider web link")</f>
        <v>Provider web link</v>
      </c>
      <c r="B252" s="13">
        <v>306236</v>
      </c>
      <c r="C252" s="13" t="s">
        <v>226</v>
      </c>
      <c r="D252" s="13" t="s">
        <v>60</v>
      </c>
      <c r="E252" s="13" t="s">
        <v>233</v>
      </c>
      <c r="F252" s="13" t="s">
        <v>159</v>
      </c>
      <c r="G252" s="13" t="s">
        <v>201</v>
      </c>
      <c r="H252" s="13" t="s">
        <v>201</v>
      </c>
      <c r="I252" s="14">
        <v>44116</v>
      </c>
      <c r="J252" s="14">
        <v>44119</v>
      </c>
      <c r="K252" s="64">
        <v>0</v>
      </c>
    </row>
    <row r="253" spans="1:11" x14ac:dyDescent="0.25">
      <c r="A253" s="45" t="str">
        <f>HYPERLINK("https://reports.ofsted.gov.uk/provider/16/EY233531","Provider web link")</f>
        <v>Provider web link</v>
      </c>
      <c r="B253" s="13" t="s">
        <v>311</v>
      </c>
      <c r="C253" s="13" t="s">
        <v>226</v>
      </c>
      <c r="D253" s="13" t="s">
        <v>61</v>
      </c>
      <c r="E253" s="13" t="s">
        <v>312</v>
      </c>
      <c r="F253" s="13" t="s">
        <v>140</v>
      </c>
      <c r="G253" s="13" t="s">
        <v>218</v>
      </c>
      <c r="H253" s="13" t="s">
        <v>218</v>
      </c>
      <c r="I253" s="14">
        <v>44116</v>
      </c>
      <c r="J253" s="14">
        <v>44126</v>
      </c>
      <c r="K253" s="64">
        <v>0</v>
      </c>
    </row>
    <row r="254" spans="1:11" x14ac:dyDescent="0.25">
      <c r="A254" s="45" t="str">
        <f>HYPERLINK("https://reports.ofsted.gov.uk/provider/17/EY261225","Provider web link")</f>
        <v>Provider web link</v>
      </c>
      <c r="B254" s="13" t="s">
        <v>325</v>
      </c>
      <c r="C254" s="13" t="s">
        <v>226</v>
      </c>
      <c r="D254" s="13" t="s">
        <v>60</v>
      </c>
      <c r="E254" s="13" t="s">
        <v>233</v>
      </c>
      <c r="F254" s="13" t="s">
        <v>133</v>
      </c>
      <c r="G254" s="13" t="s">
        <v>278</v>
      </c>
      <c r="H254" s="13" t="s">
        <v>192</v>
      </c>
      <c r="I254" s="14">
        <v>44116</v>
      </c>
      <c r="J254" s="14">
        <v>44145</v>
      </c>
      <c r="K254" s="64">
        <v>1</v>
      </c>
    </row>
    <row r="255" spans="1:11" x14ac:dyDescent="0.25">
      <c r="A255" s="45" t="str">
        <f>HYPERLINK("https://reports.ofsted.gov.uk/provider/17/EY304758","Provider web link")</f>
        <v>Provider web link</v>
      </c>
      <c r="B255" s="13" t="s">
        <v>364</v>
      </c>
      <c r="C255" s="13" t="s">
        <v>226</v>
      </c>
      <c r="D255" s="13" t="s">
        <v>60</v>
      </c>
      <c r="E255" s="13" t="s">
        <v>233</v>
      </c>
      <c r="F255" s="13" t="s">
        <v>158</v>
      </c>
      <c r="G255" s="13" t="s">
        <v>214</v>
      </c>
      <c r="H255" s="13" t="s">
        <v>214</v>
      </c>
      <c r="I255" s="14">
        <v>44116</v>
      </c>
      <c r="J255" s="14">
        <v>44118</v>
      </c>
      <c r="K255" s="64">
        <v>0</v>
      </c>
    </row>
    <row r="256" spans="1:11" x14ac:dyDescent="0.25">
      <c r="A256" s="45" t="str">
        <f>HYPERLINK("https://reports.ofsted.gov.uk/provider/17/EY539585","Provider web link")</f>
        <v>Provider web link</v>
      </c>
      <c r="B256" s="13" t="s">
        <v>610</v>
      </c>
      <c r="C256" s="13" t="s">
        <v>229</v>
      </c>
      <c r="D256" s="13" t="s">
        <v>60</v>
      </c>
      <c r="E256" s="13" t="s">
        <v>233</v>
      </c>
      <c r="F256" s="13" t="s">
        <v>63</v>
      </c>
      <c r="G256" s="13" t="s">
        <v>173</v>
      </c>
      <c r="H256" s="13" t="s">
        <v>173</v>
      </c>
      <c r="I256" s="14">
        <v>44116</v>
      </c>
      <c r="J256" s="14">
        <v>44120</v>
      </c>
      <c r="K256" s="64">
        <v>0</v>
      </c>
    </row>
    <row r="257" spans="1:11" x14ac:dyDescent="0.25">
      <c r="A257" s="45" t="str">
        <f>HYPERLINK("https://reports.ofsted.gov.uk/provider/16/EY546064","Provider web link")</f>
        <v>Provider web link</v>
      </c>
      <c r="B257" s="13" t="s">
        <v>648</v>
      </c>
      <c r="C257" s="13" t="s">
        <v>226</v>
      </c>
      <c r="D257" s="13" t="s">
        <v>61</v>
      </c>
      <c r="E257" s="13" t="s">
        <v>649</v>
      </c>
      <c r="F257" s="13" t="s">
        <v>70</v>
      </c>
      <c r="G257" s="13" t="s">
        <v>208</v>
      </c>
      <c r="H257" s="13" t="s">
        <v>208</v>
      </c>
      <c r="I257" s="14">
        <v>44116</v>
      </c>
      <c r="J257" s="14">
        <v>44120</v>
      </c>
      <c r="K257" s="64">
        <v>0</v>
      </c>
    </row>
    <row r="258" spans="1:11" x14ac:dyDescent="0.25">
      <c r="A258" s="45" t="str">
        <f>HYPERLINK("https://reports.ofsted.gov.uk/provider/16/113839  ","Provider web link")</f>
        <v>Provider web link</v>
      </c>
      <c r="B258" s="13">
        <v>113839</v>
      </c>
      <c r="C258" s="13" t="s">
        <v>224</v>
      </c>
      <c r="D258" s="13" t="s">
        <v>61</v>
      </c>
      <c r="E258" s="13" t="s">
        <v>240</v>
      </c>
      <c r="F258" s="13" t="s">
        <v>156</v>
      </c>
      <c r="G258" s="13" t="s">
        <v>208</v>
      </c>
      <c r="H258" s="13" t="s">
        <v>208</v>
      </c>
      <c r="I258" s="14">
        <v>44117</v>
      </c>
      <c r="J258" s="14">
        <v>44123</v>
      </c>
      <c r="K258" s="64">
        <v>0</v>
      </c>
    </row>
    <row r="259" spans="1:11" x14ac:dyDescent="0.25">
      <c r="A259" s="45" t="str">
        <f>HYPERLINK("https://reports.ofsted.gov.uk/provider/16/131616  ","Provider web link")</f>
        <v>Provider web link</v>
      </c>
      <c r="B259" s="13">
        <v>131616</v>
      </c>
      <c r="C259" s="13" t="s">
        <v>226</v>
      </c>
      <c r="D259" s="13" t="s">
        <v>61</v>
      </c>
      <c r="E259" s="13" t="s">
        <v>245</v>
      </c>
      <c r="F259" s="13" t="s">
        <v>139</v>
      </c>
      <c r="G259" s="13" t="s">
        <v>208</v>
      </c>
      <c r="H259" s="13" t="s">
        <v>208</v>
      </c>
      <c r="I259" s="14">
        <v>44117</v>
      </c>
      <c r="J259" s="14">
        <v>44119</v>
      </c>
      <c r="K259" s="64">
        <v>0</v>
      </c>
    </row>
    <row r="260" spans="1:11" x14ac:dyDescent="0.25">
      <c r="A260" s="45" t="str">
        <f>HYPERLINK("https://reports.ofsted.gov.uk/provider/16/145917  ","Provider web link")</f>
        <v>Provider web link</v>
      </c>
      <c r="B260" s="13">
        <v>145917</v>
      </c>
      <c r="C260" s="13" t="s">
        <v>224</v>
      </c>
      <c r="D260" s="13" t="s">
        <v>61</v>
      </c>
      <c r="E260" s="13" t="s">
        <v>251</v>
      </c>
      <c r="F260" s="13" t="s">
        <v>158</v>
      </c>
      <c r="G260" s="13" t="s">
        <v>214</v>
      </c>
      <c r="H260" s="13" t="s">
        <v>214</v>
      </c>
      <c r="I260" s="14">
        <v>44117</v>
      </c>
      <c r="J260" s="14">
        <v>44120</v>
      </c>
      <c r="K260" s="64">
        <v>0</v>
      </c>
    </row>
    <row r="261" spans="1:11" x14ac:dyDescent="0.25">
      <c r="A261" s="45" t="str">
        <f>HYPERLINK("https://reports.ofsted.gov.uk/provider/17/EY333337","Provider web link")</f>
        <v>Provider web link</v>
      </c>
      <c r="B261" s="13" t="s">
        <v>385</v>
      </c>
      <c r="C261" s="13" t="s">
        <v>226</v>
      </c>
      <c r="D261" s="13" t="s">
        <v>60</v>
      </c>
      <c r="E261" s="13" t="s">
        <v>233</v>
      </c>
      <c r="F261" s="13" t="s">
        <v>101</v>
      </c>
      <c r="G261" s="13" t="s">
        <v>208</v>
      </c>
      <c r="H261" s="13" t="s">
        <v>208</v>
      </c>
      <c r="I261" s="14">
        <v>44117</v>
      </c>
      <c r="J261" s="14">
        <v>44123</v>
      </c>
      <c r="K261" s="64">
        <v>0</v>
      </c>
    </row>
    <row r="262" spans="1:11" x14ac:dyDescent="0.25">
      <c r="A262" s="45" t="str">
        <f>HYPERLINK("https://reports.ofsted.gov.uk/provider/17/EY337273","Provider web link")</f>
        <v>Provider web link</v>
      </c>
      <c r="B262" s="13" t="s">
        <v>390</v>
      </c>
      <c r="C262" s="13" t="s">
        <v>226</v>
      </c>
      <c r="D262" s="13" t="s">
        <v>60</v>
      </c>
      <c r="E262" s="13" t="s">
        <v>233</v>
      </c>
      <c r="F262" s="13" t="s">
        <v>109</v>
      </c>
      <c r="G262" s="13" t="s">
        <v>164</v>
      </c>
      <c r="H262" s="13" t="s">
        <v>164</v>
      </c>
      <c r="I262" s="14">
        <v>44117</v>
      </c>
      <c r="J262" s="14">
        <v>44120</v>
      </c>
      <c r="K262" s="64">
        <v>0</v>
      </c>
    </row>
    <row r="263" spans="1:11" x14ac:dyDescent="0.25">
      <c r="A263" s="45" t="str">
        <f>HYPERLINK("https://reports.ofsted.gov.uk/provider/16/EY355256","Provider web link")</f>
        <v>Provider web link</v>
      </c>
      <c r="B263" s="13" t="s">
        <v>400</v>
      </c>
      <c r="C263" s="13" t="s">
        <v>226</v>
      </c>
      <c r="D263" s="13" t="s">
        <v>61</v>
      </c>
      <c r="E263" s="13" t="s">
        <v>401</v>
      </c>
      <c r="F263" s="13" t="s">
        <v>98</v>
      </c>
      <c r="G263" s="13" t="s">
        <v>173</v>
      </c>
      <c r="H263" s="13" t="s">
        <v>173</v>
      </c>
      <c r="I263" s="14">
        <v>44117</v>
      </c>
      <c r="J263" s="14">
        <v>44123</v>
      </c>
      <c r="K263" s="64">
        <v>0</v>
      </c>
    </row>
    <row r="264" spans="1:11" x14ac:dyDescent="0.25">
      <c r="A264" s="45" t="str">
        <f>HYPERLINK("https://reports.ofsted.gov.uk/provider/16/EY425748","Provider web link")</f>
        <v>Provider web link</v>
      </c>
      <c r="B264" s="13" t="s">
        <v>484</v>
      </c>
      <c r="C264" s="13" t="s">
        <v>226</v>
      </c>
      <c r="D264" s="13" t="s">
        <v>61</v>
      </c>
      <c r="E264" s="13" t="s">
        <v>485</v>
      </c>
      <c r="F264" s="13" t="s">
        <v>106</v>
      </c>
      <c r="G264" s="13" t="s">
        <v>201</v>
      </c>
      <c r="H264" s="13" t="s">
        <v>201</v>
      </c>
      <c r="I264" s="14">
        <v>44117</v>
      </c>
      <c r="J264" s="14">
        <v>44120</v>
      </c>
      <c r="K264" s="64">
        <v>0</v>
      </c>
    </row>
    <row r="265" spans="1:11" x14ac:dyDescent="0.25">
      <c r="A265" s="45" t="str">
        <f>HYPERLINK("https://reports.ofsted.gov.uk/provider/17/EY441485","Provider web link")</f>
        <v>Provider web link</v>
      </c>
      <c r="B265" s="13" t="s">
        <v>506</v>
      </c>
      <c r="C265" s="13" t="s">
        <v>226</v>
      </c>
      <c r="D265" s="13" t="s">
        <v>60</v>
      </c>
      <c r="E265" s="13" t="s">
        <v>233</v>
      </c>
      <c r="F265" s="13" t="s">
        <v>154</v>
      </c>
      <c r="G265" s="13" t="s">
        <v>218</v>
      </c>
      <c r="H265" s="13" t="s">
        <v>218</v>
      </c>
      <c r="I265" s="14">
        <v>44117</v>
      </c>
      <c r="J265" s="14">
        <v>44120</v>
      </c>
      <c r="K265" s="64">
        <v>0</v>
      </c>
    </row>
    <row r="266" spans="1:11" x14ac:dyDescent="0.25">
      <c r="A266" s="45" t="str">
        <f>HYPERLINK("https://reports.ofsted.gov.uk/provider/17/EY443385","Provider web link")</f>
        <v>Provider web link</v>
      </c>
      <c r="B266" s="13" t="s">
        <v>508</v>
      </c>
      <c r="C266" s="13" t="s">
        <v>226</v>
      </c>
      <c r="D266" s="13" t="s">
        <v>60</v>
      </c>
      <c r="E266" s="13" t="s">
        <v>233</v>
      </c>
      <c r="F266" s="13" t="s">
        <v>118</v>
      </c>
      <c r="G266" s="13" t="s">
        <v>214</v>
      </c>
      <c r="H266" s="13" t="s">
        <v>214</v>
      </c>
      <c r="I266" s="14">
        <v>44117</v>
      </c>
      <c r="J266" s="14">
        <v>44141</v>
      </c>
      <c r="K266" s="64">
        <v>1</v>
      </c>
    </row>
    <row r="267" spans="1:11" x14ac:dyDescent="0.25">
      <c r="A267" s="45" t="str">
        <f>HYPERLINK("https://reports.ofsted.gov.uk/provider/17/EY464153","Provider web link")</f>
        <v>Provider web link</v>
      </c>
      <c r="B267" s="13" t="s">
        <v>531</v>
      </c>
      <c r="C267" s="13" t="s">
        <v>226</v>
      </c>
      <c r="D267" s="13" t="s">
        <v>60</v>
      </c>
      <c r="E267" s="13" t="s">
        <v>233</v>
      </c>
      <c r="F267" s="13" t="s">
        <v>63</v>
      </c>
      <c r="G267" s="13" t="s">
        <v>173</v>
      </c>
      <c r="H267" s="13" t="s">
        <v>173</v>
      </c>
      <c r="I267" s="14">
        <v>44117</v>
      </c>
      <c r="J267" s="14">
        <v>44120</v>
      </c>
      <c r="K267" s="64">
        <v>0</v>
      </c>
    </row>
    <row r="268" spans="1:11" x14ac:dyDescent="0.25">
      <c r="A268" s="45" t="str">
        <f>HYPERLINK("https://reports.ofsted.gov.uk/provider/16/EY485375","Provider web link")</f>
        <v>Provider web link</v>
      </c>
      <c r="B268" s="13" t="s">
        <v>573</v>
      </c>
      <c r="C268" s="13" t="s">
        <v>226</v>
      </c>
      <c r="D268" s="13" t="s">
        <v>61</v>
      </c>
      <c r="E268" s="13" t="s">
        <v>574</v>
      </c>
      <c r="F268" s="13" t="s">
        <v>84</v>
      </c>
      <c r="G268" s="13" t="s">
        <v>214</v>
      </c>
      <c r="H268" s="13" t="s">
        <v>214</v>
      </c>
      <c r="I268" s="14">
        <v>44117</v>
      </c>
      <c r="J268" s="14">
        <v>44124</v>
      </c>
      <c r="K268" s="64">
        <v>0</v>
      </c>
    </row>
    <row r="269" spans="1:11" x14ac:dyDescent="0.25">
      <c r="A269" s="45" t="str">
        <f>HYPERLINK("https://reports.ofsted.gov.uk/provider/16/EY543127","Provider web link")</f>
        <v>Provider web link</v>
      </c>
      <c r="B269" s="13" t="s">
        <v>629</v>
      </c>
      <c r="C269" s="13" t="s">
        <v>226</v>
      </c>
      <c r="D269" s="13" t="s">
        <v>61</v>
      </c>
      <c r="E269" s="13" t="s">
        <v>630</v>
      </c>
      <c r="F269" s="13" t="s">
        <v>76</v>
      </c>
      <c r="G269" s="13" t="s">
        <v>168</v>
      </c>
      <c r="H269" s="13" t="s">
        <v>168</v>
      </c>
      <c r="I269" s="14">
        <v>44117</v>
      </c>
      <c r="J269" s="14">
        <v>44126</v>
      </c>
      <c r="K269" s="64">
        <v>0</v>
      </c>
    </row>
    <row r="270" spans="1:11" x14ac:dyDescent="0.25">
      <c r="A270" s="45" t="str">
        <f>HYPERLINK("https://reports.ofsted.gov.uk/provider/17/EY550131","Provider web link")</f>
        <v>Provider web link</v>
      </c>
      <c r="B270" s="13" t="s">
        <v>692</v>
      </c>
      <c r="C270" s="13" t="s">
        <v>226</v>
      </c>
      <c r="D270" s="13" t="s">
        <v>60</v>
      </c>
      <c r="E270" s="13" t="s">
        <v>233</v>
      </c>
      <c r="F270" s="13" t="s">
        <v>158</v>
      </c>
      <c r="G270" s="13" t="s">
        <v>214</v>
      </c>
      <c r="H270" s="13" t="s">
        <v>214</v>
      </c>
      <c r="I270" s="14">
        <v>44117</v>
      </c>
      <c r="J270" s="14">
        <v>44118</v>
      </c>
      <c r="K270" s="64">
        <v>0</v>
      </c>
    </row>
    <row r="271" spans="1:11" x14ac:dyDescent="0.25">
      <c r="A271" s="45" t="str">
        <f>HYPERLINK("https://reports.ofsted.gov.uk/provider/16/159399  ","Provider web link")</f>
        <v>Provider web link</v>
      </c>
      <c r="B271" s="13">
        <v>159399</v>
      </c>
      <c r="C271" s="13" t="s">
        <v>226</v>
      </c>
      <c r="D271" s="13" t="s">
        <v>61</v>
      </c>
      <c r="E271" s="13" t="s">
        <v>257</v>
      </c>
      <c r="F271" s="13" t="s">
        <v>72</v>
      </c>
      <c r="G271" s="13" t="s">
        <v>173</v>
      </c>
      <c r="H271" s="13" t="s">
        <v>173</v>
      </c>
      <c r="I271" s="14">
        <v>44118</v>
      </c>
      <c r="J271" s="14">
        <v>44119</v>
      </c>
      <c r="K271" s="64">
        <v>0</v>
      </c>
    </row>
    <row r="272" spans="1:11" x14ac:dyDescent="0.25">
      <c r="A272" s="45" t="str">
        <f>HYPERLINK("https://reports.ofsted.gov.uk/provider/17/312013  ","Provider web link")</f>
        <v>Provider web link</v>
      </c>
      <c r="B272" s="13">
        <v>312013</v>
      </c>
      <c r="C272" s="13" t="s">
        <v>226</v>
      </c>
      <c r="D272" s="13" t="s">
        <v>60</v>
      </c>
      <c r="E272" s="13" t="s">
        <v>233</v>
      </c>
      <c r="F272" s="13" t="s">
        <v>148</v>
      </c>
      <c r="G272" s="13" t="s">
        <v>201</v>
      </c>
      <c r="H272" s="13" t="s">
        <v>201</v>
      </c>
      <c r="I272" s="14">
        <v>44118</v>
      </c>
      <c r="J272" s="14">
        <v>44123</v>
      </c>
      <c r="K272" s="64">
        <v>0</v>
      </c>
    </row>
    <row r="273" spans="1:11" x14ac:dyDescent="0.25">
      <c r="A273" s="45" t="str">
        <f>HYPERLINK("https://reports.ofsted.gov.uk/provider/16/EY366742","Provider web link")</f>
        <v>Provider web link</v>
      </c>
      <c r="B273" s="13" t="s">
        <v>413</v>
      </c>
      <c r="C273" s="13" t="s">
        <v>226</v>
      </c>
      <c r="D273" s="13" t="s">
        <v>61</v>
      </c>
      <c r="E273" s="13" t="s">
        <v>414</v>
      </c>
      <c r="F273" s="13" t="s">
        <v>67</v>
      </c>
      <c r="G273" s="13" t="s">
        <v>201</v>
      </c>
      <c r="H273" s="13" t="s">
        <v>201</v>
      </c>
      <c r="I273" s="14">
        <v>44118</v>
      </c>
      <c r="J273" s="14">
        <v>44119</v>
      </c>
      <c r="K273" s="64">
        <v>0</v>
      </c>
    </row>
    <row r="274" spans="1:11" x14ac:dyDescent="0.25">
      <c r="A274" s="45" t="str">
        <f>HYPERLINK("https://reports.ofsted.gov.uk/provider/17/EY396019","Provider web link")</f>
        <v>Provider web link</v>
      </c>
      <c r="B274" s="13" t="s">
        <v>442</v>
      </c>
      <c r="C274" s="13" t="s">
        <v>226</v>
      </c>
      <c r="D274" s="13" t="s">
        <v>60</v>
      </c>
      <c r="E274" s="13" t="s">
        <v>233</v>
      </c>
      <c r="F274" s="13" t="s">
        <v>98</v>
      </c>
      <c r="G274" s="13" t="s">
        <v>173</v>
      </c>
      <c r="H274" s="13" t="s">
        <v>173</v>
      </c>
      <c r="I274" s="14">
        <v>44118</v>
      </c>
      <c r="J274" s="14">
        <v>44123</v>
      </c>
      <c r="K274" s="64">
        <v>0</v>
      </c>
    </row>
    <row r="275" spans="1:11" x14ac:dyDescent="0.25">
      <c r="A275" s="45" t="str">
        <f>HYPERLINK("https://reports.ofsted.gov.uk/provider/17/EY439118","Provider web link")</f>
        <v>Provider web link</v>
      </c>
      <c r="B275" s="13" t="s">
        <v>503</v>
      </c>
      <c r="C275" s="13" t="s">
        <v>226</v>
      </c>
      <c r="D275" s="13" t="s">
        <v>60</v>
      </c>
      <c r="E275" s="13" t="s">
        <v>233</v>
      </c>
      <c r="F275" s="13" t="s">
        <v>123</v>
      </c>
      <c r="G275" s="13" t="s">
        <v>164</v>
      </c>
      <c r="H275" s="13" t="s">
        <v>164</v>
      </c>
      <c r="I275" s="14">
        <v>44118</v>
      </c>
      <c r="J275" s="14">
        <v>44119</v>
      </c>
      <c r="K275" s="64">
        <v>0</v>
      </c>
    </row>
    <row r="276" spans="1:11" x14ac:dyDescent="0.25">
      <c r="A276" s="45" t="str">
        <f>HYPERLINK("https://reports.ofsted.gov.uk/provider/16/EY497468","Provider web link")</f>
        <v>Provider web link</v>
      </c>
      <c r="B276" s="13" t="s">
        <v>591</v>
      </c>
      <c r="C276" s="13" t="s">
        <v>226</v>
      </c>
      <c r="D276" s="13" t="s">
        <v>61</v>
      </c>
      <c r="E276" s="13" t="s">
        <v>592</v>
      </c>
      <c r="F276" s="13" t="s">
        <v>112</v>
      </c>
      <c r="G276" s="13" t="s">
        <v>201</v>
      </c>
      <c r="H276" s="13" t="s">
        <v>201</v>
      </c>
      <c r="I276" s="14">
        <v>44118</v>
      </c>
      <c r="J276" s="14">
        <v>44123</v>
      </c>
      <c r="K276" s="64">
        <v>0</v>
      </c>
    </row>
    <row r="277" spans="1:11" x14ac:dyDescent="0.25">
      <c r="A277" s="45" t="str">
        <f>HYPERLINK("https://reports.ofsted.gov.uk/provider/16/EY536190","Provider web link")</f>
        <v>Provider web link</v>
      </c>
      <c r="B277" s="13" t="s">
        <v>596</v>
      </c>
      <c r="C277" s="13" t="s">
        <v>224</v>
      </c>
      <c r="D277" s="13" t="s">
        <v>61</v>
      </c>
      <c r="E277" s="13" t="s">
        <v>597</v>
      </c>
      <c r="F277" s="13" t="s">
        <v>65</v>
      </c>
      <c r="G277" s="13" t="s">
        <v>218</v>
      </c>
      <c r="H277" s="13" t="s">
        <v>218</v>
      </c>
      <c r="I277" s="14">
        <v>44118</v>
      </c>
      <c r="J277" s="14">
        <v>44127</v>
      </c>
      <c r="K277" s="64">
        <v>0</v>
      </c>
    </row>
    <row r="278" spans="1:11" x14ac:dyDescent="0.25">
      <c r="A278" s="45" t="str">
        <f>HYPERLINK("https://reports.ofsted.gov.uk/provider/16/EY541985","Provider web link")</f>
        <v>Provider web link</v>
      </c>
      <c r="B278" s="13" t="s">
        <v>621</v>
      </c>
      <c r="C278" s="13" t="s">
        <v>226</v>
      </c>
      <c r="D278" s="13" t="s">
        <v>61</v>
      </c>
      <c r="E278" s="13" t="s">
        <v>622</v>
      </c>
      <c r="F278" s="13" t="s">
        <v>109</v>
      </c>
      <c r="G278" s="13" t="s">
        <v>164</v>
      </c>
      <c r="H278" s="13" t="s">
        <v>164</v>
      </c>
      <c r="I278" s="14">
        <v>44118</v>
      </c>
      <c r="J278" s="14">
        <v>44120</v>
      </c>
      <c r="K278" s="64">
        <v>0</v>
      </c>
    </row>
    <row r="279" spans="1:11" x14ac:dyDescent="0.25">
      <c r="A279" s="45" t="str">
        <f>HYPERLINK("https://reports.ofsted.gov.uk/provider/17/160033  ","Provider web link")</f>
        <v>Provider web link</v>
      </c>
      <c r="B279" s="13">
        <v>160033</v>
      </c>
      <c r="C279" s="13" t="s">
        <v>226</v>
      </c>
      <c r="D279" s="13" t="s">
        <v>60</v>
      </c>
      <c r="E279" s="13" t="s">
        <v>233</v>
      </c>
      <c r="F279" s="13" t="s">
        <v>89</v>
      </c>
      <c r="G279" s="13" t="s">
        <v>173</v>
      </c>
      <c r="H279" s="13" t="s">
        <v>173</v>
      </c>
      <c r="I279" s="14">
        <v>44119</v>
      </c>
      <c r="J279" s="14">
        <v>44126</v>
      </c>
      <c r="K279" s="64">
        <v>1</v>
      </c>
    </row>
    <row r="280" spans="1:11" x14ac:dyDescent="0.25">
      <c r="A280" s="45" t="str">
        <f>HYPERLINK("https://reports.ofsted.gov.uk/provider/16/205125  ","Provider web link")</f>
        <v>Provider web link</v>
      </c>
      <c r="B280" s="13">
        <v>205125</v>
      </c>
      <c r="C280" s="13" t="s">
        <v>224</v>
      </c>
      <c r="D280" s="13" t="s">
        <v>61</v>
      </c>
      <c r="E280" s="13" t="s">
        <v>259</v>
      </c>
      <c r="F280" s="13" t="s">
        <v>162</v>
      </c>
      <c r="G280" s="13" t="s">
        <v>218</v>
      </c>
      <c r="H280" s="13" t="s">
        <v>218</v>
      </c>
      <c r="I280" s="14">
        <v>44119</v>
      </c>
      <c r="J280" s="14">
        <v>44148</v>
      </c>
      <c r="K280" s="64">
        <v>0</v>
      </c>
    </row>
    <row r="281" spans="1:11" x14ac:dyDescent="0.25">
      <c r="A281" s="45" t="str">
        <f>HYPERLINK("https://reports.ofsted.gov.uk/provider/17/207931  ","Provider web link")</f>
        <v>Provider web link</v>
      </c>
      <c r="B281" s="13">
        <v>207931</v>
      </c>
      <c r="C281" s="13" t="s">
        <v>226</v>
      </c>
      <c r="D281" s="13" t="s">
        <v>60</v>
      </c>
      <c r="E281" s="13" t="s">
        <v>233</v>
      </c>
      <c r="F281" s="13" t="s">
        <v>83</v>
      </c>
      <c r="G281" s="13" t="s">
        <v>164</v>
      </c>
      <c r="H281" s="13" t="s">
        <v>164</v>
      </c>
      <c r="I281" s="14">
        <v>44119</v>
      </c>
      <c r="J281" s="14">
        <v>44124</v>
      </c>
      <c r="K281" s="64">
        <v>0</v>
      </c>
    </row>
    <row r="282" spans="1:11" x14ac:dyDescent="0.25">
      <c r="A282" s="45" t="str">
        <f>HYPERLINK("https://reports.ofsted.gov.uk/provider/16/229036  ","Provider web link")</f>
        <v>Provider web link</v>
      </c>
      <c r="B282" s="13">
        <v>229036</v>
      </c>
      <c r="C282" s="13" t="s">
        <v>226</v>
      </c>
      <c r="D282" s="13" t="s">
        <v>61</v>
      </c>
      <c r="E282" s="13" t="s">
        <v>267</v>
      </c>
      <c r="F282" s="13" t="s">
        <v>65</v>
      </c>
      <c r="G282" s="13" t="s">
        <v>218</v>
      </c>
      <c r="H282" s="13" t="s">
        <v>218</v>
      </c>
      <c r="I282" s="14">
        <v>44119</v>
      </c>
      <c r="J282" s="14">
        <v>44124</v>
      </c>
      <c r="K282" s="64">
        <v>0</v>
      </c>
    </row>
    <row r="283" spans="1:11" x14ac:dyDescent="0.25">
      <c r="A283" s="45" t="str">
        <f>HYPERLINK("https://reports.ofsted.gov.uk/provider/16/254068  ","Provider web link")</f>
        <v>Provider web link</v>
      </c>
      <c r="B283" s="13">
        <v>254068</v>
      </c>
      <c r="C283" s="13" t="s">
        <v>224</v>
      </c>
      <c r="D283" s="13" t="s">
        <v>61</v>
      </c>
      <c r="E283" s="13" t="s">
        <v>272</v>
      </c>
      <c r="F283" s="13" t="s">
        <v>117</v>
      </c>
      <c r="G283" s="13" t="s">
        <v>168</v>
      </c>
      <c r="H283" s="13" t="s">
        <v>168</v>
      </c>
      <c r="I283" s="14">
        <v>44119</v>
      </c>
      <c r="J283" s="14">
        <v>44124</v>
      </c>
      <c r="K283" s="64">
        <v>0</v>
      </c>
    </row>
    <row r="284" spans="1:11" x14ac:dyDescent="0.25">
      <c r="A284" s="45" t="str">
        <f>HYPERLINK("https://reports.ofsted.gov.uk/provider/17/500318  ","Provider web link")</f>
        <v>Provider web link</v>
      </c>
      <c r="B284" s="13">
        <v>500318</v>
      </c>
      <c r="C284" s="13" t="s">
        <v>226</v>
      </c>
      <c r="D284" s="13" t="s">
        <v>60</v>
      </c>
      <c r="E284" s="13" t="s">
        <v>233</v>
      </c>
      <c r="F284" s="13" t="s">
        <v>112</v>
      </c>
      <c r="G284" s="13" t="s">
        <v>201</v>
      </c>
      <c r="H284" s="13" t="s">
        <v>201</v>
      </c>
      <c r="I284" s="14">
        <v>44119</v>
      </c>
      <c r="J284" s="14">
        <v>44119</v>
      </c>
      <c r="K284" s="64">
        <v>0</v>
      </c>
    </row>
    <row r="285" spans="1:11" x14ac:dyDescent="0.25">
      <c r="A285" s="45" t="str">
        <f>HYPERLINK("https://reports.ofsted.gov.uk/provider/17/EY136892","Provider web link")</f>
        <v>Provider web link</v>
      </c>
      <c r="B285" s="13" t="s">
        <v>301</v>
      </c>
      <c r="C285" s="13" t="s">
        <v>226</v>
      </c>
      <c r="D285" s="13" t="s">
        <v>60</v>
      </c>
      <c r="E285" s="13" t="s">
        <v>233</v>
      </c>
      <c r="F285" s="13" t="s">
        <v>110</v>
      </c>
      <c r="G285" s="13" t="s">
        <v>164</v>
      </c>
      <c r="H285" s="13" t="s">
        <v>164</v>
      </c>
      <c r="I285" s="14">
        <v>44119</v>
      </c>
      <c r="J285" s="14">
        <v>44140</v>
      </c>
      <c r="K285" s="64">
        <v>0</v>
      </c>
    </row>
    <row r="286" spans="1:11" x14ac:dyDescent="0.25">
      <c r="A286" s="45" t="str">
        <f>HYPERLINK("https://reports.ofsted.gov.uk/provider/16/EY304491","Provider web link")</f>
        <v>Provider web link</v>
      </c>
      <c r="B286" s="13" t="s">
        <v>362</v>
      </c>
      <c r="C286" s="13" t="s">
        <v>226</v>
      </c>
      <c r="D286" s="13" t="s">
        <v>61</v>
      </c>
      <c r="E286" s="13" t="s">
        <v>363</v>
      </c>
      <c r="F286" s="13" t="s">
        <v>75</v>
      </c>
      <c r="G286" s="13" t="s">
        <v>278</v>
      </c>
      <c r="H286" s="13" t="s">
        <v>192</v>
      </c>
      <c r="I286" s="14">
        <v>44119</v>
      </c>
      <c r="J286" s="14">
        <v>44125</v>
      </c>
      <c r="K286" s="64">
        <v>0</v>
      </c>
    </row>
    <row r="287" spans="1:11" x14ac:dyDescent="0.25">
      <c r="A287" s="45" t="str">
        <f>HYPERLINK("https://reports.ofsted.gov.uk/provider/16/EY373721","Provider web link")</f>
        <v>Provider web link</v>
      </c>
      <c r="B287" s="13" t="s">
        <v>420</v>
      </c>
      <c r="C287" s="13" t="s">
        <v>226</v>
      </c>
      <c r="D287" s="13" t="s">
        <v>61</v>
      </c>
      <c r="E287" s="13" t="s">
        <v>421</v>
      </c>
      <c r="F287" s="13" t="s">
        <v>161</v>
      </c>
      <c r="G287" s="13" t="s">
        <v>218</v>
      </c>
      <c r="H287" s="13" t="s">
        <v>218</v>
      </c>
      <c r="I287" s="14">
        <v>44119</v>
      </c>
      <c r="J287" s="14">
        <v>44140</v>
      </c>
      <c r="K287" s="64">
        <v>0</v>
      </c>
    </row>
    <row r="288" spans="1:11" x14ac:dyDescent="0.25">
      <c r="A288" s="45" t="str">
        <f>HYPERLINK("https://reports.ofsted.gov.uk/provider/17/EY375416","Provider web link")</f>
        <v>Provider web link</v>
      </c>
      <c r="B288" s="13" t="s">
        <v>422</v>
      </c>
      <c r="C288" s="13" t="s">
        <v>226</v>
      </c>
      <c r="D288" s="13" t="s">
        <v>60</v>
      </c>
      <c r="E288" s="13" t="s">
        <v>233</v>
      </c>
      <c r="F288" s="13" t="s">
        <v>123</v>
      </c>
      <c r="G288" s="13" t="s">
        <v>164</v>
      </c>
      <c r="H288" s="13" t="s">
        <v>164</v>
      </c>
      <c r="I288" s="14">
        <v>44119</v>
      </c>
      <c r="J288" s="14">
        <v>44120</v>
      </c>
      <c r="K288" s="64">
        <v>0</v>
      </c>
    </row>
    <row r="289" spans="1:11" x14ac:dyDescent="0.25">
      <c r="A289" s="45" t="str">
        <f>HYPERLINK("https://reports.ofsted.gov.uk/provider/16/EY386813","Provider web link")</f>
        <v>Provider web link</v>
      </c>
      <c r="B289" s="13" t="s">
        <v>429</v>
      </c>
      <c r="C289" s="13" t="s">
        <v>226</v>
      </c>
      <c r="D289" s="13" t="s">
        <v>61</v>
      </c>
      <c r="E289" s="13" t="s">
        <v>430</v>
      </c>
      <c r="F289" s="13" t="s">
        <v>104</v>
      </c>
      <c r="G289" s="13" t="s">
        <v>278</v>
      </c>
      <c r="H289" s="13" t="s">
        <v>192</v>
      </c>
      <c r="I289" s="14">
        <v>44119</v>
      </c>
      <c r="J289" s="14">
        <v>44132</v>
      </c>
      <c r="K289" s="64">
        <v>1</v>
      </c>
    </row>
    <row r="290" spans="1:11" x14ac:dyDescent="0.25">
      <c r="A290" s="45" t="str">
        <f>HYPERLINK("https://reports.ofsted.gov.uk/provider/17/EY398928","Provider web link")</f>
        <v>Provider web link</v>
      </c>
      <c r="B290" s="13" t="s">
        <v>446</v>
      </c>
      <c r="C290" s="13" t="s">
        <v>226</v>
      </c>
      <c r="D290" s="13" t="s">
        <v>60</v>
      </c>
      <c r="E290" s="13" t="s">
        <v>233</v>
      </c>
      <c r="F290" s="13" t="s">
        <v>99</v>
      </c>
      <c r="G290" s="13" t="s">
        <v>168</v>
      </c>
      <c r="H290" s="13" t="s">
        <v>168</v>
      </c>
      <c r="I290" s="14">
        <v>44119</v>
      </c>
      <c r="J290" s="14">
        <v>44140</v>
      </c>
      <c r="K290" s="64">
        <v>1</v>
      </c>
    </row>
    <row r="291" spans="1:11" x14ac:dyDescent="0.25">
      <c r="A291" s="45" t="str">
        <f>HYPERLINK("https://reports.ofsted.gov.uk/provider/16/EY410723","Provider web link")</f>
        <v>Provider web link</v>
      </c>
      <c r="B291" s="13" t="s">
        <v>456</v>
      </c>
      <c r="C291" s="13" t="s">
        <v>226</v>
      </c>
      <c r="D291" s="13" t="s">
        <v>61</v>
      </c>
      <c r="E291" s="13" t="s">
        <v>457</v>
      </c>
      <c r="F291" s="13" t="s">
        <v>154</v>
      </c>
      <c r="G291" s="13" t="s">
        <v>218</v>
      </c>
      <c r="H291" s="13" t="s">
        <v>218</v>
      </c>
      <c r="I291" s="14">
        <v>44119</v>
      </c>
      <c r="J291" s="14">
        <v>44126</v>
      </c>
      <c r="K291" s="64">
        <v>0</v>
      </c>
    </row>
    <row r="292" spans="1:11" x14ac:dyDescent="0.25">
      <c r="A292" s="45" t="str">
        <f>HYPERLINK("https://reports.ofsted.gov.uk/provider/16/EY413644","Provider web link")</f>
        <v>Provider web link</v>
      </c>
      <c r="B292" s="13" t="s">
        <v>463</v>
      </c>
      <c r="C292" s="13" t="s">
        <v>226</v>
      </c>
      <c r="D292" s="13" t="s">
        <v>61</v>
      </c>
      <c r="E292" s="13" t="s">
        <v>464</v>
      </c>
      <c r="F292" s="13" t="s">
        <v>65</v>
      </c>
      <c r="G292" s="13" t="s">
        <v>218</v>
      </c>
      <c r="H292" s="13" t="s">
        <v>218</v>
      </c>
      <c r="I292" s="14">
        <v>44119</v>
      </c>
      <c r="J292" s="14">
        <v>44126</v>
      </c>
      <c r="K292" s="64">
        <v>0</v>
      </c>
    </row>
    <row r="293" spans="1:11" x14ac:dyDescent="0.25">
      <c r="A293" s="45" t="str">
        <f>HYPERLINK("https://reports.ofsted.gov.uk/provider/17/EY463838","Provider web link")</f>
        <v>Provider web link</v>
      </c>
      <c r="B293" s="13" t="s">
        <v>530</v>
      </c>
      <c r="C293" s="13" t="s">
        <v>226</v>
      </c>
      <c r="D293" s="13" t="s">
        <v>60</v>
      </c>
      <c r="E293" s="13" t="s">
        <v>233</v>
      </c>
      <c r="F293" s="13" t="s">
        <v>87</v>
      </c>
      <c r="G293" s="13" t="s">
        <v>280</v>
      </c>
      <c r="H293" s="13" t="s">
        <v>192</v>
      </c>
      <c r="I293" s="14">
        <v>44119</v>
      </c>
      <c r="J293" s="14">
        <v>44130</v>
      </c>
      <c r="K293" s="64">
        <v>0</v>
      </c>
    </row>
    <row r="294" spans="1:11" x14ac:dyDescent="0.25">
      <c r="A294" s="45" t="str">
        <f>HYPERLINK("https://reports.ofsted.gov.uk/provider/16/EY562157","Provider web link")</f>
        <v>Provider web link</v>
      </c>
      <c r="B294" s="13" t="s">
        <v>732</v>
      </c>
      <c r="C294" s="13" t="s">
        <v>226</v>
      </c>
      <c r="D294" s="13" t="s">
        <v>61</v>
      </c>
      <c r="E294" s="13" t="s">
        <v>733</v>
      </c>
      <c r="F294" s="13" t="s">
        <v>106</v>
      </c>
      <c r="G294" s="13" t="s">
        <v>201</v>
      </c>
      <c r="H294" s="13" t="s">
        <v>201</v>
      </c>
      <c r="I294" s="14">
        <v>44119</v>
      </c>
      <c r="J294" s="14">
        <v>44120</v>
      </c>
      <c r="K294" s="64">
        <v>0</v>
      </c>
    </row>
    <row r="295" spans="1:11" x14ac:dyDescent="0.25">
      <c r="A295" s="45" t="str">
        <f>HYPERLINK("https://reports.ofsted.gov.uk/provider/17/223749  ","Provider web link")</f>
        <v>Provider web link</v>
      </c>
      <c r="B295" s="13">
        <v>223749</v>
      </c>
      <c r="C295" s="13" t="s">
        <v>226</v>
      </c>
      <c r="D295" s="13" t="s">
        <v>60</v>
      </c>
      <c r="E295" s="13" t="s">
        <v>233</v>
      </c>
      <c r="F295" s="13" t="s">
        <v>134</v>
      </c>
      <c r="G295" s="13" t="s">
        <v>218</v>
      </c>
      <c r="H295" s="13" t="s">
        <v>218</v>
      </c>
      <c r="I295" s="14">
        <v>44120</v>
      </c>
      <c r="J295" s="14">
        <v>44140</v>
      </c>
      <c r="K295" s="64">
        <v>0</v>
      </c>
    </row>
    <row r="296" spans="1:11" x14ac:dyDescent="0.25">
      <c r="A296" s="45" t="str">
        <f>HYPERLINK("https://reports.ofsted.gov.uk/provider/17/320004  ","Provider web link")</f>
        <v>Provider web link</v>
      </c>
      <c r="B296" s="13">
        <v>320004</v>
      </c>
      <c r="C296" s="13" t="s">
        <v>226</v>
      </c>
      <c r="D296" s="13" t="s">
        <v>60</v>
      </c>
      <c r="E296" s="13" t="s">
        <v>233</v>
      </c>
      <c r="F296" s="13" t="s">
        <v>107</v>
      </c>
      <c r="G296" s="13" t="s">
        <v>278</v>
      </c>
      <c r="H296" s="13" t="s">
        <v>192</v>
      </c>
      <c r="I296" s="14">
        <v>44120</v>
      </c>
      <c r="J296" s="14">
        <v>44140</v>
      </c>
      <c r="K296" s="64">
        <v>0</v>
      </c>
    </row>
    <row r="297" spans="1:11" x14ac:dyDescent="0.25">
      <c r="A297" s="45" t="str">
        <f>HYPERLINK("https://reports.ofsted.gov.uk/provider/16/400299  ","Provider web link")</f>
        <v>Provider web link</v>
      </c>
      <c r="B297" s="13">
        <v>400299</v>
      </c>
      <c r="C297" s="13" t="s">
        <v>224</v>
      </c>
      <c r="D297" s="13" t="s">
        <v>61</v>
      </c>
      <c r="E297" s="13" t="s">
        <v>284</v>
      </c>
      <c r="F297" s="13" t="s">
        <v>120</v>
      </c>
      <c r="G297" s="13" t="s">
        <v>278</v>
      </c>
      <c r="H297" s="13" t="s">
        <v>192</v>
      </c>
      <c r="I297" s="14">
        <v>44120</v>
      </c>
      <c r="J297" s="14">
        <v>44148</v>
      </c>
      <c r="K297" s="64">
        <v>1</v>
      </c>
    </row>
    <row r="298" spans="1:11" x14ac:dyDescent="0.25">
      <c r="A298" s="45" t="str">
        <f>HYPERLINK("https://reports.ofsted.gov.uk/provider/16/508748  ","Provider web link")</f>
        <v>Provider web link</v>
      </c>
      <c r="B298" s="13">
        <v>508748</v>
      </c>
      <c r="C298" s="13" t="s">
        <v>224</v>
      </c>
      <c r="D298" s="13" t="s">
        <v>61</v>
      </c>
      <c r="E298" s="13" t="s">
        <v>289</v>
      </c>
      <c r="F298" s="13" t="s">
        <v>90</v>
      </c>
      <c r="G298" s="13" t="s">
        <v>168</v>
      </c>
      <c r="H298" s="13" t="s">
        <v>168</v>
      </c>
      <c r="I298" s="14">
        <v>44120</v>
      </c>
      <c r="J298" s="14">
        <v>44144</v>
      </c>
      <c r="K298" s="64">
        <v>1</v>
      </c>
    </row>
    <row r="299" spans="1:11" x14ac:dyDescent="0.25">
      <c r="A299" s="45" t="str">
        <f>HYPERLINK("https://reports.ofsted.gov.uk/provider/16/EY294901","Provider web link")</f>
        <v>Provider web link</v>
      </c>
      <c r="B299" s="13" t="s">
        <v>351</v>
      </c>
      <c r="C299" s="13" t="s">
        <v>224</v>
      </c>
      <c r="D299" s="13" t="s">
        <v>61</v>
      </c>
      <c r="E299" s="13" t="s">
        <v>352</v>
      </c>
      <c r="F299" s="13" t="s">
        <v>144</v>
      </c>
      <c r="G299" s="13" t="s">
        <v>168</v>
      </c>
      <c r="H299" s="13" t="s">
        <v>168</v>
      </c>
      <c r="I299" s="14">
        <v>44120</v>
      </c>
      <c r="J299" s="14">
        <v>44133</v>
      </c>
      <c r="K299" s="64">
        <v>0</v>
      </c>
    </row>
    <row r="300" spans="1:11" x14ac:dyDescent="0.25">
      <c r="A300" s="45" t="str">
        <f>HYPERLINK("https://reports.ofsted.gov.uk/provider/17/EY438676","Provider web link")</f>
        <v>Provider web link</v>
      </c>
      <c r="B300" s="13" t="s">
        <v>501</v>
      </c>
      <c r="C300" s="13" t="s">
        <v>226</v>
      </c>
      <c r="D300" s="13" t="s">
        <v>60</v>
      </c>
      <c r="E300" s="13" t="s">
        <v>233</v>
      </c>
      <c r="F300" s="13" t="s">
        <v>107</v>
      </c>
      <c r="G300" s="13" t="s">
        <v>278</v>
      </c>
      <c r="H300" s="13" t="s">
        <v>192</v>
      </c>
      <c r="I300" s="14">
        <v>44120</v>
      </c>
      <c r="J300" s="14">
        <v>44130</v>
      </c>
      <c r="K300" s="64">
        <v>0</v>
      </c>
    </row>
    <row r="301" spans="1:11" x14ac:dyDescent="0.25">
      <c r="A301" s="45" t="str">
        <f>HYPERLINK("https://reports.ofsted.gov.uk/provider/16/EY486116","Provider web link")</f>
        <v>Provider web link</v>
      </c>
      <c r="B301" s="13" t="s">
        <v>575</v>
      </c>
      <c r="C301" s="13" t="s">
        <v>229</v>
      </c>
      <c r="D301" s="13" t="s">
        <v>61</v>
      </c>
      <c r="E301" s="13" t="s">
        <v>576</v>
      </c>
      <c r="F301" s="13" t="s">
        <v>156</v>
      </c>
      <c r="G301" s="13" t="s">
        <v>208</v>
      </c>
      <c r="H301" s="13" t="s">
        <v>208</v>
      </c>
      <c r="I301" s="14">
        <v>44120</v>
      </c>
      <c r="J301" s="14">
        <v>44127</v>
      </c>
      <c r="K301" s="64">
        <v>0</v>
      </c>
    </row>
    <row r="302" spans="1:11" x14ac:dyDescent="0.25">
      <c r="A302" s="45" t="str">
        <f>HYPERLINK("https://reports.ofsted.gov.uk/provider/16/EY542647","Provider web link")</f>
        <v>Provider web link</v>
      </c>
      <c r="B302" s="13" t="s">
        <v>626</v>
      </c>
      <c r="C302" s="13" t="s">
        <v>224</v>
      </c>
      <c r="D302" s="13" t="s">
        <v>61</v>
      </c>
      <c r="E302" s="13" t="s">
        <v>627</v>
      </c>
      <c r="F302" s="13" t="s">
        <v>140</v>
      </c>
      <c r="G302" s="13" t="s">
        <v>218</v>
      </c>
      <c r="H302" s="13" t="s">
        <v>218</v>
      </c>
      <c r="I302" s="14">
        <v>44120</v>
      </c>
      <c r="J302" s="14">
        <v>44139</v>
      </c>
      <c r="K302" s="64">
        <v>0</v>
      </c>
    </row>
    <row r="303" spans="1:11" x14ac:dyDescent="0.25">
      <c r="A303" s="45" t="str">
        <f>HYPERLINK("https://reports.ofsted.gov.uk/provider/16/EY550183","Provider web link")</f>
        <v>Provider web link</v>
      </c>
      <c r="B303" s="13" t="s">
        <v>694</v>
      </c>
      <c r="C303" s="13" t="s">
        <v>224</v>
      </c>
      <c r="D303" s="13" t="s">
        <v>61</v>
      </c>
      <c r="E303" s="13" t="s">
        <v>695</v>
      </c>
      <c r="F303" s="13" t="s">
        <v>124</v>
      </c>
      <c r="G303" s="13" t="s">
        <v>201</v>
      </c>
      <c r="H303" s="13" t="s">
        <v>201</v>
      </c>
      <c r="I303" s="14">
        <v>44120</v>
      </c>
      <c r="J303" s="14">
        <v>44127</v>
      </c>
      <c r="K303" s="64">
        <v>0</v>
      </c>
    </row>
    <row r="304" spans="1:11" x14ac:dyDescent="0.25">
      <c r="A304" s="45" t="str">
        <f>HYPERLINK("https://reports.ofsted.gov.uk/provider/16/EY551907","Provider web link")</f>
        <v>Provider web link</v>
      </c>
      <c r="B304" s="13" t="s">
        <v>704</v>
      </c>
      <c r="C304" s="13" t="s">
        <v>229</v>
      </c>
      <c r="D304" s="13" t="s">
        <v>61</v>
      </c>
      <c r="E304" s="13" t="s">
        <v>705</v>
      </c>
      <c r="F304" s="13" t="s">
        <v>142</v>
      </c>
      <c r="G304" s="13" t="s">
        <v>280</v>
      </c>
      <c r="H304" s="13" t="s">
        <v>192</v>
      </c>
      <c r="I304" s="14">
        <v>44120</v>
      </c>
      <c r="J304" s="14">
        <v>44123</v>
      </c>
      <c r="K304" s="64">
        <v>0</v>
      </c>
    </row>
    <row r="305" spans="1:11" x14ac:dyDescent="0.25">
      <c r="A305" s="45" t="str">
        <f>HYPERLINK("https://reports.ofsted.gov.uk/provider/16/508748  ","Provider web link")</f>
        <v>Provider web link</v>
      </c>
      <c r="B305" s="13">
        <v>508748</v>
      </c>
      <c r="C305" s="13" t="s">
        <v>224</v>
      </c>
      <c r="D305" s="13" t="s">
        <v>61</v>
      </c>
      <c r="E305" s="13" t="s">
        <v>289</v>
      </c>
      <c r="F305" s="13" t="s">
        <v>90</v>
      </c>
      <c r="G305" s="13" t="s">
        <v>168</v>
      </c>
      <c r="H305" s="13" t="s">
        <v>168</v>
      </c>
      <c r="I305" s="14">
        <v>44123</v>
      </c>
      <c r="J305" s="14">
        <v>44144</v>
      </c>
      <c r="K305" s="64">
        <v>1</v>
      </c>
    </row>
    <row r="306" spans="1:11" x14ac:dyDescent="0.25">
      <c r="A306" s="45" t="str">
        <f>HYPERLINK("https://reports.ofsted.gov.uk/provider/17/EY398474","Provider web link")</f>
        <v>Provider web link</v>
      </c>
      <c r="B306" s="13" t="s">
        <v>445</v>
      </c>
      <c r="C306" s="13" t="s">
        <v>229</v>
      </c>
      <c r="D306" s="13" t="s">
        <v>60</v>
      </c>
      <c r="E306" s="13" t="s">
        <v>233</v>
      </c>
      <c r="F306" s="13" t="s">
        <v>89</v>
      </c>
      <c r="G306" s="13" t="s">
        <v>173</v>
      </c>
      <c r="H306" s="13" t="s">
        <v>173</v>
      </c>
      <c r="I306" s="14">
        <v>44123</v>
      </c>
      <c r="J306" s="14">
        <v>44126</v>
      </c>
      <c r="K306" s="64">
        <v>0</v>
      </c>
    </row>
    <row r="307" spans="1:11" x14ac:dyDescent="0.25">
      <c r="A307" s="45" t="str">
        <f>HYPERLINK("https://reports.ofsted.gov.uk/provider/17/EY416978","Provider web link")</f>
        <v>Provider web link</v>
      </c>
      <c r="B307" s="13" t="s">
        <v>473</v>
      </c>
      <c r="C307" s="13" t="s">
        <v>229</v>
      </c>
      <c r="D307" s="13" t="s">
        <v>60</v>
      </c>
      <c r="E307" s="13" t="s">
        <v>233</v>
      </c>
      <c r="F307" s="13" t="s">
        <v>124</v>
      </c>
      <c r="G307" s="13" t="s">
        <v>201</v>
      </c>
      <c r="H307" s="13" t="s">
        <v>201</v>
      </c>
      <c r="I307" s="14">
        <v>44123</v>
      </c>
      <c r="J307" s="14">
        <v>44123</v>
      </c>
      <c r="K307" s="64">
        <v>0</v>
      </c>
    </row>
    <row r="308" spans="1:11" x14ac:dyDescent="0.25">
      <c r="A308" s="45" t="str">
        <f>HYPERLINK("https://reports.ofsted.gov.uk/provider/16/EY435689","Provider web link")</f>
        <v>Provider web link</v>
      </c>
      <c r="B308" s="13" t="s">
        <v>495</v>
      </c>
      <c r="C308" s="13" t="s">
        <v>226</v>
      </c>
      <c r="D308" s="13" t="s">
        <v>61</v>
      </c>
      <c r="E308" s="13" t="s">
        <v>496</v>
      </c>
      <c r="F308" s="13" t="s">
        <v>123</v>
      </c>
      <c r="G308" s="13" t="s">
        <v>164</v>
      </c>
      <c r="H308" s="13" t="s">
        <v>164</v>
      </c>
      <c r="I308" s="14">
        <v>44123</v>
      </c>
      <c r="J308" s="14">
        <v>44125</v>
      </c>
      <c r="K308" s="64">
        <v>0</v>
      </c>
    </row>
    <row r="309" spans="1:11" x14ac:dyDescent="0.25">
      <c r="A309" s="45" t="str">
        <f>HYPERLINK("https://reports.ofsted.gov.uk/provider/17/EY538201","Provider web link")</f>
        <v>Provider web link</v>
      </c>
      <c r="B309" s="13" t="s">
        <v>605</v>
      </c>
      <c r="C309" s="13" t="s">
        <v>226</v>
      </c>
      <c r="D309" s="13" t="s">
        <v>60</v>
      </c>
      <c r="E309" s="13" t="s">
        <v>233</v>
      </c>
      <c r="F309" s="13" t="s">
        <v>110</v>
      </c>
      <c r="G309" s="13" t="s">
        <v>164</v>
      </c>
      <c r="H309" s="13" t="s">
        <v>164</v>
      </c>
      <c r="I309" s="14">
        <v>44123</v>
      </c>
      <c r="J309" s="14">
        <v>44138</v>
      </c>
      <c r="K309" s="64">
        <v>0</v>
      </c>
    </row>
    <row r="310" spans="1:11" x14ac:dyDescent="0.25">
      <c r="A310" s="45" t="str">
        <f>HYPERLINK("https://reports.ofsted.gov.uk/provider/16/109900  ","Provider web link")</f>
        <v>Provider web link</v>
      </c>
      <c r="B310" s="13">
        <v>109900</v>
      </c>
      <c r="C310" s="13" t="s">
        <v>229</v>
      </c>
      <c r="D310" s="13" t="s">
        <v>61</v>
      </c>
      <c r="E310" s="13" t="s">
        <v>235</v>
      </c>
      <c r="F310" s="13" t="s">
        <v>97</v>
      </c>
      <c r="G310" s="13" t="s">
        <v>208</v>
      </c>
      <c r="H310" s="13" t="s">
        <v>208</v>
      </c>
      <c r="I310" s="14">
        <v>44124</v>
      </c>
      <c r="J310" s="14">
        <v>44126</v>
      </c>
      <c r="K310" s="64">
        <v>0</v>
      </c>
    </row>
    <row r="311" spans="1:11" x14ac:dyDescent="0.25">
      <c r="A311" s="45" t="str">
        <f>HYPERLINK("https://reports.ofsted.gov.uk/provider/16/146756  ","Provider web link")</f>
        <v>Provider web link</v>
      </c>
      <c r="B311" s="13">
        <v>146756</v>
      </c>
      <c r="C311" s="13" t="s">
        <v>226</v>
      </c>
      <c r="D311" s="13" t="s">
        <v>61</v>
      </c>
      <c r="E311" s="13" t="s">
        <v>253</v>
      </c>
      <c r="F311" s="13" t="s">
        <v>99</v>
      </c>
      <c r="G311" s="13" t="s">
        <v>168</v>
      </c>
      <c r="H311" s="13" t="s">
        <v>168</v>
      </c>
      <c r="I311" s="14">
        <v>44124</v>
      </c>
      <c r="J311" s="14">
        <v>44125</v>
      </c>
      <c r="K311" s="64">
        <v>0</v>
      </c>
    </row>
    <row r="312" spans="1:11" x14ac:dyDescent="0.25">
      <c r="A312" s="45" t="str">
        <f>HYPERLINK("https://reports.ofsted.gov.uk/provider/16/153062  ","Provider web link")</f>
        <v>Provider web link</v>
      </c>
      <c r="B312" s="13">
        <v>153062</v>
      </c>
      <c r="C312" s="13" t="s">
        <v>226</v>
      </c>
      <c r="D312" s="13" t="s">
        <v>61</v>
      </c>
      <c r="E312" s="13" t="s">
        <v>255</v>
      </c>
      <c r="F312" s="13" t="s">
        <v>125</v>
      </c>
      <c r="G312" s="13" t="s">
        <v>208</v>
      </c>
      <c r="H312" s="13" t="s">
        <v>208</v>
      </c>
      <c r="I312" s="14">
        <v>44124</v>
      </c>
      <c r="J312" s="14">
        <v>44131</v>
      </c>
      <c r="K312" s="64">
        <v>0</v>
      </c>
    </row>
    <row r="313" spans="1:11" x14ac:dyDescent="0.25">
      <c r="A313" s="45" t="str">
        <f>HYPERLINK("https://reports.ofsted.gov.uk/provider/17/310976  ","Provider web link")</f>
        <v>Provider web link</v>
      </c>
      <c r="B313" s="13">
        <v>310976</v>
      </c>
      <c r="C313" s="13" t="s">
        <v>226</v>
      </c>
      <c r="D313" s="13" t="s">
        <v>60</v>
      </c>
      <c r="E313" s="13" t="s">
        <v>233</v>
      </c>
      <c r="F313" s="13" t="s">
        <v>104</v>
      </c>
      <c r="G313" s="13" t="s">
        <v>278</v>
      </c>
      <c r="H313" s="13" t="s">
        <v>192</v>
      </c>
      <c r="I313" s="14">
        <v>44124</v>
      </c>
      <c r="J313" s="14">
        <v>44126</v>
      </c>
      <c r="K313" s="64">
        <v>0</v>
      </c>
    </row>
    <row r="314" spans="1:11" x14ac:dyDescent="0.25">
      <c r="A314" s="45" t="str">
        <f>HYPERLINK("https://reports.ofsted.gov.uk/provider/17/320280  ","Provider web link")</f>
        <v>Provider web link</v>
      </c>
      <c r="B314" s="13">
        <v>320280</v>
      </c>
      <c r="C314" s="13" t="s">
        <v>226</v>
      </c>
      <c r="D314" s="13" t="s">
        <v>60</v>
      </c>
      <c r="E314" s="13" t="s">
        <v>233</v>
      </c>
      <c r="F314" s="13" t="s">
        <v>107</v>
      </c>
      <c r="G314" s="13" t="s">
        <v>278</v>
      </c>
      <c r="H314" s="13" t="s">
        <v>192</v>
      </c>
      <c r="I314" s="14">
        <v>44124</v>
      </c>
      <c r="J314" s="14">
        <v>44127</v>
      </c>
      <c r="K314" s="64">
        <v>0</v>
      </c>
    </row>
    <row r="315" spans="1:11" x14ac:dyDescent="0.25">
      <c r="A315" s="45" t="str">
        <f>HYPERLINK("https://reports.ofsted.gov.uk/provider/17/500479  ","Provider web link")</f>
        <v>Provider web link</v>
      </c>
      <c r="B315" s="13">
        <v>500479</v>
      </c>
      <c r="C315" s="13" t="s">
        <v>226</v>
      </c>
      <c r="D315" s="13" t="s">
        <v>60</v>
      </c>
      <c r="E315" s="13" t="s">
        <v>233</v>
      </c>
      <c r="F315" s="13" t="s">
        <v>112</v>
      </c>
      <c r="G315" s="13" t="s">
        <v>201</v>
      </c>
      <c r="H315" s="13" t="s">
        <v>201</v>
      </c>
      <c r="I315" s="14">
        <v>44124</v>
      </c>
      <c r="J315" s="14">
        <v>44126</v>
      </c>
      <c r="K315" s="64">
        <v>0</v>
      </c>
    </row>
    <row r="316" spans="1:11" x14ac:dyDescent="0.25">
      <c r="A316" s="45" t="str">
        <f>HYPERLINK("https://reports.ofsted.gov.uk/provider/16/2527837 ","Provider web link")</f>
        <v>Provider web link</v>
      </c>
      <c r="B316" s="13">
        <v>2527837</v>
      </c>
      <c r="C316" s="13" t="s">
        <v>226</v>
      </c>
      <c r="D316" s="13" t="s">
        <v>61</v>
      </c>
      <c r="E316" s="13" t="s">
        <v>298</v>
      </c>
      <c r="F316" s="13" t="s">
        <v>158</v>
      </c>
      <c r="G316" s="13" t="s">
        <v>214</v>
      </c>
      <c r="H316" s="13" t="s">
        <v>214</v>
      </c>
      <c r="I316" s="14">
        <v>44124</v>
      </c>
      <c r="J316" s="14">
        <v>44125</v>
      </c>
      <c r="K316" s="64">
        <v>0</v>
      </c>
    </row>
    <row r="317" spans="1:11" x14ac:dyDescent="0.25">
      <c r="A317" s="45" t="str">
        <f>HYPERLINK("https://reports.ofsted.gov.uk/provider/16/EY226040","Provider web link")</f>
        <v>Provider web link</v>
      </c>
      <c r="B317" s="13" t="s">
        <v>306</v>
      </c>
      <c r="C317" s="13" t="s">
        <v>224</v>
      </c>
      <c r="D317" s="13" t="s">
        <v>61</v>
      </c>
      <c r="E317" s="13" t="s">
        <v>307</v>
      </c>
      <c r="F317" s="13" t="s">
        <v>97</v>
      </c>
      <c r="G317" s="13" t="s">
        <v>208</v>
      </c>
      <c r="H317" s="13" t="s">
        <v>208</v>
      </c>
      <c r="I317" s="14">
        <v>44124</v>
      </c>
      <c r="J317" s="14">
        <v>44132</v>
      </c>
      <c r="K317" s="64">
        <v>0</v>
      </c>
    </row>
    <row r="318" spans="1:11" x14ac:dyDescent="0.25">
      <c r="A318" s="45" t="str">
        <f>HYPERLINK("https://reports.ofsted.gov.uk/provider/16/EY302318","Provider web link")</f>
        <v>Provider web link</v>
      </c>
      <c r="B318" s="13" t="s">
        <v>358</v>
      </c>
      <c r="C318" s="13" t="s">
        <v>226</v>
      </c>
      <c r="D318" s="13" t="s">
        <v>61</v>
      </c>
      <c r="E318" s="13" t="s">
        <v>359</v>
      </c>
      <c r="F318" s="13" t="s">
        <v>83</v>
      </c>
      <c r="G318" s="13" t="s">
        <v>164</v>
      </c>
      <c r="H318" s="13" t="s">
        <v>164</v>
      </c>
      <c r="I318" s="14">
        <v>44124</v>
      </c>
      <c r="J318" s="14">
        <v>44126</v>
      </c>
      <c r="K318" s="64">
        <v>0</v>
      </c>
    </row>
    <row r="319" spans="1:11" x14ac:dyDescent="0.25">
      <c r="A319" s="45" t="str">
        <f>HYPERLINK("https://reports.ofsted.gov.uk/provider/16/EY305510","Provider web link")</f>
        <v>Provider web link</v>
      </c>
      <c r="B319" s="13" t="s">
        <v>365</v>
      </c>
      <c r="C319" s="13" t="s">
        <v>226</v>
      </c>
      <c r="D319" s="13" t="s">
        <v>61</v>
      </c>
      <c r="E319" s="13" t="s">
        <v>366</v>
      </c>
      <c r="F319" s="13" t="s">
        <v>97</v>
      </c>
      <c r="G319" s="13" t="s">
        <v>208</v>
      </c>
      <c r="H319" s="13" t="s">
        <v>208</v>
      </c>
      <c r="I319" s="14">
        <v>44124</v>
      </c>
      <c r="J319" s="14">
        <v>44127</v>
      </c>
      <c r="K319" s="64">
        <v>0</v>
      </c>
    </row>
    <row r="320" spans="1:11" x14ac:dyDescent="0.25">
      <c r="A320" s="45" t="str">
        <f>HYPERLINK("https://reports.ofsted.gov.uk/provider/16/EY343704","Provider web link")</f>
        <v>Provider web link</v>
      </c>
      <c r="B320" s="13" t="s">
        <v>397</v>
      </c>
      <c r="C320" s="13" t="s">
        <v>226</v>
      </c>
      <c r="D320" s="13" t="s">
        <v>61</v>
      </c>
      <c r="E320" s="13" t="s">
        <v>398</v>
      </c>
      <c r="F320" s="13" t="s">
        <v>82</v>
      </c>
      <c r="G320" s="13" t="s">
        <v>280</v>
      </c>
      <c r="H320" s="13" t="s">
        <v>192</v>
      </c>
      <c r="I320" s="14">
        <v>44124</v>
      </c>
      <c r="J320" s="14">
        <v>44130</v>
      </c>
      <c r="K320" s="64">
        <v>0</v>
      </c>
    </row>
    <row r="321" spans="1:11" x14ac:dyDescent="0.25">
      <c r="A321" s="45" t="str">
        <f>HYPERLINK("https://reports.ofsted.gov.uk/provider/17/EY365242","Provider web link")</f>
        <v>Provider web link</v>
      </c>
      <c r="B321" s="13" t="s">
        <v>412</v>
      </c>
      <c r="C321" s="13" t="s">
        <v>226</v>
      </c>
      <c r="D321" s="13" t="s">
        <v>60</v>
      </c>
      <c r="E321" s="13" t="s">
        <v>233</v>
      </c>
      <c r="F321" s="13" t="s">
        <v>112</v>
      </c>
      <c r="G321" s="13" t="s">
        <v>201</v>
      </c>
      <c r="H321" s="13" t="s">
        <v>201</v>
      </c>
      <c r="I321" s="14">
        <v>44124</v>
      </c>
      <c r="J321" s="14">
        <v>44125</v>
      </c>
      <c r="K321" s="64">
        <v>0</v>
      </c>
    </row>
    <row r="322" spans="1:11" x14ac:dyDescent="0.25">
      <c r="A322" s="45" t="str">
        <f>HYPERLINK("https://reports.ofsted.gov.uk/provider/17/EY385881","Provider web link")</f>
        <v>Provider web link</v>
      </c>
      <c r="B322" s="13" t="s">
        <v>428</v>
      </c>
      <c r="C322" s="13" t="s">
        <v>229</v>
      </c>
      <c r="D322" s="13" t="s">
        <v>60</v>
      </c>
      <c r="E322" s="13" t="s">
        <v>233</v>
      </c>
      <c r="F322" s="13" t="s">
        <v>125</v>
      </c>
      <c r="G322" s="13" t="s">
        <v>208</v>
      </c>
      <c r="H322" s="13" t="s">
        <v>208</v>
      </c>
      <c r="I322" s="14">
        <v>44124</v>
      </c>
      <c r="J322" s="14">
        <v>44131</v>
      </c>
      <c r="K322" s="64">
        <v>0</v>
      </c>
    </row>
    <row r="323" spans="1:11" x14ac:dyDescent="0.25">
      <c r="A323" s="45" t="str">
        <f>HYPERLINK("https://reports.ofsted.gov.uk/provider/16/EY471521","Provider web link")</f>
        <v>Provider web link</v>
      </c>
      <c r="B323" s="13" t="s">
        <v>536</v>
      </c>
      <c r="C323" s="13" t="s">
        <v>224</v>
      </c>
      <c r="D323" s="13" t="s">
        <v>61</v>
      </c>
      <c r="E323" s="13" t="s">
        <v>537</v>
      </c>
      <c r="F323" s="13" t="s">
        <v>160</v>
      </c>
      <c r="G323" s="13" t="s">
        <v>208</v>
      </c>
      <c r="H323" s="13" t="s">
        <v>208</v>
      </c>
      <c r="I323" s="14">
        <v>44124</v>
      </c>
      <c r="J323" s="14">
        <v>44126</v>
      </c>
      <c r="K323" s="64">
        <v>0</v>
      </c>
    </row>
    <row r="324" spans="1:11" x14ac:dyDescent="0.25">
      <c r="A324" s="45" t="str">
        <f>HYPERLINK("https://reports.ofsted.gov.uk/provider/17/EY539800","Provider web link")</f>
        <v>Provider web link</v>
      </c>
      <c r="B324" s="13" t="s">
        <v>611</v>
      </c>
      <c r="C324" s="13" t="s">
        <v>226</v>
      </c>
      <c r="D324" s="13" t="s">
        <v>60</v>
      </c>
      <c r="E324" s="13" t="s">
        <v>233</v>
      </c>
      <c r="F324" s="13" t="s">
        <v>142</v>
      </c>
      <c r="G324" s="13" t="s">
        <v>280</v>
      </c>
      <c r="H324" s="13" t="s">
        <v>192</v>
      </c>
      <c r="I324" s="14">
        <v>44124</v>
      </c>
      <c r="J324" s="14">
        <v>44133</v>
      </c>
      <c r="K324" s="64">
        <v>0</v>
      </c>
    </row>
    <row r="325" spans="1:11" x14ac:dyDescent="0.25">
      <c r="A325" s="45" t="str">
        <f>HYPERLINK("https://reports.ofsted.gov.uk/provider/16/EY540761","Provider web link")</f>
        <v>Provider web link</v>
      </c>
      <c r="B325" s="13" t="s">
        <v>615</v>
      </c>
      <c r="C325" s="13" t="s">
        <v>226</v>
      </c>
      <c r="D325" s="13" t="s">
        <v>61</v>
      </c>
      <c r="E325" s="13" t="s">
        <v>616</v>
      </c>
      <c r="F325" s="13" t="s">
        <v>98</v>
      </c>
      <c r="G325" s="13" t="s">
        <v>173</v>
      </c>
      <c r="H325" s="13" t="s">
        <v>173</v>
      </c>
      <c r="I325" s="14">
        <v>44124</v>
      </c>
      <c r="J325" s="14">
        <v>44127</v>
      </c>
      <c r="K325" s="64">
        <v>0</v>
      </c>
    </row>
    <row r="326" spans="1:11" x14ac:dyDescent="0.25">
      <c r="A326" s="45" t="str">
        <f>HYPERLINK("https://reports.ofsted.gov.uk/provider/16/EY548987","Provider web link")</f>
        <v>Provider web link</v>
      </c>
      <c r="B326" s="13" t="s">
        <v>680</v>
      </c>
      <c r="C326" s="13" t="s">
        <v>226</v>
      </c>
      <c r="D326" s="13" t="s">
        <v>61</v>
      </c>
      <c r="E326" s="13" t="s">
        <v>681</v>
      </c>
      <c r="F326" s="13" t="s">
        <v>146</v>
      </c>
      <c r="G326" s="13" t="s">
        <v>208</v>
      </c>
      <c r="H326" s="13" t="s">
        <v>208</v>
      </c>
      <c r="I326" s="14">
        <v>44124</v>
      </c>
      <c r="J326" s="14">
        <v>44127</v>
      </c>
      <c r="K326" s="64">
        <v>0</v>
      </c>
    </row>
    <row r="327" spans="1:11" x14ac:dyDescent="0.25">
      <c r="A327" s="45" t="str">
        <f>HYPERLINK("https://reports.ofsted.gov.uk/provider/16/103774  ","Provider web link")</f>
        <v>Provider web link</v>
      </c>
      <c r="B327" s="13">
        <v>103774</v>
      </c>
      <c r="C327" s="13" t="s">
        <v>226</v>
      </c>
      <c r="D327" s="13" t="s">
        <v>61</v>
      </c>
      <c r="E327" s="13" t="s">
        <v>227</v>
      </c>
      <c r="F327" s="13" t="s">
        <v>113</v>
      </c>
      <c r="G327" s="13" t="s">
        <v>208</v>
      </c>
      <c r="H327" s="13" t="s">
        <v>208</v>
      </c>
      <c r="I327" s="14">
        <v>44125</v>
      </c>
      <c r="J327" s="14">
        <v>44131</v>
      </c>
      <c r="K327" s="64">
        <v>0</v>
      </c>
    </row>
    <row r="328" spans="1:11" x14ac:dyDescent="0.25">
      <c r="A328" s="45" t="str">
        <f>HYPERLINK("https://reports.ofsted.gov.uk/provider/16/106107  ","Provider web link")</f>
        <v>Provider web link</v>
      </c>
      <c r="B328" s="13">
        <v>106107</v>
      </c>
      <c r="C328" s="13" t="s">
        <v>229</v>
      </c>
      <c r="D328" s="13" t="s">
        <v>61</v>
      </c>
      <c r="E328" s="13" t="s">
        <v>230</v>
      </c>
      <c r="F328" s="13" t="s">
        <v>84</v>
      </c>
      <c r="G328" s="13" t="s">
        <v>214</v>
      </c>
      <c r="H328" s="13" t="s">
        <v>214</v>
      </c>
      <c r="I328" s="14">
        <v>44125</v>
      </c>
      <c r="J328" s="14">
        <v>44130</v>
      </c>
      <c r="K328" s="64">
        <v>0</v>
      </c>
    </row>
    <row r="329" spans="1:11" x14ac:dyDescent="0.25">
      <c r="A329" s="45" t="str">
        <f>HYPERLINK("https://reports.ofsted.gov.uk/provider/16/138209  ","Provider web link")</f>
        <v>Provider web link</v>
      </c>
      <c r="B329" s="13">
        <v>138209</v>
      </c>
      <c r="C329" s="13" t="s">
        <v>226</v>
      </c>
      <c r="D329" s="13" t="s">
        <v>61</v>
      </c>
      <c r="E329" s="13" t="s">
        <v>249</v>
      </c>
      <c r="F329" s="13" t="s">
        <v>114</v>
      </c>
      <c r="G329" s="13" t="s">
        <v>173</v>
      </c>
      <c r="H329" s="13" t="s">
        <v>173</v>
      </c>
      <c r="I329" s="14">
        <v>44125</v>
      </c>
      <c r="J329" s="14">
        <v>44130</v>
      </c>
      <c r="K329" s="64">
        <v>0</v>
      </c>
    </row>
    <row r="330" spans="1:11" x14ac:dyDescent="0.25">
      <c r="A330" s="45" t="str">
        <f>HYPERLINK("https://reports.ofsted.gov.uk/provider/17/222527  ","Provider web link")</f>
        <v>Provider web link</v>
      </c>
      <c r="B330" s="13">
        <v>222527</v>
      </c>
      <c r="C330" s="13" t="s">
        <v>226</v>
      </c>
      <c r="D330" s="13" t="s">
        <v>60</v>
      </c>
      <c r="E330" s="13" t="s">
        <v>233</v>
      </c>
      <c r="F330" s="13" t="s">
        <v>76</v>
      </c>
      <c r="G330" s="13" t="s">
        <v>168</v>
      </c>
      <c r="H330" s="13" t="s">
        <v>168</v>
      </c>
      <c r="I330" s="14">
        <v>44125</v>
      </c>
      <c r="J330" s="14">
        <v>44127</v>
      </c>
      <c r="K330" s="64">
        <v>0</v>
      </c>
    </row>
    <row r="331" spans="1:11" x14ac:dyDescent="0.25">
      <c r="A331" s="45" t="str">
        <f>HYPERLINK("https://reports.ofsted.gov.uk/provider/16/251462  ","Provider web link")</f>
        <v>Provider web link</v>
      </c>
      <c r="B331" s="13">
        <v>251462</v>
      </c>
      <c r="C331" s="13" t="s">
        <v>224</v>
      </c>
      <c r="D331" s="13" t="s">
        <v>61</v>
      </c>
      <c r="E331" s="13" t="s">
        <v>268</v>
      </c>
      <c r="F331" s="13" t="s">
        <v>144</v>
      </c>
      <c r="G331" s="13" t="s">
        <v>168</v>
      </c>
      <c r="H331" s="13" t="s">
        <v>168</v>
      </c>
      <c r="I331" s="14">
        <v>44125</v>
      </c>
      <c r="J331" s="14">
        <v>44127</v>
      </c>
      <c r="K331" s="64">
        <v>0</v>
      </c>
    </row>
    <row r="332" spans="1:11" x14ac:dyDescent="0.25">
      <c r="A332" s="45" t="str">
        <f>HYPERLINK("https://reports.ofsted.gov.uk/provider/16/EY273637","Provider web link")</f>
        <v>Provider web link</v>
      </c>
      <c r="B332" s="13" t="s">
        <v>335</v>
      </c>
      <c r="C332" s="13" t="s">
        <v>226</v>
      </c>
      <c r="D332" s="13" t="s">
        <v>61</v>
      </c>
      <c r="E332" s="13" t="s">
        <v>289</v>
      </c>
      <c r="F332" s="13" t="s">
        <v>126</v>
      </c>
      <c r="G332" s="13" t="s">
        <v>168</v>
      </c>
      <c r="H332" s="13" t="s">
        <v>168</v>
      </c>
      <c r="I332" s="14">
        <v>44125</v>
      </c>
      <c r="J332" s="14">
        <v>44126</v>
      </c>
      <c r="K332" s="64">
        <v>1</v>
      </c>
    </row>
    <row r="333" spans="1:11" x14ac:dyDescent="0.25">
      <c r="A333" s="45" t="str">
        <f>HYPERLINK("https://reports.ofsted.gov.uk/provider/17/EY296432","Provider web link")</f>
        <v>Provider web link</v>
      </c>
      <c r="B333" s="13" t="s">
        <v>356</v>
      </c>
      <c r="C333" s="13" t="s">
        <v>226</v>
      </c>
      <c r="D333" s="13" t="s">
        <v>60</v>
      </c>
      <c r="E333" s="13" t="s">
        <v>233</v>
      </c>
      <c r="F333" s="13" t="s">
        <v>131</v>
      </c>
      <c r="G333" s="13" t="s">
        <v>278</v>
      </c>
      <c r="H333" s="13" t="s">
        <v>192</v>
      </c>
      <c r="I333" s="14">
        <v>44125</v>
      </c>
      <c r="J333" s="14">
        <v>44125</v>
      </c>
      <c r="K333" s="64">
        <v>0</v>
      </c>
    </row>
    <row r="334" spans="1:11" x14ac:dyDescent="0.25">
      <c r="A334" s="45" t="str">
        <f>HYPERLINK("https://reports.ofsted.gov.uk/provider/16/EY333723","Provider web link")</f>
        <v>Provider web link</v>
      </c>
      <c r="B334" s="13" t="s">
        <v>386</v>
      </c>
      <c r="C334" s="13" t="s">
        <v>224</v>
      </c>
      <c r="D334" s="13" t="s">
        <v>61</v>
      </c>
      <c r="E334" s="13" t="s">
        <v>387</v>
      </c>
      <c r="F334" s="13" t="s">
        <v>73</v>
      </c>
      <c r="G334" s="13" t="s">
        <v>208</v>
      </c>
      <c r="H334" s="13" t="s">
        <v>208</v>
      </c>
      <c r="I334" s="14">
        <v>44125</v>
      </c>
      <c r="J334" s="14">
        <v>44127</v>
      </c>
      <c r="K334" s="64">
        <v>1</v>
      </c>
    </row>
    <row r="335" spans="1:11" x14ac:dyDescent="0.25">
      <c r="A335" s="45" t="str">
        <f>HYPERLINK("https://reports.ofsted.gov.uk/provider/17/EY348691","Provider web link")</f>
        <v>Provider web link</v>
      </c>
      <c r="B335" s="13" t="s">
        <v>399</v>
      </c>
      <c r="C335" s="13" t="s">
        <v>226</v>
      </c>
      <c r="D335" s="13" t="s">
        <v>60</v>
      </c>
      <c r="E335" s="13" t="s">
        <v>233</v>
      </c>
      <c r="F335" s="13" t="s">
        <v>87</v>
      </c>
      <c r="G335" s="13" t="s">
        <v>280</v>
      </c>
      <c r="H335" s="13" t="s">
        <v>192</v>
      </c>
      <c r="I335" s="14">
        <v>44125</v>
      </c>
      <c r="J335" s="14">
        <v>44131</v>
      </c>
      <c r="K335" s="64">
        <v>0</v>
      </c>
    </row>
    <row r="336" spans="1:11" x14ac:dyDescent="0.25">
      <c r="A336" s="45" t="str">
        <f>HYPERLINK("https://reports.ofsted.gov.uk/provider/17/EY389447","Provider web link")</f>
        <v>Provider web link</v>
      </c>
      <c r="B336" s="13" t="s">
        <v>435</v>
      </c>
      <c r="C336" s="13" t="s">
        <v>226</v>
      </c>
      <c r="D336" s="13" t="s">
        <v>60</v>
      </c>
      <c r="E336" s="13" t="s">
        <v>233</v>
      </c>
      <c r="F336" s="13" t="s">
        <v>130</v>
      </c>
      <c r="G336" s="13" t="s">
        <v>201</v>
      </c>
      <c r="H336" s="13" t="s">
        <v>201</v>
      </c>
      <c r="I336" s="14">
        <v>44125</v>
      </c>
      <c r="J336" s="14">
        <v>44126</v>
      </c>
      <c r="K336" s="64">
        <v>0</v>
      </c>
    </row>
    <row r="337" spans="1:11" x14ac:dyDescent="0.25">
      <c r="A337" s="45" t="str">
        <f>HYPERLINK("https://reports.ofsted.gov.uk/provider/17/EY434383","Provider web link")</f>
        <v>Provider web link</v>
      </c>
      <c r="B337" s="13" t="s">
        <v>492</v>
      </c>
      <c r="C337" s="13" t="s">
        <v>226</v>
      </c>
      <c r="D337" s="13" t="s">
        <v>60</v>
      </c>
      <c r="E337" s="13" t="s">
        <v>233</v>
      </c>
      <c r="F337" s="13" t="s">
        <v>68</v>
      </c>
      <c r="G337" s="13" t="s">
        <v>214</v>
      </c>
      <c r="H337" s="13" t="s">
        <v>214</v>
      </c>
      <c r="I337" s="14">
        <v>44125</v>
      </c>
      <c r="J337" s="14">
        <v>44146</v>
      </c>
      <c r="K337" s="64">
        <v>0</v>
      </c>
    </row>
    <row r="338" spans="1:11" x14ac:dyDescent="0.25">
      <c r="A338" s="45" t="str">
        <f>HYPERLINK("https://reports.ofsted.gov.uk/provider/17/EY462174","Provider web link")</f>
        <v>Provider web link</v>
      </c>
      <c r="B338" s="13" t="s">
        <v>526</v>
      </c>
      <c r="C338" s="13" t="s">
        <v>226</v>
      </c>
      <c r="D338" s="13" t="s">
        <v>60</v>
      </c>
      <c r="E338" s="13" t="s">
        <v>233</v>
      </c>
      <c r="F338" s="13" t="s">
        <v>79</v>
      </c>
      <c r="G338" s="13" t="s">
        <v>214</v>
      </c>
      <c r="H338" s="13" t="s">
        <v>214</v>
      </c>
      <c r="I338" s="14">
        <v>44125</v>
      </c>
      <c r="J338" s="14">
        <v>44130</v>
      </c>
      <c r="K338" s="64">
        <v>0</v>
      </c>
    </row>
    <row r="339" spans="1:11" x14ac:dyDescent="0.25">
      <c r="A339" s="45" t="str">
        <f>HYPERLINK("https://reports.ofsted.gov.uk/provider/16/127376  ","Provider web link")</f>
        <v>Provider web link</v>
      </c>
      <c r="B339" s="13">
        <v>127376</v>
      </c>
      <c r="C339" s="13" t="s">
        <v>226</v>
      </c>
      <c r="D339" s="13" t="s">
        <v>61</v>
      </c>
      <c r="E339" s="13" t="s">
        <v>242</v>
      </c>
      <c r="F339" s="13" t="s">
        <v>101</v>
      </c>
      <c r="G339" s="13" t="s">
        <v>208</v>
      </c>
      <c r="H339" s="13" t="s">
        <v>208</v>
      </c>
      <c r="I339" s="14">
        <v>44126</v>
      </c>
      <c r="J339" s="14">
        <v>44132</v>
      </c>
      <c r="K339" s="64">
        <v>0</v>
      </c>
    </row>
    <row r="340" spans="1:11" x14ac:dyDescent="0.25">
      <c r="A340" s="45" t="str">
        <f>HYPERLINK("https://reports.ofsted.gov.uk/provider/16/146861  ","Provider web link")</f>
        <v>Provider web link</v>
      </c>
      <c r="B340" s="13">
        <v>146861</v>
      </c>
      <c r="C340" s="13" t="s">
        <v>224</v>
      </c>
      <c r="D340" s="13" t="s">
        <v>61</v>
      </c>
      <c r="E340" s="13" t="s">
        <v>254</v>
      </c>
      <c r="F340" s="13" t="s">
        <v>99</v>
      </c>
      <c r="G340" s="13" t="s">
        <v>168</v>
      </c>
      <c r="H340" s="13" t="s">
        <v>168</v>
      </c>
      <c r="I340" s="14">
        <v>44126</v>
      </c>
      <c r="J340" s="14">
        <v>44132</v>
      </c>
      <c r="K340" s="64">
        <v>0</v>
      </c>
    </row>
    <row r="341" spans="1:11" x14ac:dyDescent="0.25">
      <c r="A341" s="45" t="str">
        <f>HYPERLINK("https://reports.ofsted.gov.uk/provider/16/2524312 ","Provider web link")</f>
        <v>Provider web link</v>
      </c>
      <c r="B341" s="13">
        <v>2524312</v>
      </c>
      <c r="C341" s="13" t="s">
        <v>226</v>
      </c>
      <c r="D341" s="13" t="s">
        <v>61</v>
      </c>
      <c r="E341" s="13" t="s">
        <v>297</v>
      </c>
      <c r="F341" s="13" t="s">
        <v>90</v>
      </c>
      <c r="G341" s="13" t="s">
        <v>168</v>
      </c>
      <c r="H341" s="13" t="s">
        <v>168</v>
      </c>
      <c r="I341" s="14">
        <v>44126</v>
      </c>
      <c r="J341" s="14">
        <v>44134</v>
      </c>
      <c r="K341" s="64">
        <v>0</v>
      </c>
    </row>
    <row r="342" spans="1:11" x14ac:dyDescent="0.25">
      <c r="A342" s="45" t="str">
        <f>HYPERLINK("https://reports.ofsted.gov.uk/provider/17/EY362636","Provider web link")</f>
        <v>Provider web link</v>
      </c>
      <c r="B342" s="13" t="s">
        <v>403</v>
      </c>
      <c r="C342" s="13" t="s">
        <v>226</v>
      </c>
      <c r="D342" s="13" t="s">
        <v>60</v>
      </c>
      <c r="E342" s="13" t="s">
        <v>233</v>
      </c>
      <c r="F342" s="13" t="s">
        <v>146</v>
      </c>
      <c r="G342" s="13" t="s">
        <v>208</v>
      </c>
      <c r="H342" s="13" t="s">
        <v>208</v>
      </c>
      <c r="I342" s="14">
        <v>44126</v>
      </c>
      <c r="J342" s="14">
        <v>44127</v>
      </c>
      <c r="K342" s="64">
        <v>0</v>
      </c>
    </row>
    <row r="343" spans="1:11" x14ac:dyDescent="0.25">
      <c r="A343" s="45" t="str">
        <f>HYPERLINK("https://reports.ofsted.gov.uk/provider/16/EY479079","Provider web link")</f>
        <v>Provider web link</v>
      </c>
      <c r="B343" s="13" t="s">
        <v>560</v>
      </c>
      <c r="C343" s="13" t="s">
        <v>224</v>
      </c>
      <c r="D343" s="13" t="s">
        <v>61</v>
      </c>
      <c r="E343" s="13" t="s">
        <v>561</v>
      </c>
      <c r="F343" s="13" t="s">
        <v>115</v>
      </c>
      <c r="G343" s="13" t="s">
        <v>280</v>
      </c>
      <c r="H343" s="13" t="s">
        <v>192</v>
      </c>
      <c r="I343" s="14">
        <v>44126</v>
      </c>
      <c r="J343" s="14">
        <v>44127</v>
      </c>
      <c r="K343" s="64">
        <v>0</v>
      </c>
    </row>
    <row r="344" spans="1:11" x14ac:dyDescent="0.25">
      <c r="A344" s="45" t="str">
        <f>HYPERLINK("https://reports.ofsted.gov.uk/provider/16/EY486589","Provider web link")</f>
        <v>Provider web link</v>
      </c>
      <c r="B344" s="13" t="s">
        <v>578</v>
      </c>
      <c r="C344" s="13" t="s">
        <v>224</v>
      </c>
      <c r="D344" s="13" t="s">
        <v>61</v>
      </c>
      <c r="E344" s="13" t="s">
        <v>579</v>
      </c>
      <c r="F344" s="13" t="s">
        <v>75</v>
      </c>
      <c r="G344" s="13" t="s">
        <v>278</v>
      </c>
      <c r="H344" s="13" t="s">
        <v>192</v>
      </c>
      <c r="I344" s="14">
        <v>44126</v>
      </c>
      <c r="J344" s="14">
        <v>44127</v>
      </c>
      <c r="K344" s="64">
        <v>0</v>
      </c>
    </row>
    <row r="345" spans="1:11" x14ac:dyDescent="0.25">
      <c r="A345" s="45" t="str">
        <f>HYPERLINK("https://reports.ofsted.gov.uk/provider/16/EY546747","Provider web link")</f>
        <v>Provider web link</v>
      </c>
      <c r="B345" s="13" t="s">
        <v>654</v>
      </c>
      <c r="C345" s="13" t="s">
        <v>226</v>
      </c>
      <c r="D345" s="13" t="s">
        <v>61</v>
      </c>
      <c r="E345" s="13" t="s">
        <v>655</v>
      </c>
      <c r="F345" s="13" t="s">
        <v>136</v>
      </c>
      <c r="G345" s="13" t="s">
        <v>218</v>
      </c>
      <c r="H345" s="13" t="s">
        <v>218</v>
      </c>
      <c r="I345" s="14">
        <v>44126</v>
      </c>
      <c r="J345" s="14">
        <v>44133</v>
      </c>
      <c r="K345" s="64">
        <v>0</v>
      </c>
    </row>
    <row r="346" spans="1:11" x14ac:dyDescent="0.25">
      <c r="A346" s="45" t="str">
        <f>HYPERLINK("https://reports.ofsted.gov.uk/provider/16/EY239628","Provider web link")</f>
        <v>Provider web link</v>
      </c>
      <c r="B346" s="13" t="s">
        <v>317</v>
      </c>
      <c r="C346" s="13" t="s">
        <v>226</v>
      </c>
      <c r="D346" s="13" t="s">
        <v>61</v>
      </c>
      <c r="E346" s="13" t="s">
        <v>318</v>
      </c>
      <c r="F346" s="13" t="s">
        <v>117</v>
      </c>
      <c r="G346" s="13" t="s">
        <v>168</v>
      </c>
      <c r="H346" s="13" t="s">
        <v>168</v>
      </c>
      <c r="I346" s="14">
        <v>44127</v>
      </c>
      <c r="J346" s="14">
        <v>44131</v>
      </c>
      <c r="K346" s="64">
        <v>0</v>
      </c>
    </row>
    <row r="347" spans="1:11" x14ac:dyDescent="0.25">
      <c r="A347" s="45" t="str">
        <f>HYPERLINK("https://reports.ofsted.gov.uk/provider/17/EY296350","Provider web link")</f>
        <v>Provider web link</v>
      </c>
      <c r="B347" s="13" t="s">
        <v>355</v>
      </c>
      <c r="C347" s="13" t="s">
        <v>226</v>
      </c>
      <c r="D347" s="13" t="s">
        <v>60</v>
      </c>
      <c r="E347" s="13" t="s">
        <v>233</v>
      </c>
      <c r="F347" s="13" t="s">
        <v>116</v>
      </c>
      <c r="G347" s="13" t="s">
        <v>173</v>
      </c>
      <c r="H347" s="13" t="s">
        <v>173</v>
      </c>
      <c r="I347" s="14">
        <v>44127</v>
      </c>
      <c r="J347" s="14">
        <v>44130</v>
      </c>
      <c r="K347" s="64">
        <v>1</v>
      </c>
    </row>
    <row r="348" spans="1:11" x14ac:dyDescent="0.25">
      <c r="A348" s="45" t="str">
        <f>HYPERLINK("https://reports.ofsted.gov.uk/provider/17/EY341858","Provider web link")</f>
        <v>Provider web link</v>
      </c>
      <c r="B348" s="13" t="s">
        <v>394</v>
      </c>
      <c r="C348" s="13" t="s">
        <v>226</v>
      </c>
      <c r="D348" s="13" t="s">
        <v>60</v>
      </c>
      <c r="E348" s="13" t="s">
        <v>233</v>
      </c>
      <c r="F348" s="13" t="s">
        <v>126</v>
      </c>
      <c r="G348" s="13" t="s">
        <v>168</v>
      </c>
      <c r="H348" s="13" t="s">
        <v>168</v>
      </c>
      <c r="I348" s="14">
        <v>44127</v>
      </c>
      <c r="J348" s="14">
        <v>44140</v>
      </c>
      <c r="K348" s="64">
        <v>0</v>
      </c>
    </row>
    <row r="349" spans="1:11" x14ac:dyDescent="0.25">
      <c r="A349" s="45" t="str">
        <f>HYPERLINK("https://reports.ofsted.gov.uk/provider/17/EY458117","Provider web link")</f>
        <v>Provider web link</v>
      </c>
      <c r="B349" s="13" t="s">
        <v>517</v>
      </c>
      <c r="C349" s="13" t="s">
        <v>229</v>
      </c>
      <c r="D349" s="13" t="s">
        <v>60</v>
      </c>
      <c r="E349" s="13" t="s">
        <v>233</v>
      </c>
      <c r="F349" s="13" t="s">
        <v>116</v>
      </c>
      <c r="G349" s="13" t="s">
        <v>173</v>
      </c>
      <c r="H349" s="13" t="s">
        <v>173</v>
      </c>
      <c r="I349" s="14">
        <v>44127</v>
      </c>
      <c r="J349" s="14">
        <v>44131</v>
      </c>
      <c r="K349" s="64">
        <v>0</v>
      </c>
    </row>
    <row r="350" spans="1:11" x14ac:dyDescent="0.25">
      <c r="A350" s="45" t="str">
        <f>HYPERLINK("https://reports.ofsted.gov.uk/provider/17/EY462180","Provider web link")</f>
        <v>Provider web link</v>
      </c>
      <c r="B350" s="13" t="s">
        <v>527</v>
      </c>
      <c r="C350" s="13" t="s">
        <v>226</v>
      </c>
      <c r="D350" s="13" t="s">
        <v>60</v>
      </c>
      <c r="E350" s="13" t="s">
        <v>233</v>
      </c>
      <c r="F350" s="13" t="s">
        <v>95</v>
      </c>
      <c r="G350" s="13" t="s">
        <v>201</v>
      </c>
      <c r="H350" s="13" t="s">
        <v>201</v>
      </c>
      <c r="I350" s="14">
        <v>44127</v>
      </c>
      <c r="J350" s="14">
        <v>44130</v>
      </c>
      <c r="K350" s="64">
        <v>0</v>
      </c>
    </row>
    <row r="351" spans="1:11" x14ac:dyDescent="0.25">
      <c r="A351" s="45" t="str">
        <f>HYPERLINK("https://reports.ofsted.gov.uk/provider/17/EY543091","Provider web link")</f>
        <v>Provider web link</v>
      </c>
      <c r="B351" s="13" t="s">
        <v>628</v>
      </c>
      <c r="C351" s="13" t="s">
        <v>226</v>
      </c>
      <c r="D351" s="13" t="s">
        <v>60</v>
      </c>
      <c r="E351" s="13" t="s">
        <v>233</v>
      </c>
      <c r="F351" s="13" t="s">
        <v>122</v>
      </c>
      <c r="G351" s="13" t="s">
        <v>164</v>
      </c>
      <c r="H351" s="13" t="s">
        <v>164</v>
      </c>
      <c r="I351" s="14">
        <v>44127</v>
      </c>
      <c r="J351" s="14">
        <v>44140</v>
      </c>
      <c r="K351" s="64">
        <v>0</v>
      </c>
    </row>
    <row r="352" spans="1:11" x14ac:dyDescent="0.25">
      <c r="A352" s="45" t="str">
        <f>HYPERLINK("https://reports.ofsted.gov.uk/provider/17/123348  ","Provider web link")</f>
        <v>Provider web link</v>
      </c>
      <c r="B352" s="13">
        <v>123348</v>
      </c>
      <c r="C352" s="13" t="s">
        <v>226</v>
      </c>
      <c r="D352" s="13" t="s">
        <v>60</v>
      </c>
      <c r="E352" s="13" t="s">
        <v>233</v>
      </c>
      <c r="F352" s="13" t="s">
        <v>99</v>
      </c>
      <c r="G352" s="13" t="s">
        <v>168</v>
      </c>
      <c r="H352" s="13" t="s">
        <v>168</v>
      </c>
      <c r="I352" s="14">
        <v>44130</v>
      </c>
      <c r="J352" s="14">
        <v>44132</v>
      </c>
      <c r="K352" s="64">
        <v>0</v>
      </c>
    </row>
    <row r="353" spans="1:11" x14ac:dyDescent="0.25">
      <c r="A353" s="45" t="str">
        <f>HYPERLINK("https://reports.ofsted.gov.uk/provider/16/134989  ","Provider web link")</f>
        <v>Provider web link</v>
      </c>
      <c r="B353" s="13">
        <v>134989</v>
      </c>
      <c r="C353" s="13" t="s">
        <v>226</v>
      </c>
      <c r="D353" s="13" t="s">
        <v>61</v>
      </c>
      <c r="E353" s="13" t="s">
        <v>248</v>
      </c>
      <c r="F353" s="13" t="s">
        <v>125</v>
      </c>
      <c r="G353" s="13" t="s">
        <v>208</v>
      </c>
      <c r="H353" s="13" t="s">
        <v>208</v>
      </c>
      <c r="I353" s="14">
        <v>44130</v>
      </c>
      <c r="J353" s="14">
        <v>44140</v>
      </c>
      <c r="K353" s="64">
        <v>0</v>
      </c>
    </row>
    <row r="354" spans="1:11" x14ac:dyDescent="0.25">
      <c r="A354" s="45" t="str">
        <f>HYPERLINK("https://reports.ofsted.gov.uk/provider/17/224430  ","Provider web link")</f>
        <v>Provider web link</v>
      </c>
      <c r="B354" s="13">
        <v>224430</v>
      </c>
      <c r="C354" s="13" t="s">
        <v>226</v>
      </c>
      <c r="D354" s="13" t="s">
        <v>60</v>
      </c>
      <c r="E354" s="13" t="s">
        <v>233</v>
      </c>
      <c r="F354" s="13" t="s">
        <v>143</v>
      </c>
      <c r="G354" s="13" t="s">
        <v>218</v>
      </c>
      <c r="H354" s="13" t="s">
        <v>218</v>
      </c>
      <c r="I354" s="14">
        <v>44130</v>
      </c>
      <c r="J354" s="14">
        <v>44137</v>
      </c>
      <c r="K354" s="64">
        <v>0</v>
      </c>
    </row>
    <row r="355" spans="1:11" x14ac:dyDescent="0.25">
      <c r="A355" s="45" t="str">
        <f>HYPERLINK("https://reports.ofsted.gov.uk/provider/17/302445  ","Provider web link")</f>
        <v>Provider web link</v>
      </c>
      <c r="B355" s="13">
        <v>302445</v>
      </c>
      <c r="C355" s="13" t="s">
        <v>226</v>
      </c>
      <c r="D355" s="13" t="s">
        <v>60</v>
      </c>
      <c r="E355" s="13" t="s">
        <v>233</v>
      </c>
      <c r="F355" s="13" t="s">
        <v>69</v>
      </c>
      <c r="G355" s="13" t="s">
        <v>278</v>
      </c>
      <c r="H355" s="13" t="s">
        <v>192</v>
      </c>
      <c r="I355" s="14">
        <v>44130</v>
      </c>
      <c r="J355" s="14">
        <v>44131</v>
      </c>
      <c r="K355" s="64">
        <v>0</v>
      </c>
    </row>
    <row r="356" spans="1:11" x14ac:dyDescent="0.25">
      <c r="A356" s="45" t="str">
        <f>HYPERLINK("https://reports.ofsted.gov.uk/provider/17/EY439531","Provider web link")</f>
        <v>Provider web link</v>
      </c>
      <c r="B356" s="13" t="s">
        <v>505</v>
      </c>
      <c r="C356" s="13" t="s">
        <v>226</v>
      </c>
      <c r="D356" s="13" t="s">
        <v>60</v>
      </c>
      <c r="E356" s="13" t="s">
        <v>233</v>
      </c>
      <c r="F356" s="13" t="s">
        <v>123</v>
      </c>
      <c r="G356" s="13" t="s">
        <v>164</v>
      </c>
      <c r="H356" s="13" t="s">
        <v>164</v>
      </c>
      <c r="I356" s="14">
        <v>44130</v>
      </c>
      <c r="J356" s="14">
        <v>44132</v>
      </c>
      <c r="K356" s="64">
        <v>0</v>
      </c>
    </row>
    <row r="357" spans="1:11" x14ac:dyDescent="0.25">
      <c r="A357" s="45" t="str">
        <f>HYPERLINK("https://reports.ofsted.gov.uk/provider/16/EY552009","Provider web link")</f>
        <v>Provider web link</v>
      </c>
      <c r="B357" s="13" t="s">
        <v>706</v>
      </c>
      <c r="C357" s="13" t="s">
        <v>224</v>
      </c>
      <c r="D357" s="13" t="s">
        <v>61</v>
      </c>
      <c r="E357" s="13" t="s">
        <v>707</v>
      </c>
      <c r="F357" s="13" t="s">
        <v>153</v>
      </c>
      <c r="G357" s="13" t="s">
        <v>201</v>
      </c>
      <c r="H357" s="13" t="s">
        <v>201</v>
      </c>
      <c r="I357" s="14">
        <v>44130</v>
      </c>
      <c r="J357" s="14">
        <v>44130</v>
      </c>
      <c r="K357" s="64">
        <v>0</v>
      </c>
    </row>
    <row r="358" spans="1:11" x14ac:dyDescent="0.25">
      <c r="A358" s="45" t="str">
        <f>HYPERLINK("https://reports.ofsted.gov.uk/provider/17/EY387770","Provider web link")</f>
        <v>Provider web link</v>
      </c>
      <c r="B358" s="13" t="s">
        <v>432</v>
      </c>
      <c r="C358" s="13" t="s">
        <v>226</v>
      </c>
      <c r="D358" s="13" t="s">
        <v>60</v>
      </c>
      <c r="E358" s="13" t="s">
        <v>233</v>
      </c>
      <c r="F358" s="13" t="s">
        <v>132</v>
      </c>
      <c r="G358" s="13" t="s">
        <v>218</v>
      </c>
      <c r="H358" s="13" t="s">
        <v>218</v>
      </c>
      <c r="I358" s="14">
        <v>44131</v>
      </c>
      <c r="J358" s="14">
        <v>44140</v>
      </c>
      <c r="K358" s="64">
        <v>0</v>
      </c>
    </row>
    <row r="359" spans="1:11" x14ac:dyDescent="0.25">
      <c r="A359" s="45" t="str">
        <f>HYPERLINK("https://reports.ofsted.gov.uk/provider/17/EY429356","Provider web link")</f>
        <v>Provider web link</v>
      </c>
      <c r="B359" s="13" t="s">
        <v>488</v>
      </c>
      <c r="C359" s="13" t="s">
        <v>226</v>
      </c>
      <c r="D359" s="13" t="s">
        <v>60</v>
      </c>
      <c r="E359" s="13" t="s">
        <v>233</v>
      </c>
      <c r="F359" s="13" t="s">
        <v>120</v>
      </c>
      <c r="G359" s="13" t="s">
        <v>278</v>
      </c>
      <c r="H359" s="13" t="s">
        <v>192</v>
      </c>
      <c r="I359" s="14">
        <v>44131</v>
      </c>
      <c r="J359" s="14">
        <v>44133</v>
      </c>
      <c r="K359" s="64">
        <v>0</v>
      </c>
    </row>
    <row r="360" spans="1:11" x14ac:dyDescent="0.25">
      <c r="A360" s="45" t="str">
        <f>HYPERLINK("https://reports.ofsted.gov.uk/provider/17/EY476290","Provider web link")</f>
        <v>Provider web link</v>
      </c>
      <c r="B360" s="13" t="s">
        <v>555</v>
      </c>
      <c r="C360" s="13" t="s">
        <v>226</v>
      </c>
      <c r="D360" s="13" t="s">
        <v>60</v>
      </c>
      <c r="E360" s="13" t="s">
        <v>233</v>
      </c>
      <c r="F360" s="13" t="s">
        <v>131</v>
      </c>
      <c r="G360" s="13" t="s">
        <v>278</v>
      </c>
      <c r="H360" s="13" t="s">
        <v>192</v>
      </c>
      <c r="I360" s="14">
        <v>44131</v>
      </c>
      <c r="J360" s="14">
        <v>44131</v>
      </c>
      <c r="K360" s="64">
        <v>0</v>
      </c>
    </row>
    <row r="361" spans="1:11" x14ac:dyDescent="0.25">
      <c r="A361" s="45" t="str">
        <f>HYPERLINK("https://reports.ofsted.gov.uk/provider/16/EY490865","Provider web link")</f>
        <v>Provider web link</v>
      </c>
      <c r="B361" s="13" t="s">
        <v>588</v>
      </c>
      <c r="C361" s="13" t="s">
        <v>229</v>
      </c>
      <c r="D361" s="13" t="s">
        <v>61</v>
      </c>
      <c r="E361" s="13" t="s">
        <v>589</v>
      </c>
      <c r="F361" s="13" t="s">
        <v>65</v>
      </c>
      <c r="G361" s="13" t="s">
        <v>218</v>
      </c>
      <c r="H361" s="13" t="s">
        <v>218</v>
      </c>
      <c r="I361" s="14">
        <v>44131</v>
      </c>
      <c r="J361" s="14">
        <v>44140</v>
      </c>
      <c r="K361" s="64">
        <v>0</v>
      </c>
    </row>
    <row r="362" spans="1:11" x14ac:dyDescent="0.25">
      <c r="A362" s="45" t="str">
        <f>HYPERLINK("https://reports.ofsted.gov.uk/provider/17/EY546586","Provider web link")</f>
        <v>Provider web link</v>
      </c>
      <c r="B362" s="13" t="s">
        <v>651</v>
      </c>
      <c r="C362" s="13" t="s">
        <v>229</v>
      </c>
      <c r="D362" s="13" t="s">
        <v>60</v>
      </c>
      <c r="E362" s="13" t="s">
        <v>233</v>
      </c>
      <c r="F362" s="13" t="s">
        <v>132</v>
      </c>
      <c r="G362" s="13" t="s">
        <v>218</v>
      </c>
      <c r="H362" s="13" t="s">
        <v>218</v>
      </c>
      <c r="I362" s="14">
        <v>44131</v>
      </c>
      <c r="J362" s="14">
        <v>44140</v>
      </c>
      <c r="K362" s="64">
        <v>0</v>
      </c>
    </row>
    <row r="363" spans="1:11" x14ac:dyDescent="0.25">
      <c r="A363" s="45" t="str">
        <f>HYPERLINK("https://reports.ofsted.gov.uk/provider/16/EY549416","Provider web link")</f>
        <v>Provider web link</v>
      </c>
      <c r="B363" s="13" t="s">
        <v>690</v>
      </c>
      <c r="C363" s="13" t="s">
        <v>226</v>
      </c>
      <c r="D363" s="13" t="s">
        <v>61</v>
      </c>
      <c r="E363" s="13" t="s">
        <v>691</v>
      </c>
      <c r="F363" s="13" t="s">
        <v>139</v>
      </c>
      <c r="G363" s="13" t="s">
        <v>208</v>
      </c>
      <c r="H363" s="13" t="s">
        <v>208</v>
      </c>
      <c r="I363" s="14">
        <v>44131</v>
      </c>
      <c r="J363" s="14">
        <v>44137</v>
      </c>
      <c r="K363" s="64">
        <v>0</v>
      </c>
    </row>
    <row r="364" spans="1:11" x14ac:dyDescent="0.25">
      <c r="A364" s="45" t="str">
        <f>HYPERLINK("https://reports.ofsted.gov.uk/provider/17/EY551178","Provider web link")</f>
        <v>Provider web link</v>
      </c>
      <c r="B364" s="13" t="s">
        <v>696</v>
      </c>
      <c r="C364" s="13" t="s">
        <v>226</v>
      </c>
      <c r="D364" s="13" t="s">
        <v>60</v>
      </c>
      <c r="E364" s="13" t="s">
        <v>233</v>
      </c>
      <c r="F364" s="13" t="s">
        <v>87</v>
      </c>
      <c r="G364" s="13" t="s">
        <v>280</v>
      </c>
      <c r="H364" s="13" t="s">
        <v>192</v>
      </c>
      <c r="I364" s="14">
        <v>44131</v>
      </c>
      <c r="J364" s="14">
        <v>44131</v>
      </c>
      <c r="K364" s="64">
        <v>0</v>
      </c>
    </row>
    <row r="365" spans="1:11" x14ac:dyDescent="0.25">
      <c r="A365" s="45" t="str">
        <f>HYPERLINK("https://reports.ofsted.gov.uk/provider/17/2531157 ","Provider web link")</f>
        <v>Provider web link</v>
      </c>
      <c r="B365" s="13">
        <v>2531157</v>
      </c>
      <c r="C365" s="13" t="s">
        <v>226</v>
      </c>
      <c r="D365" s="13" t="s">
        <v>60</v>
      </c>
      <c r="E365" s="13" t="s">
        <v>233</v>
      </c>
      <c r="F365" s="13" t="s">
        <v>97</v>
      </c>
      <c r="G365" s="13" t="s">
        <v>208</v>
      </c>
      <c r="H365" s="13" t="s">
        <v>208</v>
      </c>
      <c r="I365" s="14">
        <v>44132</v>
      </c>
      <c r="J365" s="14">
        <v>44134</v>
      </c>
      <c r="K365" s="64">
        <v>0</v>
      </c>
    </row>
    <row r="366" spans="1:11" x14ac:dyDescent="0.25">
      <c r="A366" s="45" t="str">
        <f>HYPERLINK("https://reports.ofsted.gov.uk/provider/17/EY252806","Provider web link")</f>
        <v>Provider web link</v>
      </c>
      <c r="B366" s="13" t="s">
        <v>319</v>
      </c>
      <c r="C366" s="13" t="s">
        <v>226</v>
      </c>
      <c r="D366" s="13" t="s">
        <v>60</v>
      </c>
      <c r="E366" s="13" t="s">
        <v>233</v>
      </c>
      <c r="F366" s="13" t="s">
        <v>117</v>
      </c>
      <c r="G366" s="13" t="s">
        <v>168</v>
      </c>
      <c r="H366" s="13" t="s">
        <v>168</v>
      </c>
      <c r="I366" s="14">
        <v>44132</v>
      </c>
      <c r="J366" s="14">
        <v>44141</v>
      </c>
      <c r="K366" s="64">
        <v>0</v>
      </c>
    </row>
    <row r="367" spans="1:11" x14ac:dyDescent="0.25">
      <c r="A367" s="45" t="str">
        <f>HYPERLINK("https://reports.ofsted.gov.uk/provider/17/EY387974","Provider web link")</f>
        <v>Provider web link</v>
      </c>
      <c r="B367" s="13" t="s">
        <v>433</v>
      </c>
      <c r="C367" s="13" t="s">
        <v>226</v>
      </c>
      <c r="D367" s="13" t="s">
        <v>60</v>
      </c>
      <c r="E367" s="13" t="s">
        <v>233</v>
      </c>
      <c r="F367" s="13" t="s">
        <v>73</v>
      </c>
      <c r="G367" s="13" t="s">
        <v>208</v>
      </c>
      <c r="H367" s="13" t="s">
        <v>208</v>
      </c>
      <c r="I367" s="14">
        <v>44133</v>
      </c>
      <c r="J367" s="14">
        <v>44138</v>
      </c>
      <c r="K367" s="64">
        <v>0</v>
      </c>
    </row>
    <row r="368" spans="1:11" x14ac:dyDescent="0.25">
      <c r="A368" s="45" t="str">
        <f>HYPERLINK("https://reports.ofsted.gov.uk/provider/17/EY402551","Provider web link")</f>
        <v>Provider web link</v>
      </c>
      <c r="B368" s="13" t="s">
        <v>451</v>
      </c>
      <c r="C368" s="13" t="s">
        <v>226</v>
      </c>
      <c r="D368" s="13" t="s">
        <v>60</v>
      </c>
      <c r="E368" s="13" t="s">
        <v>233</v>
      </c>
      <c r="F368" s="13" t="s">
        <v>78</v>
      </c>
      <c r="G368" s="13" t="s">
        <v>201</v>
      </c>
      <c r="H368" s="13" t="s">
        <v>201</v>
      </c>
      <c r="I368" s="14">
        <v>44133</v>
      </c>
      <c r="J368" s="14">
        <v>44134</v>
      </c>
      <c r="K368" s="64">
        <v>0</v>
      </c>
    </row>
    <row r="369" spans="1:11" x14ac:dyDescent="0.25">
      <c r="A369" s="45" t="str">
        <f>HYPERLINK("https://reports.ofsted.gov.uk/provider/17/EY407298","Provider web link")</f>
        <v>Provider web link</v>
      </c>
      <c r="B369" s="13" t="s">
        <v>453</v>
      </c>
      <c r="C369" s="13" t="s">
        <v>226</v>
      </c>
      <c r="D369" s="13" t="s">
        <v>60</v>
      </c>
      <c r="E369" s="13" t="s">
        <v>233</v>
      </c>
      <c r="F369" s="13" t="s">
        <v>99</v>
      </c>
      <c r="G369" s="13" t="s">
        <v>168</v>
      </c>
      <c r="H369" s="13" t="s">
        <v>168</v>
      </c>
      <c r="I369" s="14">
        <v>44133</v>
      </c>
      <c r="J369" s="14">
        <v>44139</v>
      </c>
      <c r="K369" s="64">
        <v>0</v>
      </c>
    </row>
    <row r="370" spans="1:11" x14ac:dyDescent="0.25">
      <c r="A370" s="45" t="str">
        <f>HYPERLINK("https://reports.ofsted.gov.uk/provider/17/EY461979","Provider web link")</f>
        <v>Provider web link</v>
      </c>
      <c r="B370" s="13" t="s">
        <v>525</v>
      </c>
      <c r="C370" s="13" t="s">
        <v>226</v>
      </c>
      <c r="D370" s="13" t="s">
        <v>60</v>
      </c>
      <c r="E370" s="13" t="s">
        <v>233</v>
      </c>
      <c r="F370" s="13" t="s">
        <v>130</v>
      </c>
      <c r="G370" s="13" t="s">
        <v>201</v>
      </c>
      <c r="H370" s="13" t="s">
        <v>201</v>
      </c>
      <c r="I370" s="14">
        <v>44133</v>
      </c>
      <c r="J370" s="14">
        <v>44133</v>
      </c>
      <c r="K370" s="64">
        <v>0</v>
      </c>
    </row>
    <row r="371" spans="1:11" x14ac:dyDescent="0.25">
      <c r="A371" s="45" t="str">
        <f>HYPERLINK("https://reports.ofsted.gov.uk/provider/16/EY477955","Provider web link")</f>
        <v>Provider web link</v>
      </c>
      <c r="B371" s="13" t="s">
        <v>556</v>
      </c>
      <c r="C371" s="13" t="s">
        <v>226</v>
      </c>
      <c r="D371" s="13" t="s">
        <v>61</v>
      </c>
      <c r="E371" s="13" t="s">
        <v>557</v>
      </c>
      <c r="F371" s="13" t="s">
        <v>83</v>
      </c>
      <c r="G371" s="13" t="s">
        <v>164</v>
      </c>
      <c r="H371" s="13" t="s">
        <v>164</v>
      </c>
      <c r="I371" s="14">
        <v>44133</v>
      </c>
      <c r="J371" s="14">
        <v>44138</v>
      </c>
      <c r="K371" s="64">
        <v>0</v>
      </c>
    </row>
    <row r="372" spans="1:11" x14ac:dyDescent="0.25">
      <c r="A372" s="45" t="str">
        <f>HYPERLINK("https://reports.ofsted.gov.uk/provider/17/EY486360","Provider web link")</f>
        <v>Provider web link</v>
      </c>
      <c r="B372" s="13" t="s">
        <v>577</v>
      </c>
      <c r="C372" s="13" t="s">
        <v>226</v>
      </c>
      <c r="D372" s="13" t="s">
        <v>60</v>
      </c>
      <c r="E372" s="13" t="s">
        <v>233</v>
      </c>
      <c r="F372" s="13" t="s">
        <v>111</v>
      </c>
      <c r="G372" s="13" t="s">
        <v>201</v>
      </c>
      <c r="H372" s="13" t="s">
        <v>201</v>
      </c>
      <c r="I372" s="14">
        <v>44134</v>
      </c>
      <c r="J372" s="14">
        <v>44141</v>
      </c>
      <c r="K372" s="64">
        <v>0</v>
      </c>
    </row>
    <row r="373" spans="1:11" x14ac:dyDescent="0.25">
      <c r="A373" s="45" t="str">
        <f>HYPERLINK("https://reports.ofsted.gov.uk/provider/16/EY544874","Provider web link")</f>
        <v>Provider web link</v>
      </c>
      <c r="B373" s="13" t="s">
        <v>641</v>
      </c>
      <c r="C373" s="13" t="s">
        <v>229</v>
      </c>
      <c r="D373" s="13" t="s">
        <v>61</v>
      </c>
      <c r="E373" s="13" t="s">
        <v>642</v>
      </c>
      <c r="F373" s="13" t="s">
        <v>187</v>
      </c>
      <c r="G373" s="13" t="s">
        <v>173</v>
      </c>
      <c r="H373" s="13" t="s">
        <v>173</v>
      </c>
      <c r="I373" s="14">
        <v>44134</v>
      </c>
      <c r="J373" s="14">
        <v>44144</v>
      </c>
      <c r="K373" s="64">
        <v>0</v>
      </c>
    </row>
    <row r="374" spans="1:11" x14ac:dyDescent="0.25">
      <c r="A374" s="45" t="str">
        <f>HYPERLINK("https://reports.ofsted.gov.uk/provider/16/EY548871","Provider web link")</f>
        <v>Provider web link</v>
      </c>
      <c r="B374" s="13" t="s">
        <v>677</v>
      </c>
      <c r="C374" s="13" t="s">
        <v>226</v>
      </c>
      <c r="D374" s="13" t="s">
        <v>61</v>
      </c>
      <c r="E374" s="13" t="s">
        <v>678</v>
      </c>
      <c r="F374" s="13" t="s">
        <v>187</v>
      </c>
      <c r="G374" s="13" t="s">
        <v>173</v>
      </c>
      <c r="H374" s="13" t="s">
        <v>173</v>
      </c>
      <c r="I374" s="14">
        <v>44134</v>
      </c>
      <c r="J374" s="14">
        <v>44144</v>
      </c>
      <c r="K374" s="64">
        <v>0</v>
      </c>
    </row>
    <row r="375" spans="1:11" x14ac:dyDescent="0.25">
      <c r="A375" s="45" t="str">
        <f>HYPERLINK("https://reports.ofsted.gov.uk/provider/16/EY231736","Provider web link")</f>
        <v>Provider web link</v>
      </c>
      <c r="B375" s="13" t="s">
        <v>308</v>
      </c>
      <c r="C375" s="13" t="s">
        <v>226</v>
      </c>
      <c r="D375" s="13" t="s">
        <v>61</v>
      </c>
      <c r="E375" s="13" t="s">
        <v>309</v>
      </c>
      <c r="F375" s="13" t="s">
        <v>187</v>
      </c>
      <c r="G375" s="13" t="s">
        <v>173</v>
      </c>
      <c r="H375" s="13" t="s">
        <v>173</v>
      </c>
      <c r="I375" s="14">
        <v>44137</v>
      </c>
      <c r="J375" s="14">
        <v>44144</v>
      </c>
      <c r="K375" s="64">
        <v>0</v>
      </c>
    </row>
    <row r="376" spans="1:11" x14ac:dyDescent="0.25">
      <c r="A376" s="45" t="str">
        <f>HYPERLINK("https://reports.ofsted.gov.uk/provider/16/EY543342","Provider web link")</f>
        <v>Provider web link</v>
      </c>
      <c r="B376" s="13" t="s">
        <v>633</v>
      </c>
      <c r="C376" s="13" t="s">
        <v>226</v>
      </c>
      <c r="D376" s="13" t="s">
        <v>61</v>
      </c>
      <c r="E376" s="13" t="s">
        <v>634</v>
      </c>
      <c r="F376" s="13" t="s">
        <v>190</v>
      </c>
      <c r="G376" s="13" t="s">
        <v>173</v>
      </c>
      <c r="H376" s="13" t="s">
        <v>173</v>
      </c>
      <c r="I376" s="14">
        <v>44137</v>
      </c>
      <c r="J376" s="14">
        <v>44145</v>
      </c>
      <c r="K376" s="64">
        <v>0</v>
      </c>
    </row>
    <row r="377" spans="1:11" x14ac:dyDescent="0.25">
      <c r="A377" s="45" t="str">
        <f>HYPERLINK("https://reports.ofsted.gov.uk/provider/17/204755  ","Provider web link")</f>
        <v>Provider web link</v>
      </c>
      <c r="B377" s="13">
        <v>204755</v>
      </c>
      <c r="C377" s="13" t="s">
        <v>226</v>
      </c>
      <c r="D377" s="13" t="s">
        <v>60</v>
      </c>
      <c r="E377" s="13" t="s">
        <v>233</v>
      </c>
      <c r="F377" s="13" t="s">
        <v>162</v>
      </c>
      <c r="G377" s="13" t="s">
        <v>218</v>
      </c>
      <c r="H377" s="13" t="s">
        <v>218</v>
      </c>
      <c r="I377" s="14">
        <v>44138</v>
      </c>
      <c r="J377" s="14">
        <v>44148</v>
      </c>
      <c r="K377" s="64">
        <v>0</v>
      </c>
    </row>
    <row r="378" spans="1:11" x14ac:dyDescent="0.25">
      <c r="A378" s="45" t="str">
        <f>HYPERLINK("https://reports.ofsted.gov.uk/provider/16/251706  ","Provider web link")</f>
        <v>Provider web link</v>
      </c>
      <c r="B378" s="13">
        <v>251706</v>
      </c>
      <c r="C378" s="13" t="s">
        <v>226</v>
      </c>
      <c r="D378" s="13" t="s">
        <v>61</v>
      </c>
      <c r="E378" s="13" t="s">
        <v>269</v>
      </c>
      <c r="F378" s="13" t="s">
        <v>144</v>
      </c>
      <c r="G378" s="13" t="s">
        <v>168</v>
      </c>
      <c r="H378" s="13" t="s">
        <v>168</v>
      </c>
      <c r="I378" s="14">
        <v>44138</v>
      </c>
      <c r="J378" s="14">
        <v>44141</v>
      </c>
      <c r="K378" s="64">
        <v>0</v>
      </c>
    </row>
    <row r="379" spans="1:11" x14ac:dyDescent="0.25">
      <c r="A379" s="45" t="str">
        <f>HYPERLINK("https://reports.ofsted.gov.uk/provider/16/EY257456","Provider web link")</f>
        <v>Provider web link</v>
      </c>
      <c r="B379" s="13" t="s">
        <v>320</v>
      </c>
      <c r="C379" s="13" t="s">
        <v>226</v>
      </c>
      <c r="D379" s="13" t="s">
        <v>61</v>
      </c>
      <c r="E379" s="13" t="s">
        <v>321</v>
      </c>
      <c r="F379" s="13" t="s">
        <v>133</v>
      </c>
      <c r="G379" s="13" t="s">
        <v>278</v>
      </c>
      <c r="H379" s="13" t="s">
        <v>192</v>
      </c>
      <c r="I379" s="14">
        <v>44138</v>
      </c>
      <c r="J379" s="14">
        <v>44145</v>
      </c>
      <c r="K379" s="64">
        <v>0</v>
      </c>
    </row>
    <row r="380" spans="1:11" x14ac:dyDescent="0.25">
      <c r="A380" s="45" t="str">
        <f>HYPERLINK("https://reports.ofsted.gov.uk/provider/17/EY259415","Provider web link")</f>
        <v>Provider web link</v>
      </c>
      <c r="B380" s="13" t="s">
        <v>324</v>
      </c>
      <c r="C380" s="13" t="s">
        <v>226</v>
      </c>
      <c r="D380" s="13" t="s">
        <v>60</v>
      </c>
      <c r="E380" s="13" t="s">
        <v>233</v>
      </c>
      <c r="F380" s="13" t="s">
        <v>115</v>
      </c>
      <c r="G380" s="13" t="s">
        <v>280</v>
      </c>
      <c r="H380" s="13" t="s">
        <v>192</v>
      </c>
      <c r="I380" s="14">
        <v>44138</v>
      </c>
      <c r="J380" s="14">
        <v>44147</v>
      </c>
      <c r="K380" s="64">
        <v>0</v>
      </c>
    </row>
    <row r="381" spans="1:11" x14ac:dyDescent="0.25">
      <c r="A381" s="45" t="str">
        <f>HYPERLINK("https://reports.ofsted.gov.uk/provider/17/EY336331","Provider web link")</f>
        <v>Provider web link</v>
      </c>
      <c r="B381" s="13" t="s">
        <v>388</v>
      </c>
      <c r="C381" s="13" t="s">
        <v>226</v>
      </c>
      <c r="D381" s="13" t="s">
        <v>60</v>
      </c>
      <c r="E381" s="13" t="s">
        <v>233</v>
      </c>
      <c r="F381" s="13" t="s">
        <v>113</v>
      </c>
      <c r="G381" s="13" t="s">
        <v>208</v>
      </c>
      <c r="H381" s="13" t="s">
        <v>208</v>
      </c>
      <c r="I381" s="14">
        <v>44138</v>
      </c>
      <c r="J381" s="14">
        <v>44139</v>
      </c>
      <c r="K381" s="64">
        <v>0</v>
      </c>
    </row>
    <row r="382" spans="1:11" x14ac:dyDescent="0.25">
      <c r="A382" s="45" t="str">
        <f>HYPERLINK("https://reports.ofsted.gov.uk/provider/16/EY371691","Provider web link")</f>
        <v>Provider web link</v>
      </c>
      <c r="B382" s="13" t="s">
        <v>417</v>
      </c>
      <c r="C382" s="13" t="s">
        <v>226</v>
      </c>
      <c r="D382" s="13" t="s">
        <v>61</v>
      </c>
      <c r="E382" s="13" t="s">
        <v>418</v>
      </c>
      <c r="F382" s="13" t="s">
        <v>166</v>
      </c>
      <c r="G382" s="13" t="s">
        <v>164</v>
      </c>
      <c r="H382" s="13" t="s">
        <v>164</v>
      </c>
      <c r="I382" s="14">
        <v>44138</v>
      </c>
      <c r="J382" s="14">
        <v>44144</v>
      </c>
      <c r="K382" s="64">
        <v>0</v>
      </c>
    </row>
    <row r="383" spans="1:11" x14ac:dyDescent="0.25">
      <c r="A383" s="45" t="str">
        <f>HYPERLINK("https://reports.ofsted.gov.uk/provider/17/EY435487","Provider web link")</f>
        <v>Provider web link</v>
      </c>
      <c r="B383" s="13" t="s">
        <v>494</v>
      </c>
      <c r="C383" s="13" t="s">
        <v>226</v>
      </c>
      <c r="D383" s="13" t="s">
        <v>60</v>
      </c>
      <c r="E383" s="13" t="s">
        <v>233</v>
      </c>
      <c r="F383" s="13" t="s">
        <v>102</v>
      </c>
      <c r="G383" s="13" t="s">
        <v>278</v>
      </c>
      <c r="H383" s="13" t="s">
        <v>192</v>
      </c>
      <c r="I383" s="14">
        <v>44138</v>
      </c>
      <c r="J383" s="14">
        <v>44139</v>
      </c>
      <c r="K383" s="64">
        <v>0</v>
      </c>
    </row>
    <row r="384" spans="1:11" x14ac:dyDescent="0.25">
      <c r="A384" s="45" t="str">
        <f>HYPERLINK("https://reports.ofsted.gov.uk/provider/16/EY474065","Provider web link")</f>
        <v>Provider web link</v>
      </c>
      <c r="B384" s="13" t="s">
        <v>546</v>
      </c>
      <c r="C384" s="13" t="s">
        <v>226</v>
      </c>
      <c r="D384" s="13" t="s">
        <v>61</v>
      </c>
      <c r="E384" s="13" t="s">
        <v>547</v>
      </c>
      <c r="F384" s="13" t="s">
        <v>140</v>
      </c>
      <c r="G384" s="13" t="s">
        <v>218</v>
      </c>
      <c r="H384" s="13" t="s">
        <v>218</v>
      </c>
      <c r="I384" s="14">
        <v>44138</v>
      </c>
      <c r="J384" s="14">
        <v>44140</v>
      </c>
      <c r="K384" s="64">
        <v>0</v>
      </c>
    </row>
    <row r="385" spans="1:11" x14ac:dyDescent="0.25">
      <c r="A385" s="45" t="str">
        <f>HYPERLINK("https://reports.ofsted.gov.uk/provider/17/EY474701","Provider web link")</f>
        <v>Provider web link</v>
      </c>
      <c r="B385" s="13" t="s">
        <v>552</v>
      </c>
      <c r="C385" s="13" t="s">
        <v>226</v>
      </c>
      <c r="D385" s="13" t="s">
        <v>60</v>
      </c>
      <c r="E385" s="13" t="s">
        <v>233</v>
      </c>
      <c r="F385" s="13" t="s">
        <v>157</v>
      </c>
      <c r="G385" s="13" t="s">
        <v>201</v>
      </c>
      <c r="H385" s="13" t="s">
        <v>201</v>
      </c>
      <c r="I385" s="14">
        <v>44138</v>
      </c>
      <c r="J385" s="14">
        <v>44141</v>
      </c>
      <c r="K385" s="64">
        <v>0</v>
      </c>
    </row>
    <row r="386" spans="1:11" x14ac:dyDescent="0.25">
      <c r="A386" s="45" t="str">
        <f>HYPERLINK("https://reports.ofsted.gov.uk/provider/17/EY536354","Provider web link")</f>
        <v>Provider web link</v>
      </c>
      <c r="B386" s="13" t="s">
        <v>599</v>
      </c>
      <c r="C386" s="13" t="s">
        <v>226</v>
      </c>
      <c r="D386" s="13" t="s">
        <v>60</v>
      </c>
      <c r="E386" s="13" t="s">
        <v>233</v>
      </c>
      <c r="F386" s="13" t="s">
        <v>112</v>
      </c>
      <c r="G386" s="13" t="s">
        <v>201</v>
      </c>
      <c r="H386" s="13" t="s">
        <v>201</v>
      </c>
      <c r="I386" s="14">
        <v>44138</v>
      </c>
      <c r="J386" s="14">
        <v>44141</v>
      </c>
      <c r="K386" s="64">
        <v>0</v>
      </c>
    </row>
    <row r="387" spans="1:11" x14ac:dyDescent="0.25">
      <c r="A387" s="45" t="str">
        <f>HYPERLINK("https://reports.ofsted.gov.uk/provider/17/EY544279","Provider web link")</f>
        <v>Provider web link</v>
      </c>
      <c r="B387" s="13" t="s">
        <v>639</v>
      </c>
      <c r="C387" s="13" t="s">
        <v>226</v>
      </c>
      <c r="D387" s="13" t="s">
        <v>60</v>
      </c>
      <c r="E387" s="13" t="s">
        <v>233</v>
      </c>
      <c r="F387" s="13" t="s">
        <v>117</v>
      </c>
      <c r="G387" s="13" t="s">
        <v>168</v>
      </c>
      <c r="H387" s="13" t="s">
        <v>168</v>
      </c>
      <c r="I387" s="14">
        <v>44138</v>
      </c>
      <c r="J387" s="14">
        <v>44141</v>
      </c>
      <c r="K387" s="64">
        <v>0</v>
      </c>
    </row>
    <row r="388" spans="1:11" x14ac:dyDescent="0.25">
      <c r="A388" s="45" t="str">
        <f>HYPERLINK("https://reports.ofsted.gov.uk/provider/16/EY549373","Provider web link")</f>
        <v>Provider web link</v>
      </c>
      <c r="B388" s="13" t="s">
        <v>688</v>
      </c>
      <c r="C388" s="13" t="s">
        <v>224</v>
      </c>
      <c r="D388" s="13" t="s">
        <v>61</v>
      </c>
      <c r="E388" s="13" t="s">
        <v>689</v>
      </c>
      <c r="F388" s="13" t="s">
        <v>146</v>
      </c>
      <c r="G388" s="13" t="s">
        <v>208</v>
      </c>
      <c r="H388" s="13" t="s">
        <v>208</v>
      </c>
      <c r="I388" s="14">
        <v>44138</v>
      </c>
      <c r="J388" s="14">
        <v>44141</v>
      </c>
      <c r="K388" s="64">
        <v>0</v>
      </c>
    </row>
    <row r="389" spans="1:11" x14ac:dyDescent="0.25">
      <c r="A389" s="45" t="str">
        <f>HYPERLINK("https://reports.ofsted.gov.uk/provider/16/200830  ","Provider web link")</f>
        <v>Provider web link</v>
      </c>
      <c r="B389" s="13">
        <v>200830</v>
      </c>
      <c r="C389" s="13" t="s">
        <v>226</v>
      </c>
      <c r="D389" s="13" t="s">
        <v>61</v>
      </c>
      <c r="E389" s="13" t="s">
        <v>258</v>
      </c>
      <c r="F389" s="13" t="s">
        <v>154</v>
      </c>
      <c r="G389" s="13" t="s">
        <v>218</v>
      </c>
      <c r="H389" s="13" t="s">
        <v>218</v>
      </c>
      <c r="I389" s="14">
        <v>44139</v>
      </c>
      <c r="J389" s="14">
        <v>44146</v>
      </c>
      <c r="K389" s="64">
        <v>0</v>
      </c>
    </row>
    <row r="390" spans="1:11" x14ac:dyDescent="0.25">
      <c r="A390" s="45" t="str">
        <f>HYPERLINK("https://reports.ofsted.gov.uk/provider/17/208672  ","Provider web link")</f>
        <v>Provider web link</v>
      </c>
      <c r="B390" s="13">
        <v>208672</v>
      </c>
      <c r="C390" s="13" t="s">
        <v>226</v>
      </c>
      <c r="D390" s="13" t="s">
        <v>60</v>
      </c>
      <c r="E390" s="13" t="s">
        <v>233</v>
      </c>
      <c r="F390" s="13" t="s">
        <v>110</v>
      </c>
      <c r="G390" s="13" t="s">
        <v>164</v>
      </c>
      <c r="H390" s="13" t="s">
        <v>164</v>
      </c>
      <c r="I390" s="14">
        <v>44139</v>
      </c>
      <c r="J390" s="14">
        <v>44147</v>
      </c>
      <c r="K390" s="64">
        <v>0</v>
      </c>
    </row>
    <row r="391" spans="1:11" x14ac:dyDescent="0.25">
      <c r="A391" s="45" t="str">
        <f>HYPERLINK("https://reports.ofsted.gov.uk/provider/16/251800  ","Provider web link")</f>
        <v>Provider web link</v>
      </c>
      <c r="B391" s="13">
        <v>251800</v>
      </c>
      <c r="C391" s="13" t="s">
        <v>226</v>
      </c>
      <c r="D391" s="13" t="s">
        <v>61</v>
      </c>
      <c r="E391" s="13" t="s">
        <v>270</v>
      </c>
      <c r="F391" s="13" t="s">
        <v>144</v>
      </c>
      <c r="G391" s="13" t="s">
        <v>168</v>
      </c>
      <c r="H391" s="13" t="s">
        <v>168</v>
      </c>
      <c r="I391" s="14">
        <v>44139</v>
      </c>
      <c r="J391" s="14">
        <v>44146</v>
      </c>
      <c r="K391" s="64">
        <v>0</v>
      </c>
    </row>
    <row r="392" spans="1:11" x14ac:dyDescent="0.25">
      <c r="A392" s="45" t="str">
        <f>HYPERLINK("https://reports.ofsted.gov.uk/provider/16/254313  ","Provider web link")</f>
        <v>Provider web link</v>
      </c>
      <c r="B392" s="13">
        <v>254313</v>
      </c>
      <c r="C392" s="13" t="s">
        <v>224</v>
      </c>
      <c r="D392" s="13" t="s">
        <v>61</v>
      </c>
      <c r="E392" s="13" t="s">
        <v>273</v>
      </c>
      <c r="F392" s="13" t="s">
        <v>117</v>
      </c>
      <c r="G392" s="13" t="s">
        <v>168</v>
      </c>
      <c r="H392" s="13" t="s">
        <v>168</v>
      </c>
      <c r="I392" s="14">
        <v>44139</v>
      </c>
      <c r="J392" s="14">
        <v>44141</v>
      </c>
      <c r="K392" s="64">
        <v>0</v>
      </c>
    </row>
    <row r="393" spans="1:11" x14ac:dyDescent="0.25">
      <c r="A393" s="45" t="str">
        <f>HYPERLINK("https://reports.ofsted.gov.uk/provider/16/400455  ","Provider web link")</f>
        <v>Provider web link</v>
      </c>
      <c r="B393" s="13">
        <v>400455</v>
      </c>
      <c r="C393" s="13" t="s">
        <v>226</v>
      </c>
      <c r="D393" s="13" t="s">
        <v>61</v>
      </c>
      <c r="E393" s="13" t="s">
        <v>285</v>
      </c>
      <c r="F393" s="13" t="s">
        <v>120</v>
      </c>
      <c r="G393" s="13" t="s">
        <v>278</v>
      </c>
      <c r="H393" s="13" t="s">
        <v>192</v>
      </c>
      <c r="I393" s="14">
        <v>44139</v>
      </c>
      <c r="J393" s="14">
        <v>44140</v>
      </c>
      <c r="K393" s="64">
        <v>0</v>
      </c>
    </row>
    <row r="394" spans="1:11" x14ac:dyDescent="0.25">
      <c r="A394" s="45" t="str">
        <f>HYPERLINK("https://reports.ofsted.gov.uk/provider/16/510033  ","Provider web link")</f>
        <v>Provider web link</v>
      </c>
      <c r="B394" s="13">
        <v>510033</v>
      </c>
      <c r="C394" s="13" t="s">
        <v>226</v>
      </c>
      <c r="D394" s="13" t="s">
        <v>61</v>
      </c>
      <c r="E394" s="13" t="s">
        <v>292</v>
      </c>
      <c r="F394" s="13" t="s">
        <v>92</v>
      </c>
      <c r="G394" s="13" t="s">
        <v>214</v>
      </c>
      <c r="H394" s="13" t="s">
        <v>214</v>
      </c>
      <c r="I394" s="14">
        <v>44139</v>
      </c>
      <c r="J394" s="14">
        <v>44146</v>
      </c>
      <c r="K394" s="64">
        <v>0</v>
      </c>
    </row>
    <row r="395" spans="1:11" x14ac:dyDescent="0.25">
      <c r="A395" s="45" t="str">
        <f>HYPERLINK("https://reports.ofsted.gov.uk/provider/16/EY261311","Provider web link")</f>
        <v>Provider web link</v>
      </c>
      <c r="B395" s="13" t="s">
        <v>326</v>
      </c>
      <c r="C395" s="13" t="s">
        <v>226</v>
      </c>
      <c r="D395" s="13" t="s">
        <v>61</v>
      </c>
      <c r="E395" s="13" t="s">
        <v>327</v>
      </c>
      <c r="F395" s="13" t="s">
        <v>76</v>
      </c>
      <c r="G395" s="13" t="s">
        <v>168</v>
      </c>
      <c r="H395" s="13" t="s">
        <v>168</v>
      </c>
      <c r="I395" s="14">
        <v>44139</v>
      </c>
      <c r="J395" s="14">
        <v>44145</v>
      </c>
      <c r="K395" s="64">
        <v>0</v>
      </c>
    </row>
    <row r="396" spans="1:11" x14ac:dyDescent="0.25">
      <c r="A396" s="45" t="str">
        <f>HYPERLINK("https://reports.ofsted.gov.uk/provider/16/EY363168","Provider web link")</f>
        <v>Provider web link</v>
      </c>
      <c r="B396" s="13" t="s">
        <v>405</v>
      </c>
      <c r="C396" s="13" t="s">
        <v>226</v>
      </c>
      <c r="D396" s="13" t="s">
        <v>61</v>
      </c>
      <c r="E396" s="13" t="s">
        <v>406</v>
      </c>
      <c r="F396" s="13" t="s">
        <v>88</v>
      </c>
      <c r="G396" s="13" t="s">
        <v>278</v>
      </c>
      <c r="H396" s="13" t="s">
        <v>192</v>
      </c>
      <c r="I396" s="14">
        <v>44139</v>
      </c>
      <c r="J396" s="14">
        <v>44141</v>
      </c>
      <c r="K396" s="64">
        <v>0</v>
      </c>
    </row>
    <row r="397" spans="1:11" x14ac:dyDescent="0.25">
      <c r="A397" s="45" t="str">
        <f>HYPERLINK("https://reports.ofsted.gov.uk/provider/17/EY372912","Provider web link")</f>
        <v>Provider web link</v>
      </c>
      <c r="B397" s="13" t="s">
        <v>419</v>
      </c>
      <c r="C397" s="13" t="s">
        <v>226</v>
      </c>
      <c r="D397" s="13" t="s">
        <v>60</v>
      </c>
      <c r="E397" s="13" t="s">
        <v>233</v>
      </c>
      <c r="F397" s="13" t="s">
        <v>108</v>
      </c>
      <c r="G397" s="13" t="s">
        <v>164</v>
      </c>
      <c r="H397" s="13" t="s">
        <v>164</v>
      </c>
      <c r="I397" s="14">
        <v>44139</v>
      </c>
      <c r="J397" s="14">
        <v>44147</v>
      </c>
      <c r="K397" s="64">
        <v>0</v>
      </c>
    </row>
    <row r="398" spans="1:11" x14ac:dyDescent="0.25">
      <c r="A398" s="45" t="str">
        <f>HYPERLINK("https://reports.ofsted.gov.uk/provider/16/EY452973","Provider web link")</f>
        <v>Provider web link</v>
      </c>
      <c r="B398" s="13" t="s">
        <v>511</v>
      </c>
      <c r="C398" s="13" t="s">
        <v>226</v>
      </c>
      <c r="D398" s="13" t="s">
        <v>61</v>
      </c>
      <c r="E398" s="13" t="s">
        <v>512</v>
      </c>
      <c r="F398" s="13" t="s">
        <v>116</v>
      </c>
      <c r="G398" s="13" t="s">
        <v>173</v>
      </c>
      <c r="H398" s="13" t="s">
        <v>173</v>
      </c>
      <c r="I398" s="14">
        <v>44139</v>
      </c>
      <c r="J398" s="14">
        <v>44148</v>
      </c>
      <c r="K398" s="64">
        <v>0</v>
      </c>
    </row>
    <row r="399" spans="1:11" x14ac:dyDescent="0.25">
      <c r="A399" s="45" t="str">
        <f>HYPERLINK("https://reports.ofsted.gov.uk/provider/16/EY478216","Provider web link")</f>
        <v>Provider web link</v>
      </c>
      <c r="B399" s="13" t="s">
        <v>558</v>
      </c>
      <c r="C399" s="13" t="s">
        <v>229</v>
      </c>
      <c r="D399" s="13" t="s">
        <v>61</v>
      </c>
      <c r="E399" s="13" t="s">
        <v>559</v>
      </c>
      <c r="F399" s="13" t="s">
        <v>65</v>
      </c>
      <c r="G399" s="13" t="s">
        <v>218</v>
      </c>
      <c r="H399" s="13" t="s">
        <v>218</v>
      </c>
      <c r="I399" s="14">
        <v>44139</v>
      </c>
      <c r="J399" s="14">
        <v>44147</v>
      </c>
      <c r="K399" s="64">
        <v>0</v>
      </c>
    </row>
    <row r="400" spans="1:11" x14ac:dyDescent="0.25">
      <c r="A400" s="45" t="str">
        <f>HYPERLINK("https://reports.ofsted.gov.uk/provider/17/EY541676","Provider web link")</f>
        <v>Provider web link</v>
      </c>
      <c r="B400" s="13" t="s">
        <v>618</v>
      </c>
      <c r="C400" s="13" t="s">
        <v>229</v>
      </c>
      <c r="D400" s="13" t="s">
        <v>60</v>
      </c>
      <c r="E400" s="13" t="s">
        <v>233</v>
      </c>
      <c r="F400" s="13" t="s">
        <v>92</v>
      </c>
      <c r="G400" s="13" t="s">
        <v>214</v>
      </c>
      <c r="H400" s="13" t="s">
        <v>214</v>
      </c>
      <c r="I400" s="14">
        <v>44139</v>
      </c>
      <c r="J400" s="14">
        <v>44146</v>
      </c>
      <c r="K400" s="64">
        <v>0</v>
      </c>
    </row>
    <row r="401" spans="1:11" x14ac:dyDescent="0.25">
      <c r="A401" s="45" t="str">
        <f>HYPERLINK("https://reports.ofsted.gov.uk/provider/16/EY557940","Provider web link")</f>
        <v>Provider web link</v>
      </c>
      <c r="B401" s="13" t="s">
        <v>718</v>
      </c>
      <c r="C401" s="13" t="s">
        <v>226</v>
      </c>
      <c r="D401" s="13" t="s">
        <v>61</v>
      </c>
      <c r="E401" s="13" t="s">
        <v>719</v>
      </c>
      <c r="F401" s="13" t="s">
        <v>112</v>
      </c>
      <c r="G401" s="13" t="s">
        <v>201</v>
      </c>
      <c r="H401" s="13" t="s">
        <v>201</v>
      </c>
      <c r="I401" s="14">
        <v>44139</v>
      </c>
      <c r="J401" s="14">
        <v>44140</v>
      </c>
      <c r="K401" s="64">
        <v>0</v>
      </c>
    </row>
    <row r="402" spans="1:11" x14ac:dyDescent="0.25">
      <c r="A402" s="45" t="str">
        <f>HYPERLINK("https://reports.ofsted.gov.uk/provider/16/509432  ","Provider web link")</f>
        <v>Provider web link</v>
      </c>
      <c r="B402" s="13">
        <v>509432</v>
      </c>
      <c r="C402" s="13" t="s">
        <v>226</v>
      </c>
      <c r="D402" s="13" t="s">
        <v>61</v>
      </c>
      <c r="E402" s="13" t="s">
        <v>290</v>
      </c>
      <c r="F402" s="13" t="s">
        <v>65</v>
      </c>
      <c r="G402" s="13" t="s">
        <v>218</v>
      </c>
      <c r="H402" s="13" t="s">
        <v>218</v>
      </c>
      <c r="I402" s="14">
        <v>44140</v>
      </c>
      <c r="J402" s="14">
        <v>44145</v>
      </c>
      <c r="K402" s="64">
        <v>0</v>
      </c>
    </row>
    <row r="403" spans="1:11" x14ac:dyDescent="0.25">
      <c r="A403" s="45" t="str">
        <f>HYPERLINK("https://reports.ofsted.gov.uk/provider/17/EY400908","Provider web link")</f>
        <v>Provider web link</v>
      </c>
      <c r="B403" s="13" t="s">
        <v>450</v>
      </c>
      <c r="C403" s="13" t="s">
        <v>226</v>
      </c>
      <c r="D403" s="13" t="s">
        <v>60</v>
      </c>
      <c r="E403" s="13" t="s">
        <v>233</v>
      </c>
      <c r="F403" s="13" t="s">
        <v>166</v>
      </c>
      <c r="G403" s="13" t="s">
        <v>164</v>
      </c>
      <c r="H403" s="13" t="s">
        <v>164</v>
      </c>
      <c r="I403" s="14">
        <v>44140</v>
      </c>
      <c r="J403" s="14">
        <v>44145</v>
      </c>
      <c r="K403" s="64">
        <v>0</v>
      </c>
    </row>
    <row r="404" spans="1:11" x14ac:dyDescent="0.25">
      <c r="A404" s="45" t="str">
        <f>HYPERLINK("https://reports.ofsted.gov.uk/provider/17/EY435127","Provider web link")</f>
        <v>Provider web link</v>
      </c>
      <c r="B404" s="13" t="s">
        <v>493</v>
      </c>
      <c r="C404" s="13" t="s">
        <v>226</v>
      </c>
      <c r="D404" s="13" t="s">
        <v>60</v>
      </c>
      <c r="E404" s="13" t="s">
        <v>233</v>
      </c>
      <c r="F404" s="13" t="s">
        <v>166</v>
      </c>
      <c r="G404" s="13" t="s">
        <v>164</v>
      </c>
      <c r="H404" s="13" t="s">
        <v>164</v>
      </c>
      <c r="I404" s="14">
        <v>44140</v>
      </c>
      <c r="J404" s="14">
        <v>44145</v>
      </c>
      <c r="K404" s="64">
        <v>0</v>
      </c>
    </row>
    <row r="405" spans="1:11" x14ac:dyDescent="0.25">
      <c r="A405" s="45" t="str">
        <f>HYPERLINK("https://reports.ofsted.gov.uk/provider/16/EY489442","Provider web link")</f>
        <v>Provider web link</v>
      </c>
      <c r="B405" s="13" t="s">
        <v>583</v>
      </c>
      <c r="C405" s="13" t="s">
        <v>226</v>
      </c>
      <c r="D405" s="13" t="s">
        <v>61</v>
      </c>
      <c r="E405" s="13" t="s">
        <v>584</v>
      </c>
      <c r="F405" s="13" t="s">
        <v>166</v>
      </c>
      <c r="G405" s="13" t="s">
        <v>164</v>
      </c>
      <c r="H405" s="13" t="s">
        <v>164</v>
      </c>
      <c r="I405" s="14">
        <v>44140</v>
      </c>
      <c r="J405" s="14">
        <v>44147</v>
      </c>
      <c r="K405" s="64">
        <v>0</v>
      </c>
    </row>
    <row r="406" spans="1:11" x14ac:dyDescent="0.25">
      <c r="A406" s="45" t="str">
        <f>HYPERLINK("https://reports.ofsted.gov.uk/provider/17/EY431018","Provider web link")</f>
        <v>Provider web link</v>
      </c>
      <c r="B406" s="13" t="s">
        <v>491</v>
      </c>
      <c r="C406" s="13" t="s">
        <v>226</v>
      </c>
      <c r="D406" s="13" t="s">
        <v>60</v>
      </c>
      <c r="E406" s="13" t="s">
        <v>233</v>
      </c>
      <c r="F406" s="13" t="s">
        <v>206</v>
      </c>
      <c r="G406" s="13" t="s">
        <v>201</v>
      </c>
      <c r="H406" s="13" t="s">
        <v>201</v>
      </c>
      <c r="I406" s="14">
        <v>44141</v>
      </c>
      <c r="J406" s="14">
        <v>44145</v>
      </c>
      <c r="K406" s="64">
        <v>0</v>
      </c>
    </row>
    <row r="407" spans="1:11" x14ac:dyDescent="0.25">
      <c r="A407" s="45" t="str">
        <f>HYPERLINK("https://reports.ofsted.gov.uk/provider/17/EY232845","Provider web link")</f>
        <v>Provider web link</v>
      </c>
      <c r="B407" s="13" t="s">
        <v>310</v>
      </c>
      <c r="C407" s="13" t="s">
        <v>226</v>
      </c>
      <c r="D407" s="13" t="s">
        <v>60</v>
      </c>
      <c r="E407" s="13" t="s">
        <v>233</v>
      </c>
      <c r="F407" s="13" t="s">
        <v>98</v>
      </c>
      <c r="G407" s="13" t="s">
        <v>173</v>
      </c>
      <c r="H407" s="13" t="s">
        <v>173</v>
      </c>
      <c r="I407" s="14">
        <v>44144</v>
      </c>
      <c r="J407" s="14">
        <v>44148</v>
      </c>
      <c r="K407" s="64">
        <v>0</v>
      </c>
    </row>
    <row r="408" spans="1:11" x14ac:dyDescent="0.25">
      <c r="A408" s="45" t="str">
        <f>HYPERLINK("https://reports.ofsted.gov.uk/provider/17/EY310912","Provider web link")</f>
        <v>Provider web link</v>
      </c>
      <c r="B408" s="13" t="s">
        <v>370</v>
      </c>
      <c r="C408" s="13" t="s">
        <v>226</v>
      </c>
      <c r="D408" s="13" t="s">
        <v>60</v>
      </c>
      <c r="E408" s="13" t="s">
        <v>233</v>
      </c>
      <c r="F408" s="13" t="s">
        <v>69</v>
      </c>
      <c r="G408" s="13" t="s">
        <v>278</v>
      </c>
      <c r="H408" s="13" t="s">
        <v>192</v>
      </c>
      <c r="I408" s="14">
        <v>44144</v>
      </c>
      <c r="J408" s="14">
        <v>44147</v>
      </c>
      <c r="K408" s="64">
        <v>0</v>
      </c>
    </row>
    <row r="409" spans="1:11" x14ac:dyDescent="0.25">
      <c r="A409" s="45" t="str">
        <f>HYPERLINK("https://reports.ofsted.gov.uk/provider/17/EY489885","Provider web link")</f>
        <v>Provider web link</v>
      </c>
      <c r="B409" s="13" t="s">
        <v>585</v>
      </c>
      <c r="C409" s="13" t="s">
        <v>226</v>
      </c>
      <c r="D409" s="13" t="s">
        <v>60</v>
      </c>
      <c r="E409" s="13" t="s">
        <v>233</v>
      </c>
      <c r="F409" s="13" t="s">
        <v>95</v>
      </c>
      <c r="G409" s="13" t="s">
        <v>201</v>
      </c>
      <c r="H409" s="13" t="s">
        <v>201</v>
      </c>
      <c r="I409" s="14">
        <v>44144</v>
      </c>
      <c r="J409" s="14">
        <v>44147</v>
      </c>
      <c r="K409" s="64">
        <v>0</v>
      </c>
    </row>
    <row r="410" spans="1:11" x14ac:dyDescent="0.25">
      <c r="A410" s="45" t="str">
        <f>HYPERLINK("https://reports.ofsted.gov.uk/provider/16/221642  ","Provider web link")</f>
        <v>Provider web link</v>
      </c>
      <c r="B410" s="13">
        <v>221642</v>
      </c>
      <c r="C410" s="13" t="s">
        <v>226</v>
      </c>
      <c r="D410" s="13" t="s">
        <v>61</v>
      </c>
      <c r="E410" s="13" t="s">
        <v>263</v>
      </c>
      <c r="F410" s="13" t="s">
        <v>76</v>
      </c>
      <c r="G410" s="13" t="s">
        <v>168</v>
      </c>
      <c r="H410" s="13" t="s">
        <v>168</v>
      </c>
      <c r="I410" s="14">
        <v>44145</v>
      </c>
      <c r="J410" s="14">
        <v>44147</v>
      </c>
      <c r="K410" s="64">
        <v>0</v>
      </c>
    </row>
    <row r="411" spans="1:11" x14ac:dyDescent="0.25">
      <c r="A411" s="45" t="str">
        <f>HYPERLINK("https://reports.ofsted.gov.uk/provider/16/309509  ","Provider web link")</f>
        <v>Provider web link</v>
      </c>
      <c r="B411" s="13">
        <v>309509</v>
      </c>
      <c r="C411" s="13" t="s">
        <v>226</v>
      </c>
      <c r="D411" s="13" t="s">
        <v>61</v>
      </c>
      <c r="E411" s="13" t="s">
        <v>279</v>
      </c>
      <c r="F411" s="13" t="s">
        <v>106</v>
      </c>
      <c r="G411" s="13" t="s">
        <v>201</v>
      </c>
      <c r="H411" s="13" t="s">
        <v>201</v>
      </c>
      <c r="I411" s="14">
        <v>44145</v>
      </c>
      <c r="J411" s="14">
        <v>44146</v>
      </c>
      <c r="K411" s="64">
        <v>0</v>
      </c>
    </row>
    <row r="412" spans="1:11" x14ac:dyDescent="0.25">
      <c r="A412" s="45" t="str">
        <f>HYPERLINK("https://reports.ofsted.gov.uk/provider/16/EY291923","Provider web link")</f>
        <v>Provider web link</v>
      </c>
      <c r="B412" s="13" t="s">
        <v>346</v>
      </c>
      <c r="C412" s="13" t="s">
        <v>226</v>
      </c>
      <c r="D412" s="13" t="s">
        <v>61</v>
      </c>
      <c r="E412" s="13" t="s">
        <v>347</v>
      </c>
      <c r="F412" s="13" t="s">
        <v>116</v>
      </c>
      <c r="G412" s="13" t="s">
        <v>173</v>
      </c>
      <c r="H412" s="13" t="s">
        <v>173</v>
      </c>
      <c r="I412" s="14">
        <v>44146</v>
      </c>
      <c r="J412" s="14">
        <v>44148</v>
      </c>
      <c r="K412" s="64">
        <v>0</v>
      </c>
    </row>
    <row r="413" spans="1:11" x14ac:dyDescent="0.25">
      <c r="A413" s="45" t="str">
        <f>HYPERLINK("https://reports.ofsted.gov.uk/provider/17/EY484996","Provider web link")</f>
        <v>Provider web link</v>
      </c>
      <c r="B413" s="13" t="s">
        <v>572</v>
      </c>
      <c r="C413" s="13" t="s">
        <v>226</v>
      </c>
      <c r="D413" s="13" t="s">
        <v>60</v>
      </c>
      <c r="E413" s="13" t="s">
        <v>233</v>
      </c>
      <c r="F413" s="13" t="s">
        <v>141</v>
      </c>
      <c r="G413" s="13" t="s">
        <v>201</v>
      </c>
      <c r="H413" s="13" t="s">
        <v>201</v>
      </c>
      <c r="I413" s="14">
        <v>44146</v>
      </c>
      <c r="J413" s="14">
        <v>44147</v>
      </c>
      <c r="K413" s="64">
        <v>0</v>
      </c>
    </row>
    <row r="414" spans="1:11" x14ac:dyDescent="0.25">
      <c r="A414" s="45" t="str">
        <f>HYPERLINK("https://reports.ofsted.gov.uk/provider/17/EY544867","Provider web link")</f>
        <v>Provider web link</v>
      </c>
      <c r="B414" s="13" t="s">
        <v>640</v>
      </c>
      <c r="C414" s="13" t="s">
        <v>226</v>
      </c>
      <c r="D414" s="13" t="s">
        <v>60</v>
      </c>
      <c r="E414" s="13" t="s">
        <v>233</v>
      </c>
      <c r="F414" s="13" t="s">
        <v>116</v>
      </c>
      <c r="G414" s="13" t="s">
        <v>173</v>
      </c>
      <c r="H414" s="13" t="s">
        <v>173</v>
      </c>
      <c r="I414" s="14">
        <v>44146</v>
      </c>
      <c r="J414" s="14">
        <v>44148</v>
      </c>
      <c r="K414" s="64">
        <v>0</v>
      </c>
    </row>
    <row r="415" spans="1:11" x14ac:dyDescent="0.25">
      <c r="A415" s="45" t="str">
        <f>HYPERLINK("https://reports.ofsted.gov.uk/provider/16/EY332199","Provider web link")</f>
        <v>Provider web link</v>
      </c>
      <c r="B415" s="13" t="s">
        <v>383</v>
      </c>
      <c r="C415" s="13" t="s">
        <v>226</v>
      </c>
      <c r="D415" s="13" t="s">
        <v>61</v>
      </c>
      <c r="E415" s="13" t="s">
        <v>384</v>
      </c>
      <c r="F415" s="13" t="s">
        <v>98</v>
      </c>
      <c r="G415" s="13" t="s">
        <v>173</v>
      </c>
      <c r="H415" s="13" t="s">
        <v>173</v>
      </c>
      <c r="I415" s="14">
        <v>44147</v>
      </c>
      <c r="J415" s="14">
        <v>44148</v>
      </c>
      <c r="K415" s="64">
        <v>0</v>
      </c>
    </row>
    <row r="416" spans="1:11" x14ac:dyDescent="0.25">
      <c r="A416" s="45" t="str">
        <f>HYPERLINK("https://reports.ofsted.gov.uk/provider/16/EY555622","Provider web link")</f>
        <v>Provider web link</v>
      </c>
      <c r="B416" s="13" t="s">
        <v>715</v>
      </c>
      <c r="C416" s="13" t="s">
        <v>226</v>
      </c>
      <c r="D416" s="13" t="s">
        <v>61</v>
      </c>
      <c r="E416" s="13" t="s">
        <v>716</v>
      </c>
      <c r="F416" s="13" t="s">
        <v>157</v>
      </c>
      <c r="G416" s="13" t="s">
        <v>201</v>
      </c>
      <c r="H416" s="13" t="s">
        <v>201</v>
      </c>
      <c r="I416" s="14">
        <v>44147</v>
      </c>
      <c r="J416" s="14">
        <v>44147</v>
      </c>
      <c r="K416" s="64">
        <v>0</v>
      </c>
    </row>
    <row r="417" spans="1:11" x14ac:dyDescent="0.25">
      <c r="A417" s="45" t="str">
        <f>HYPERLINK("https://reports.ofsted.gov.uk/provider/17/EY545305","Provider web link")</f>
        <v>Provider web link</v>
      </c>
      <c r="B417" s="13" t="s">
        <v>644</v>
      </c>
      <c r="C417" s="13" t="s">
        <v>229</v>
      </c>
      <c r="D417" s="13" t="s">
        <v>60</v>
      </c>
      <c r="E417" s="13" t="s">
        <v>233</v>
      </c>
      <c r="F417" s="13" t="s">
        <v>187</v>
      </c>
      <c r="G417" s="13" t="s">
        <v>173</v>
      </c>
      <c r="H417" s="13" t="s">
        <v>173</v>
      </c>
      <c r="I417" s="14">
        <v>44148</v>
      </c>
      <c r="J417" s="14">
        <v>44147</v>
      </c>
      <c r="K417" s="64">
        <v>0</v>
      </c>
    </row>
  </sheetData>
  <sheetProtection sheet="1" objects="1" scenarios="1" sort="0" autoFilter="0"/>
  <autoFilter ref="A1:K417" xr:uid="{B65D3BEE-D7F0-4062-9B52-773B441F925D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" ma:contentTypeID="0x0101009C2B7C2BCED2CC498D2131C55000F427000574468B717840488AE197B2DD0D7BFE" ma:contentTypeVersion="23" ma:contentTypeDescription="Create a new document." ma:contentTypeScope="" ma:versionID="a77eb49e08ddd7191f89403e5ff86839">
  <xsd:schema xmlns:xsd="http://www.w3.org/2001/XMLSchema" xmlns:xs="http://www.w3.org/2001/XMLSchema" xmlns:p="http://schemas.microsoft.com/office/2006/metadata/properties" xmlns:ns2="4d26f180-144a-42ee-8122-e88c3adfe28e" xmlns:ns3="f1521508-638b-40cb-bd77-3f3024fa2aba" xmlns:ns4="74c693eb-c119-4d22-855e-574c8d8ba48d" targetNamespace="http://schemas.microsoft.com/office/2006/metadata/properties" ma:root="true" ma:fieldsID="eded659a2cc0e9daba7b5554649a9fcc" ns2:_="" ns3:_="" ns4:_="">
    <xsd:import namespace="4d26f180-144a-42ee-8122-e88c3adfe28e"/>
    <xsd:import namespace="f1521508-638b-40cb-bd77-3f3024fa2aba"/>
    <xsd:import namespace="74c693eb-c119-4d22-855e-574c8d8ba48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a1a93a5a7ef480181db2f87de7cba9a" minOccurs="0"/>
                <xsd:element ref="ns2:f2321e7ae57145009a616bed4e4763a0" minOccurs="0"/>
                <xsd:element ref="ns2:jf9d5451340646c7809b6948a13e369a" minOccurs="0"/>
                <xsd:element ref="ns2:e89c4b80759c40b1b9d7062f4c2d89c9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6f180-144a-42ee-8122-e88c3adfe2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DC03F46-C3C5-44CF-83FF-787E69CDB6E6}" ma:internalName="TaxCatchAll" ma:showField="CatchAllData" ma:web="{74c693eb-c119-4d22-855e-574c8d8ba4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DC03F46-C3C5-44CF-83FF-787E69CDB6E6}" ma:internalName="TaxCatchAllLabel" ma:readOnly="true" ma:showField="CatchAllDataLabel" ma:web="{74c693eb-c119-4d22-855e-574c8d8ba4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1a93a5a7ef480181db2f87de7cba9a" ma:index="14" nillable="true" ma:taxonomy="true" ma:internalName="oa1a93a5a7ef480181db2f87de7cba9a" ma:taxonomyFieldName="Directorate" ma:displayName="Directorate" ma:default="" ma:fieldId="{8a1a93a5-a7ef-4801-81db-2f87de7cba9a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321e7ae57145009a616bed4e4763a0" ma:index="15" nillable="true" ma:taxonomy="true" ma:internalName="f2321e7ae57145009a616bed4e4763a0" ma:taxonomyFieldName="OfstedDepartment" ma:displayName="Ofsted Department" ma:default="" ma:fieldId="{f2321e7a-e571-4500-9a61-6bed4e4763a0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f9d5451340646c7809b6948a13e369a" ma:index="16" nillable="true" ma:taxonomy="true" ma:internalName="jf9d5451340646c7809b6948a13e369a" ma:taxonomyFieldName="OfstedTeam" ma:displayName="Ofsted Team" ma:default="" ma:fieldId="{3f9d5451-3406-46c7-809b-6948a13e369a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9c4b80759c40b1b9d7062f4c2d89c9" ma:index="17" nillable="true" ma:taxonomy="true" ma:internalName="e89c4b80759c40b1b9d7062f4c2d89c9" ma:taxonomyFieldName="DocumentType" ma:displayName="Document Type" ma:default="" ma:fieldId="{e89c4b80-759c-40b1-b9d7-062f4c2d89c9}" ma:sspId="301d8099-d132-40b0-ae0a-bd77b23f6837" ma:termSetId="da3bd2f9-5d60-4585-8c46-4849b8568b1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21508-638b-40cb-bd77-3f3024fa2ab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693eb-c119-4d22-855e-574c8d8ba48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301d8099-d132-40b0-ae0a-bd77b23f6837" ContentTypeId="0x0101009C2B7C2BCED2CC498D2131C55000F427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c693eb-c119-4d22-855e-574c8d8ba48d">
      <UserInfo>
        <DisplayName>Chris Swain ( IDI )</DisplayName>
        <AccountId>84</AccountId>
        <AccountType/>
      </UserInfo>
      <UserInfo>
        <DisplayName>Lucy Lo.Vel</DisplayName>
        <AccountId>37</AccountId>
        <AccountType/>
      </UserInfo>
      <UserInfo>
        <DisplayName>Lucy Conway</DisplayName>
        <AccountId>42</AccountId>
        <AccountType/>
      </UserInfo>
      <UserInfo>
        <DisplayName>Helen Knight</DisplayName>
        <AccountId>102</AccountId>
        <AccountType/>
      </UserInfo>
      <UserInfo>
        <DisplayName>Anita Patel</DisplayName>
        <AccountId>93</AccountId>
        <AccountType/>
      </UserInfo>
      <UserInfo>
        <DisplayName>Alison Bateman</DisplayName>
        <AccountId>92</AccountId>
        <AccountType/>
      </UserInfo>
    </SharedWithUsers>
    <f2321e7ae57145009a616bed4e4763a0 xmlns="4d26f180-144a-42ee-8122-e88c3adfe28e">
      <Terms xmlns="http://schemas.microsoft.com/office/infopath/2007/PartnerControls"/>
    </f2321e7ae57145009a616bed4e4763a0>
    <jf9d5451340646c7809b6948a13e369a xmlns="4d26f180-144a-42ee-8122-e88c3adfe28e">
      <Terms xmlns="http://schemas.microsoft.com/office/infopath/2007/PartnerControls"/>
    </jf9d5451340646c7809b6948a13e369a>
    <e89c4b80759c40b1b9d7062f4c2d89c9 xmlns="4d26f180-144a-42ee-8122-e88c3adfe28e">
      <Terms xmlns="http://schemas.microsoft.com/office/infopath/2007/PartnerControls"/>
    </e89c4b80759c40b1b9d7062f4c2d89c9>
    <oa1a93a5a7ef480181db2f87de7cba9a xmlns="4d26f180-144a-42ee-8122-e88c3adfe28e">
      <Terms xmlns="http://schemas.microsoft.com/office/infopath/2007/PartnerControls"/>
    </oa1a93a5a7ef480181db2f87de7cba9a>
    <TaxCatchAll xmlns="4d26f180-144a-42ee-8122-e88c3adfe28e"/>
  </documentManagement>
</p:properties>
</file>

<file path=customXml/itemProps1.xml><?xml version="1.0" encoding="utf-8"?>
<ds:datastoreItem xmlns:ds="http://schemas.openxmlformats.org/officeDocument/2006/customXml" ds:itemID="{4BF48230-DE88-4D19-B6D0-D918F7F880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3D6E81-845C-4C24-9697-C8C8BE972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6f180-144a-42ee-8122-e88c3adfe28e"/>
    <ds:schemaRef ds:uri="f1521508-638b-40cb-bd77-3f3024fa2aba"/>
    <ds:schemaRef ds:uri="74c693eb-c119-4d22-855e-574c8d8ba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CE4DCC-BE5E-486D-ACF8-28774A734E5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D2A65C6-BF8B-4B39-9AF4-244248668E20}">
  <ds:schemaRefs>
    <ds:schemaRef ds:uri="http://purl.org/dc/dcmitype/"/>
    <ds:schemaRef ds:uri="http://purl.org/dc/elements/1.1/"/>
    <ds:schemaRef ds:uri="http://schemas.microsoft.com/office/2006/metadata/properties"/>
    <ds:schemaRef ds:uri="74c693eb-c119-4d22-855e-574c8d8ba48d"/>
    <ds:schemaRef ds:uri="4d26f180-144a-42ee-8122-e88c3adfe28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1521508-638b-40cb-bd77-3f3024fa2a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Guidance</vt:lpstr>
      <vt:lpstr>Table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EY interim visits 1 September to 13 November</dc:title>
  <dc:subject/>
  <dc:creator>Joanne McGettigan</dc:creator>
  <cp:keywords>early years; visits; covid</cp:keywords>
  <dc:description/>
  <cp:lastModifiedBy>Lucy Conway</cp:lastModifiedBy>
  <cp:revision/>
  <dcterms:created xsi:type="dcterms:W3CDTF">2020-09-03T13:59:43Z</dcterms:created>
  <dcterms:modified xsi:type="dcterms:W3CDTF">2020-11-25T11:18:28Z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0x0101009C2B7C2BCED2CC498D2131C55000F427000574468B717840488AE197B2DD0D7BFE</vt:lpwstr>
  </property>
  <property fmtid="{D5CDD505-2E9C-101B-9397-08002B2CF9AE}" pid="3" name="OfstedDepartment">
    <vt:lpwstr/>
  </property>
  <property fmtid="{D5CDD505-2E9C-101B-9397-08002B2CF9AE}" pid="4" name="Directorate">
    <vt:lpwstr/>
  </property>
  <property fmtid="{D5CDD505-2E9C-101B-9397-08002B2CF9AE}" pid="5" name="OfstedTeam">
    <vt:lpwstr/>
  </property>
  <property fmtid="{D5CDD505-2E9C-101B-9397-08002B2CF9AE}" pid="6" name="DocumentType">
    <vt:lpwstr/>
  </property>
  <property fmtid="{D5CDD505-2E9C-101B-9397-08002B2CF9AE}" pid="7" name="xd_Signature">
    <vt:bool>false</vt:bool>
  </property>
  <property fmtid="{D5CDD505-2E9C-101B-9397-08002B2CF9AE}" pid="8" name="SharedWithUsers">
    <vt:lpwstr>84;#Chris Swain ( IDI );#37;#Lucy Lo.Vel;#42;#Lucy Conway;#102;#Helen Knight;#93;#Anita Patel;#92;#Alison Bateman</vt:lpwstr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