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https://mhclg.sharepoint.com/sites/LGFdatacollection/Shared Documents/Local Tax/Council Tax Requirement (CTR)/CTR 24-25/To LAs/FORMS/To ecomms/"/>
    </mc:Choice>
  </mc:AlternateContent>
  <xr:revisionPtr revIDLastSave="10" documentId="8_{88736D61-76B3-46BF-BC22-6143ED388B90}" xr6:coauthVersionLast="47" xr6:coauthVersionMax="47" xr10:uidLastSave="{B5E6C2B7-DB1C-4255-BF06-61E1B7D40C75}"/>
  <bookViews>
    <workbookView xWindow="33720" yWindow="-120" windowWidth="29040" windowHeight="15840" tabRatio="1000" firstSheet="1" activeTab="1" xr2:uid="{00000000-000D-0000-FFFF-FFFF00000000}"/>
  </bookViews>
  <sheets>
    <sheet name="Upload_Data" sheetId="24" state="hidden" r:id="rId1"/>
    <sheet name="Instructions" sheetId="6" r:id="rId2"/>
    <sheet name="CTR2_Form" sheetId="2" r:id="rId3"/>
    <sheet name="Validation" sheetId="9" r:id="rId4"/>
    <sheet name="Data" sheetId="4" state="hidden" r:id="rId5"/>
    <sheet name="FROM SQL" sheetId="27" state="veryHidden" r:id="rId6"/>
    <sheet name="Backsheet" sheetId="22" state="veryHidden" r:id="rId7"/>
    <sheet name="MPA" sheetId="13" state="veryHidden" r:id="rId8"/>
    <sheet name="MPA_2" sheetId="30" state="veryHidden" r:id="rId9"/>
    <sheet name="Sheet2" sheetId="29" state="veryHidden" r:id="rId10"/>
    <sheet name="RegionClass" sheetId="23" state="veryHidden" r:id="rId11"/>
    <sheet name="CHECK_CTR2" sheetId="20" state="veryHidden" r:id="rId12"/>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R" localSheetId="0">#REF!</definedName>
    <definedName name="\R">#REF!</definedName>
    <definedName name="_CTR2" localSheetId="0">#REF!</definedName>
    <definedName name="_CTR2">#REF!</definedName>
    <definedName name="_xlnm._FilterDatabase" localSheetId="4" hidden="1">Data!$A$9:$S$101</definedName>
    <definedName name="_xlnm._FilterDatabase" localSheetId="7" hidden="1">MPA!#REF!</definedName>
    <definedName name="_xlnm._FilterDatabase" localSheetId="10" hidden="1">RegionClass!$A$1:$D$96</definedName>
    <definedName name="_Order1" hidden="1">255</definedName>
    <definedName name="_Order2" hidden="1">0</definedName>
    <definedName name="Adur" localSheetId="0">[1]DATA!#REF!</definedName>
    <definedName name="Adur">[1]DATA!#REF!</definedName>
    <definedName name="BR" localSheetId="0">CTR2_Form!#REF!</definedName>
    <definedName name="BR">CTR2_Form!#REF!</definedName>
    <definedName name="BRPrint1" localSheetId="0">#REF!</definedName>
    <definedName name="BRPrint1">#REF!</definedName>
    <definedName name="BRPrint2" localSheetId="0">#REF!</definedName>
    <definedName name="BRPrint2">#REF!</definedName>
    <definedName name="cccc" localSheetId="0">'[2]BR1 Form'!#REF!</definedName>
    <definedName name="cccc">'[2]BR1 Form'!#REF!</definedName>
    <definedName name="CERDATA" localSheetId="0">'[3]Section A'!#REF!</definedName>
    <definedName name="CERDATA">'[3]Section A'!#REF!</definedName>
    <definedName name="CONTACT">CTR2_Form!$O$223:$S$223</definedName>
    <definedName name="CTR">'[4]CTR1 Form'!$N$245:$N$250</definedName>
    <definedName name="datar" localSheetId="1">[5]DATA!$A$7:$AG$362</definedName>
    <definedName name="datar">Data!$A$9:$Q$102</definedName>
    <definedName name="DETRuse" localSheetId="0">CTR2_Form!#REF!</definedName>
    <definedName name="DETRuse">CTR2_Form!#REF!</definedName>
    <definedName name="dtlruse" localSheetId="0">#REF!</definedName>
    <definedName name="dtlruse">#REF!</definedName>
    <definedName name="go">[6]DATA!$A$7:$AC$362</definedName>
    <definedName name="LAcodes" localSheetId="0">#REF!</definedName>
    <definedName name="LAcodes">#REF!</definedName>
    <definedName name="LAlist">Data!$B$9:$B$101</definedName>
    <definedName name="LAlist2" localSheetId="0">#REF!</definedName>
    <definedName name="LAlist2">#REF!</definedName>
    <definedName name="MHCLG_CONTROL">Backsheet!$A$1:$G$86</definedName>
    <definedName name="NNDR1" localSheetId="0">#REF!</definedName>
    <definedName name="NNDR1">#REF!</definedName>
    <definedName name="NNDR1S" localSheetId="0">#REF!</definedName>
    <definedName name="NNDR1S">#REF!</definedName>
    <definedName name="No.">Data!$A$1:$Q$100</definedName>
    <definedName name="numberhered" localSheetId="0">#REF!</definedName>
    <definedName name="numberhered">#REF!</definedName>
    <definedName name="PreviousYear">[7]ValidationData!$A$1:$D$7775</definedName>
    <definedName name="_xlnm.Print_Area" localSheetId="2">CTR2_Form!$A$1:$H$106</definedName>
    <definedName name="_xlnm.Print_Area" localSheetId="4">Data!$A$1:$V$104</definedName>
    <definedName name="_xlnm.Print_Area" localSheetId="1">Instructions!$A$1:$D$62</definedName>
    <definedName name="_xlnm.Print_Area" localSheetId="3">Validation!$A$1:$P$37</definedName>
    <definedName name="_xlnm.Print_Area">#REF!</definedName>
    <definedName name="_xlnm.Print_Titles" localSheetId="2">CTR2_Form!$1:$11</definedName>
    <definedName name="_xlnm.Print_Titles">#N/A</definedName>
    <definedName name="QRC4R1" localSheetId="0">'[2]BR1 Form'!#REF!</definedName>
    <definedName name="QRC4R1">'[2]BR1 Form'!#REF!</definedName>
    <definedName name="QRC4R10" localSheetId="0">'[2]BR1 Form'!#REF!</definedName>
    <definedName name="QRC4R10">'[2]BR1 Form'!#REF!</definedName>
    <definedName name="QRC4R12" localSheetId="0">'[2]BR1 Form'!#REF!</definedName>
    <definedName name="QRC4R12">'[2]BR1 Form'!#REF!</definedName>
    <definedName name="QRC4R13" localSheetId="0">'[2]BR1 Form'!#REF!</definedName>
    <definedName name="QRC4R13">'[2]BR1 Form'!#REF!</definedName>
    <definedName name="QRC4R14">'[2]BR1 Form'!#REF!</definedName>
    <definedName name="QRC4R15">'[2]BR1 Form'!#REF!</definedName>
    <definedName name="QRC4R17">'[2]BR1 Form'!#REF!</definedName>
    <definedName name="QRC4R18">'[2]BR1 Form'!#REF!</definedName>
    <definedName name="QRC4R19">'[2]BR1 Form'!#REF!</definedName>
    <definedName name="QRC4R20">'[2]BR1 Form'!#REF!</definedName>
    <definedName name="QRC4R21">'[2]BR1 Form'!#REF!</definedName>
    <definedName name="QRC4R22">'[2]BR1 Form'!#REF!</definedName>
    <definedName name="QRC4R23">'[2]BR1 Form'!#REF!</definedName>
    <definedName name="QRC4R24">'[2]BR1 Form'!#REF!</definedName>
    <definedName name="QRC4R3">'[2]BR1 Form'!#REF!</definedName>
    <definedName name="QRC4R5">'[2]BR1 Form'!#REF!</definedName>
    <definedName name="QRC4R8">'[2]BR1 Form'!#REF!</definedName>
    <definedName name="QRC4R9">'[2]BR1 Form'!#REF!</definedName>
    <definedName name="s">'[2]BR1 Form'!#REF!</definedName>
    <definedName name="Table">Data!$A$9:$C$101</definedName>
    <definedName name="table1" localSheetId="0">#REF!</definedName>
    <definedName name="table1">#REF!</definedName>
    <definedName name="Table2" localSheetId="0">#REF!</definedName>
    <definedName name="Table2">#REF!</definedName>
    <definedName name="TABLE4" localSheetId="0">#REF!</definedName>
    <definedName name="TABLE4">#REF!</definedName>
    <definedName name="TABLES">'[8]Billing Table'!$A$10:$S$416</definedName>
    <definedName name="uanumber">[7]AuthDetails!$B$1</definedName>
    <definedName name="Validation" localSheetId="0">#REF!</definedName>
    <definedName name="Validation">#REF!</definedName>
    <definedName name="VOAList">[7]ValidationData!$G$2:$K$208</definedName>
    <definedName name="year">[7]FormFrontPage!$O$3</definedName>
    <definedName name="zzz" localSheetId="0">#REF!</definedName>
    <definedName name="zzz">#REF!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 i="30" l="1"/>
  <c r="H13" i="4" l="1"/>
  <c r="J23" i="4"/>
  <c r="I23" i="4"/>
  <c r="H23" i="4"/>
  <c r="G23" i="4"/>
  <c r="L10" i="4" l="1"/>
  <c r="L11" i="4"/>
  <c r="L13" i="4"/>
  <c r="L14" i="4"/>
  <c r="L15" i="4"/>
  <c r="L16" i="4"/>
  <c r="L18" i="4"/>
  <c r="L19" i="4"/>
  <c r="L21" i="4"/>
  <c r="L23" i="4"/>
  <c r="L25" i="4"/>
  <c r="L26" i="4"/>
  <c r="L29" i="4"/>
  <c r="L30" i="4"/>
  <c r="L31" i="4"/>
  <c r="L33" i="4"/>
  <c r="L35" i="4"/>
  <c r="L36" i="4"/>
  <c r="L37" i="4"/>
  <c r="L38" i="4"/>
  <c r="L40" i="4"/>
  <c r="L42" i="4"/>
  <c r="L43" i="4"/>
  <c r="L45" i="4"/>
  <c r="L46" i="4"/>
  <c r="L48" i="4"/>
  <c r="L50" i="4"/>
  <c r="L51" i="4"/>
  <c r="L53" i="4"/>
  <c r="L54" i="4"/>
  <c r="L56" i="4"/>
  <c r="L57" i="4"/>
  <c r="L59" i="4"/>
  <c r="L61" i="4"/>
  <c r="L62" i="4"/>
  <c r="L64" i="4"/>
  <c r="L66" i="4"/>
  <c r="L67" i="4"/>
  <c r="L69" i="4"/>
  <c r="L72" i="4"/>
  <c r="L73" i="4"/>
  <c r="L75" i="4"/>
  <c r="L76" i="4"/>
  <c r="L77" i="4"/>
  <c r="L78" i="4"/>
  <c r="L80" i="4"/>
  <c r="L81" i="4"/>
  <c r="L83" i="4"/>
  <c r="L85" i="4"/>
  <c r="L88" i="4"/>
  <c r="L90" i="4"/>
  <c r="L91" i="4"/>
  <c r="L94" i="4"/>
  <c r="L96" i="4"/>
  <c r="L97" i="4"/>
  <c r="L98" i="4"/>
  <c r="L100" i="4"/>
  <c r="F29" i="9" l="1"/>
  <c r="F26" i="9"/>
  <c r="F23" i="9"/>
  <c r="F20" i="9"/>
  <c r="AT3" i="29"/>
  <c r="AT4" i="29"/>
  <c r="AT5" i="29"/>
  <c r="AT6" i="29"/>
  <c r="AT7" i="29"/>
  <c r="AT8" i="29"/>
  <c r="AT9" i="29"/>
  <c r="AT10" i="29"/>
  <c r="AT11" i="29"/>
  <c r="AT12" i="29"/>
  <c r="AT13" i="29"/>
  <c r="AT14" i="29"/>
  <c r="AT15" i="29"/>
  <c r="AT16" i="29"/>
  <c r="AT17" i="29"/>
  <c r="AT18" i="29"/>
  <c r="AT19" i="29"/>
  <c r="AT20" i="29"/>
  <c r="AT21" i="29"/>
  <c r="AT22" i="29"/>
  <c r="AT23" i="29"/>
  <c r="AT24" i="29"/>
  <c r="AT25" i="29"/>
  <c r="AT26" i="29"/>
  <c r="AT27" i="29"/>
  <c r="AT28" i="29"/>
  <c r="AT29" i="29"/>
  <c r="AT30" i="29"/>
  <c r="AT31" i="29"/>
  <c r="AT32" i="29"/>
  <c r="AT33" i="29"/>
  <c r="AT34" i="29"/>
  <c r="AT35" i="29"/>
  <c r="AT36" i="29"/>
  <c r="AT37" i="29"/>
  <c r="AT38" i="29"/>
  <c r="AT39" i="29"/>
  <c r="AT40" i="29"/>
  <c r="AT41" i="29"/>
  <c r="AT42" i="29"/>
  <c r="AT43" i="29"/>
  <c r="AT44" i="29"/>
  <c r="AT45" i="29"/>
  <c r="AT46" i="29"/>
  <c r="AT47" i="29"/>
  <c r="AT48" i="29"/>
  <c r="AT49" i="29"/>
  <c r="AT50" i="29"/>
  <c r="AT51" i="29"/>
  <c r="AT52" i="29"/>
  <c r="AT53" i="29"/>
  <c r="AT54" i="29"/>
  <c r="AT55" i="29"/>
  <c r="AT56" i="29"/>
  <c r="AT57" i="29"/>
  <c r="AT58" i="29"/>
  <c r="AT59" i="29"/>
  <c r="AT60" i="29"/>
  <c r="AT61" i="29"/>
  <c r="AT62" i="29"/>
  <c r="AT63" i="29"/>
  <c r="AT64" i="29"/>
  <c r="AT65" i="29"/>
  <c r="AT66" i="29"/>
  <c r="AT67" i="29"/>
  <c r="AT68" i="29"/>
  <c r="AT69" i="29"/>
  <c r="AT70" i="29"/>
  <c r="AT71" i="29"/>
  <c r="AT72" i="29"/>
  <c r="AT73" i="29"/>
  <c r="AT74" i="29"/>
  <c r="AT75" i="29"/>
  <c r="AT76" i="29"/>
  <c r="AT77" i="29"/>
  <c r="AT78" i="29"/>
  <c r="AT79" i="29"/>
  <c r="AT80" i="29"/>
  <c r="AT81" i="29"/>
  <c r="AT82" i="29"/>
  <c r="AT83" i="29"/>
  <c r="AT84" i="29"/>
  <c r="AT85" i="29"/>
  <c r="AT86" i="29"/>
  <c r="AT87" i="29"/>
  <c r="AT88" i="29"/>
  <c r="AT89" i="29"/>
  <c r="AT90" i="29"/>
  <c r="AT91" i="29"/>
  <c r="AT92" i="29"/>
  <c r="AT93" i="29"/>
  <c r="AT2" i="29"/>
  <c r="AS3" i="29"/>
  <c r="AS4" i="29"/>
  <c r="AS5" i="29"/>
  <c r="AS6" i="29"/>
  <c r="AS7" i="29"/>
  <c r="AS8" i="29"/>
  <c r="AS9" i="29"/>
  <c r="AS10" i="29"/>
  <c r="AS11" i="29"/>
  <c r="AS12" i="29"/>
  <c r="AS13" i="29"/>
  <c r="AS14" i="29"/>
  <c r="AS15" i="29"/>
  <c r="AS16" i="29"/>
  <c r="AS17" i="29"/>
  <c r="AS18" i="29"/>
  <c r="AS19" i="29"/>
  <c r="AS20" i="29"/>
  <c r="AS21" i="29"/>
  <c r="AS22" i="29"/>
  <c r="AS23" i="29"/>
  <c r="AS24" i="29"/>
  <c r="AS25" i="29"/>
  <c r="AS26" i="29"/>
  <c r="AS27" i="29"/>
  <c r="AS28" i="29"/>
  <c r="AS29" i="29"/>
  <c r="AS30" i="29"/>
  <c r="AS31" i="29"/>
  <c r="AS32" i="29"/>
  <c r="AS33" i="29"/>
  <c r="AS34" i="29"/>
  <c r="AS35" i="29"/>
  <c r="AS36" i="29"/>
  <c r="AS37" i="29"/>
  <c r="AS38" i="29"/>
  <c r="AS39" i="29"/>
  <c r="AS40" i="29"/>
  <c r="AS41" i="29"/>
  <c r="AS42" i="29"/>
  <c r="AS43" i="29"/>
  <c r="AS44" i="29"/>
  <c r="AS45" i="29"/>
  <c r="AS46" i="29"/>
  <c r="AS47" i="29"/>
  <c r="AS48" i="29"/>
  <c r="AS49" i="29"/>
  <c r="AS50" i="29"/>
  <c r="AS51" i="29"/>
  <c r="AS52" i="29"/>
  <c r="AS53" i="29"/>
  <c r="AS54" i="29"/>
  <c r="AS55" i="29"/>
  <c r="AS56" i="29"/>
  <c r="AS57" i="29"/>
  <c r="AS58" i="29"/>
  <c r="AS59" i="29"/>
  <c r="AS60" i="29"/>
  <c r="AS61" i="29"/>
  <c r="AS62" i="29"/>
  <c r="AS63" i="29"/>
  <c r="AS64" i="29"/>
  <c r="AS65" i="29"/>
  <c r="AS66" i="29"/>
  <c r="AS67" i="29"/>
  <c r="AS68" i="29"/>
  <c r="AS69" i="29"/>
  <c r="AS70" i="29"/>
  <c r="AS71" i="29"/>
  <c r="AS72" i="29"/>
  <c r="AS73" i="29"/>
  <c r="AS74" i="29"/>
  <c r="AS75" i="29"/>
  <c r="AS76" i="29"/>
  <c r="AS77" i="29"/>
  <c r="AS78" i="29"/>
  <c r="AS79" i="29"/>
  <c r="AS80" i="29"/>
  <c r="AS81" i="29"/>
  <c r="AS82" i="29"/>
  <c r="AS83" i="29"/>
  <c r="AS84" i="29"/>
  <c r="AS85" i="29"/>
  <c r="AS86" i="29"/>
  <c r="AS87" i="29"/>
  <c r="AS88" i="29"/>
  <c r="AS89" i="29"/>
  <c r="AS90" i="29"/>
  <c r="AS91" i="29"/>
  <c r="AS92" i="29"/>
  <c r="AS93" i="29"/>
  <c r="AS2" i="29"/>
  <c r="AR3" i="29"/>
  <c r="AR4" i="29"/>
  <c r="AR5" i="29"/>
  <c r="AR6" i="29"/>
  <c r="AR7" i="29"/>
  <c r="AR8" i="29"/>
  <c r="AR9" i="29"/>
  <c r="AR10" i="29"/>
  <c r="AR11" i="29"/>
  <c r="AR12" i="29"/>
  <c r="AR13" i="29"/>
  <c r="AR14" i="29"/>
  <c r="AR15" i="29"/>
  <c r="AR16" i="29"/>
  <c r="AR17" i="29"/>
  <c r="AR18" i="29"/>
  <c r="AR19" i="29"/>
  <c r="AR20" i="29"/>
  <c r="AR21" i="29"/>
  <c r="AR22" i="29"/>
  <c r="AR23" i="29"/>
  <c r="AR24" i="29"/>
  <c r="AR25" i="29"/>
  <c r="AR26" i="29"/>
  <c r="AR27" i="29"/>
  <c r="AR28" i="29"/>
  <c r="AR29" i="29"/>
  <c r="AR30" i="29"/>
  <c r="AR31" i="29"/>
  <c r="AR32" i="29"/>
  <c r="AR33" i="29"/>
  <c r="AR34" i="29"/>
  <c r="AR35" i="29"/>
  <c r="AR36" i="29"/>
  <c r="AR37" i="29"/>
  <c r="AR38" i="29"/>
  <c r="AR39" i="29"/>
  <c r="AR40" i="29"/>
  <c r="AR41" i="29"/>
  <c r="AR42" i="29"/>
  <c r="AR43" i="29"/>
  <c r="AR44" i="29"/>
  <c r="AR45" i="29"/>
  <c r="AR46" i="29"/>
  <c r="AR47" i="29"/>
  <c r="AR48" i="29"/>
  <c r="AR49" i="29"/>
  <c r="AR50" i="29"/>
  <c r="AR51" i="29"/>
  <c r="AR52" i="29"/>
  <c r="AR53" i="29"/>
  <c r="AR54" i="29"/>
  <c r="AR55" i="29"/>
  <c r="AR56" i="29"/>
  <c r="AR57" i="29"/>
  <c r="AR58" i="29"/>
  <c r="AR59" i="29"/>
  <c r="AR60" i="29"/>
  <c r="AR61" i="29"/>
  <c r="AR62" i="29"/>
  <c r="AR63" i="29"/>
  <c r="AR64" i="29"/>
  <c r="AR65" i="29"/>
  <c r="AR66" i="29"/>
  <c r="AR67" i="29"/>
  <c r="AR68" i="29"/>
  <c r="AR69" i="29"/>
  <c r="AR70" i="29"/>
  <c r="AR71" i="29"/>
  <c r="AR72" i="29"/>
  <c r="AR73" i="29"/>
  <c r="AR74" i="29"/>
  <c r="AR75" i="29"/>
  <c r="AR76" i="29"/>
  <c r="AR77" i="29"/>
  <c r="AR78" i="29"/>
  <c r="AR79" i="29"/>
  <c r="AR80" i="29"/>
  <c r="AR81" i="29"/>
  <c r="AR82" i="29"/>
  <c r="AR83" i="29"/>
  <c r="AR84" i="29"/>
  <c r="AR85" i="29"/>
  <c r="AR86" i="29"/>
  <c r="AR87" i="29"/>
  <c r="AR88" i="29"/>
  <c r="AR89" i="29"/>
  <c r="AR90" i="29"/>
  <c r="AR91" i="29"/>
  <c r="AR92" i="29"/>
  <c r="AR93" i="29"/>
  <c r="AQ3" i="29"/>
  <c r="AQ4" i="29"/>
  <c r="AQ5" i="29"/>
  <c r="AQ6" i="29"/>
  <c r="AQ7" i="29"/>
  <c r="AQ8" i="29"/>
  <c r="AQ9" i="29"/>
  <c r="AQ10" i="29"/>
  <c r="AQ11" i="29"/>
  <c r="AQ12" i="29"/>
  <c r="AQ13" i="29"/>
  <c r="AQ14" i="29"/>
  <c r="AQ15" i="29"/>
  <c r="AQ16" i="29"/>
  <c r="AQ17" i="29"/>
  <c r="AQ18" i="29"/>
  <c r="AQ19" i="29"/>
  <c r="AQ20" i="29"/>
  <c r="AQ21" i="29"/>
  <c r="AQ22" i="29"/>
  <c r="AQ23" i="29"/>
  <c r="AQ24" i="29"/>
  <c r="AQ25" i="29"/>
  <c r="AQ26" i="29"/>
  <c r="AQ27" i="29"/>
  <c r="AQ28" i="29"/>
  <c r="AQ29" i="29"/>
  <c r="AQ30" i="29"/>
  <c r="AQ31" i="29"/>
  <c r="AQ32" i="29"/>
  <c r="AQ33" i="29"/>
  <c r="AQ34" i="29"/>
  <c r="AQ35" i="29"/>
  <c r="AQ36" i="29"/>
  <c r="AQ37" i="29"/>
  <c r="AQ38" i="29"/>
  <c r="AQ39" i="29"/>
  <c r="AQ40" i="29"/>
  <c r="AQ41" i="29"/>
  <c r="AQ42" i="29"/>
  <c r="AQ43" i="29"/>
  <c r="AQ44" i="29"/>
  <c r="AQ45" i="29"/>
  <c r="AQ46" i="29"/>
  <c r="AQ47" i="29"/>
  <c r="AQ48" i="29"/>
  <c r="AQ49" i="29"/>
  <c r="AQ50" i="29"/>
  <c r="AQ51" i="29"/>
  <c r="AQ52" i="29"/>
  <c r="AQ53" i="29"/>
  <c r="AQ54" i="29"/>
  <c r="AQ55" i="29"/>
  <c r="AQ56" i="29"/>
  <c r="AQ57" i="29"/>
  <c r="AQ58" i="29"/>
  <c r="AQ59" i="29"/>
  <c r="AQ60" i="29"/>
  <c r="AQ61" i="29"/>
  <c r="AQ62" i="29"/>
  <c r="AQ63" i="29"/>
  <c r="AQ64" i="29"/>
  <c r="AQ65" i="29"/>
  <c r="AQ66" i="29"/>
  <c r="AQ67" i="29"/>
  <c r="AQ68" i="29"/>
  <c r="AQ69" i="29"/>
  <c r="AQ70" i="29"/>
  <c r="AQ71" i="29"/>
  <c r="AQ72" i="29"/>
  <c r="AQ73" i="29"/>
  <c r="AQ74" i="29"/>
  <c r="AQ75" i="29"/>
  <c r="AQ76" i="29"/>
  <c r="AQ77" i="29"/>
  <c r="AQ78" i="29"/>
  <c r="AQ79" i="29"/>
  <c r="AQ80" i="29"/>
  <c r="AQ81" i="29"/>
  <c r="AQ82" i="29"/>
  <c r="AQ83" i="29"/>
  <c r="AQ84" i="29"/>
  <c r="AQ85" i="29"/>
  <c r="AQ86" i="29"/>
  <c r="AQ87" i="29"/>
  <c r="AQ88" i="29"/>
  <c r="AQ89" i="29"/>
  <c r="AQ90" i="29"/>
  <c r="AQ91" i="29"/>
  <c r="AQ92" i="29"/>
  <c r="AQ93" i="29"/>
  <c r="AO93" i="29"/>
  <c r="AO92" i="29"/>
  <c r="AO91" i="29"/>
  <c r="AO90" i="29"/>
  <c r="AO89" i="29"/>
  <c r="AO88" i="29"/>
  <c r="AO87" i="29"/>
  <c r="AO86" i="29"/>
  <c r="AO85" i="29"/>
  <c r="AO84" i="29"/>
  <c r="AO83" i="29"/>
  <c r="AO82" i="29"/>
  <c r="AO81" i="29"/>
  <c r="AO80" i="29"/>
  <c r="AO79" i="29"/>
  <c r="AO78" i="29"/>
  <c r="AO77" i="29"/>
  <c r="AO76" i="29"/>
  <c r="AO75" i="29"/>
  <c r="AO74" i="29"/>
  <c r="AO73" i="29"/>
  <c r="AO72" i="29"/>
  <c r="AO71" i="29"/>
  <c r="AO70" i="29"/>
  <c r="AO69" i="29"/>
  <c r="AO68" i="29"/>
  <c r="AO67" i="29"/>
  <c r="AO66" i="29"/>
  <c r="AO65" i="29"/>
  <c r="AO64" i="29"/>
  <c r="AO63" i="29"/>
  <c r="AO62" i="29"/>
  <c r="AO61" i="29"/>
  <c r="AO60" i="29"/>
  <c r="AO59" i="29"/>
  <c r="AO58" i="29"/>
  <c r="AO57" i="29"/>
  <c r="AO56" i="29"/>
  <c r="AO55" i="29"/>
  <c r="AO54" i="29"/>
  <c r="AO53" i="29"/>
  <c r="AO52" i="29"/>
  <c r="AO51" i="29"/>
  <c r="AO50" i="29"/>
  <c r="AO49" i="29"/>
  <c r="AO48" i="29"/>
  <c r="AO47" i="29"/>
  <c r="AO46" i="29"/>
  <c r="AO45" i="29"/>
  <c r="AO44" i="29"/>
  <c r="AO43" i="29"/>
  <c r="AO42" i="29"/>
  <c r="AO41" i="29"/>
  <c r="AO40" i="29"/>
  <c r="AO39" i="29"/>
  <c r="AO38" i="29"/>
  <c r="AO37" i="29"/>
  <c r="AO36" i="29"/>
  <c r="AO35" i="29"/>
  <c r="AO34" i="29"/>
  <c r="AO33" i="29"/>
  <c r="AO32" i="29"/>
  <c r="AO31" i="29"/>
  <c r="AO30" i="29"/>
  <c r="AO29" i="29"/>
  <c r="AO28" i="29"/>
  <c r="AO27" i="29"/>
  <c r="AO26" i="29"/>
  <c r="AO25" i="29"/>
  <c r="AO24" i="29"/>
  <c r="AO23" i="29"/>
  <c r="AO22" i="29"/>
  <c r="AO21" i="29"/>
  <c r="AO20" i="29"/>
  <c r="AO19" i="29"/>
  <c r="AO18" i="29"/>
  <c r="AO17" i="29"/>
  <c r="AO16" i="29"/>
  <c r="AO15" i="29"/>
  <c r="AO14" i="29"/>
  <c r="AO13" i="29"/>
  <c r="AO12" i="29"/>
  <c r="AO11" i="29"/>
  <c r="AO10" i="29"/>
  <c r="AO9" i="29"/>
  <c r="AO8" i="29"/>
  <c r="AO7" i="29"/>
  <c r="AO6" i="29"/>
  <c r="AO5" i="29"/>
  <c r="AO4" i="29"/>
  <c r="AO3" i="29"/>
  <c r="AO2" i="29"/>
  <c r="AM93" i="29"/>
  <c r="AM92" i="29"/>
  <c r="AM91" i="29"/>
  <c r="AM90" i="29"/>
  <c r="AM89" i="29"/>
  <c r="AM88" i="29"/>
  <c r="AM87" i="29"/>
  <c r="AM86" i="29"/>
  <c r="AM85" i="29"/>
  <c r="AM84" i="29"/>
  <c r="AM83" i="29"/>
  <c r="AM82" i="29"/>
  <c r="AM81" i="29"/>
  <c r="AM80" i="29"/>
  <c r="AM79" i="29"/>
  <c r="AM78" i="29"/>
  <c r="AM77" i="29"/>
  <c r="AM76" i="29"/>
  <c r="AM75" i="29"/>
  <c r="AM74" i="29"/>
  <c r="AM73" i="29"/>
  <c r="AM72" i="29"/>
  <c r="AM71" i="29"/>
  <c r="AM70" i="29"/>
  <c r="AM69" i="29"/>
  <c r="AM68" i="29"/>
  <c r="AM67" i="29"/>
  <c r="AM66" i="29"/>
  <c r="AM65" i="29"/>
  <c r="AM64" i="29"/>
  <c r="AM63" i="29"/>
  <c r="AM62" i="29"/>
  <c r="AM61" i="29"/>
  <c r="AM60" i="29"/>
  <c r="AM59" i="29"/>
  <c r="AM58" i="29"/>
  <c r="AM57" i="29"/>
  <c r="AM56" i="29"/>
  <c r="AM55" i="29"/>
  <c r="AM54" i="29"/>
  <c r="AM53" i="29"/>
  <c r="AM52" i="29"/>
  <c r="AM51" i="29"/>
  <c r="AM50" i="29"/>
  <c r="AM49" i="29"/>
  <c r="AM48" i="29"/>
  <c r="AM47" i="29"/>
  <c r="AM46" i="29"/>
  <c r="AM45" i="29"/>
  <c r="AM44" i="29"/>
  <c r="AM43" i="29"/>
  <c r="AM42" i="29"/>
  <c r="AM41" i="29"/>
  <c r="AM40" i="29"/>
  <c r="AM39" i="29"/>
  <c r="AM38" i="29"/>
  <c r="AM37" i="29"/>
  <c r="AM36" i="29"/>
  <c r="AM35" i="29"/>
  <c r="AM34" i="29"/>
  <c r="AM33" i="29"/>
  <c r="AM32" i="29"/>
  <c r="AM31" i="29"/>
  <c r="AM30" i="29"/>
  <c r="AM29" i="29"/>
  <c r="AM28" i="29"/>
  <c r="AM27" i="29"/>
  <c r="AM26" i="29"/>
  <c r="AM25" i="29"/>
  <c r="AM24" i="29"/>
  <c r="AM23" i="29"/>
  <c r="AM22" i="29"/>
  <c r="AM21" i="29"/>
  <c r="AM20" i="29"/>
  <c r="AM19" i="29"/>
  <c r="AM18" i="29"/>
  <c r="AM17" i="29"/>
  <c r="AM16" i="29"/>
  <c r="AM15" i="29"/>
  <c r="AM14" i="29"/>
  <c r="AM13" i="29"/>
  <c r="AM12" i="29"/>
  <c r="AM11" i="29"/>
  <c r="AM10" i="29"/>
  <c r="AM9" i="29"/>
  <c r="AM8" i="29"/>
  <c r="AM7" i="29"/>
  <c r="AM6" i="29"/>
  <c r="AM5" i="29"/>
  <c r="AM4" i="29"/>
  <c r="AM3" i="29"/>
  <c r="AM2" i="29"/>
  <c r="AK93" i="29"/>
  <c r="AK92" i="29"/>
  <c r="AK91" i="29"/>
  <c r="AK90" i="29"/>
  <c r="AK89" i="29"/>
  <c r="AK88" i="29"/>
  <c r="AK87" i="29"/>
  <c r="AK86" i="29"/>
  <c r="AK85" i="29"/>
  <c r="AK84" i="29"/>
  <c r="AK83" i="29"/>
  <c r="AK82" i="29"/>
  <c r="AK81" i="29"/>
  <c r="AK80" i="29"/>
  <c r="AK79" i="29"/>
  <c r="AK78" i="29"/>
  <c r="AK77" i="29"/>
  <c r="AK76" i="29"/>
  <c r="AK75" i="29"/>
  <c r="AK74" i="29"/>
  <c r="AK73" i="29"/>
  <c r="AK72" i="29"/>
  <c r="AK71" i="29"/>
  <c r="AK70" i="29"/>
  <c r="AK69" i="29"/>
  <c r="AK68" i="29"/>
  <c r="AK67" i="29"/>
  <c r="AK66" i="29"/>
  <c r="AK65" i="29"/>
  <c r="AK64" i="29"/>
  <c r="AK63" i="29"/>
  <c r="AK62" i="29"/>
  <c r="AK61" i="29"/>
  <c r="AK60" i="29"/>
  <c r="AK59" i="29"/>
  <c r="AK58" i="29"/>
  <c r="AK57" i="29"/>
  <c r="AK56" i="29"/>
  <c r="AK55" i="29"/>
  <c r="AK54" i="29"/>
  <c r="AK53" i="29"/>
  <c r="AK52" i="29"/>
  <c r="AK51" i="29"/>
  <c r="AK50" i="29"/>
  <c r="AK49" i="29"/>
  <c r="AK48" i="29"/>
  <c r="AK47" i="29"/>
  <c r="AK46" i="29"/>
  <c r="AK45" i="29"/>
  <c r="AK44" i="29"/>
  <c r="AK43" i="29"/>
  <c r="AK42" i="29"/>
  <c r="AK41" i="29"/>
  <c r="AK40" i="29"/>
  <c r="AK39" i="29"/>
  <c r="AK38" i="29"/>
  <c r="AK37" i="29"/>
  <c r="AK36" i="29"/>
  <c r="AK35" i="29"/>
  <c r="AK34" i="29"/>
  <c r="AK33" i="29"/>
  <c r="AK32" i="29"/>
  <c r="AK31" i="29"/>
  <c r="AK30" i="29"/>
  <c r="AK29" i="29"/>
  <c r="AK28" i="29"/>
  <c r="AK27" i="29"/>
  <c r="AK26" i="29"/>
  <c r="AK25" i="29"/>
  <c r="AK24" i="29"/>
  <c r="AK23" i="29"/>
  <c r="AK22" i="29"/>
  <c r="AK21" i="29"/>
  <c r="AK20" i="29"/>
  <c r="AK19" i="29"/>
  <c r="AK18" i="29"/>
  <c r="AK17" i="29"/>
  <c r="AK16" i="29"/>
  <c r="AK15" i="29"/>
  <c r="AK14" i="29"/>
  <c r="AK13" i="29"/>
  <c r="AK12" i="29"/>
  <c r="AK11" i="29"/>
  <c r="AK10" i="29"/>
  <c r="AK9" i="29"/>
  <c r="AK8" i="29"/>
  <c r="AK7" i="29"/>
  <c r="AK6" i="29"/>
  <c r="AK5" i="29"/>
  <c r="AK4" i="29"/>
  <c r="AK3" i="29"/>
  <c r="AK2" i="29"/>
  <c r="AI93" i="29"/>
  <c r="AI92" i="29"/>
  <c r="AI91" i="29"/>
  <c r="AI90" i="29"/>
  <c r="AI89" i="29"/>
  <c r="AI88" i="29"/>
  <c r="AI87" i="29"/>
  <c r="AI86" i="29"/>
  <c r="AI85" i="29"/>
  <c r="AI84" i="29"/>
  <c r="AI83" i="29"/>
  <c r="AI82" i="29"/>
  <c r="AI81" i="29"/>
  <c r="AI80" i="29"/>
  <c r="AI79" i="29"/>
  <c r="AI78" i="29"/>
  <c r="AI77" i="29"/>
  <c r="AI76" i="29"/>
  <c r="AI75" i="29"/>
  <c r="AI74" i="29"/>
  <c r="AI73" i="29"/>
  <c r="AI72" i="29"/>
  <c r="AI71" i="29"/>
  <c r="AI70" i="29"/>
  <c r="AI69" i="29"/>
  <c r="AI68" i="29"/>
  <c r="AI67" i="29"/>
  <c r="AI66" i="29"/>
  <c r="AI65" i="29"/>
  <c r="AI64" i="29"/>
  <c r="AI63" i="29"/>
  <c r="AI62" i="29"/>
  <c r="AI61" i="29"/>
  <c r="AI60" i="29"/>
  <c r="AI59" i="29"/>
  <c r="AI58" i="29"/>
  <c r="AI57" i="29"/>
  <c r="AI56" i="29"/>
  <c r="AI55" i="29"/>
  <c r="AI54" i="29"/>
  <c r="AI53" i="29"/>
  <c r="AI52" i="29"/>
  <c r="AI51" i="29"/>
  <c r="AI50" i="29"/>
  <c r="AI49" i="29"/>
  <c r="AI48" i="29"/>
  <c r="AI47" i="29"/>
  <c r="AI46" i="29"/>
  <c r="AI45" i="29"/>
  <c r="AI44" i="29"/>
  <c r="AI43" i="29"/>
  <c r="AI42" i="29"/>
  <c r="AI41" i="29"/>
  <c r="AI40" i="29"/>
  <c r="AI39" i="29"/>
  <c r="AI38" i="29"/>
  <c r="AI37" i="29"/>
  <c r="AI36" i="29"/>
  <c r="AI35" i="29"/>
  <c r="AI34" i="29"/>
  <c r="AI33" i="29"/>
  <c r="AI32" i="29"/>
  <c r="AI31" i="29"/>
  <c r="AI30" i="29"/>
  <c r="AI29" i="29"/>
  <c r="AI28" i="29"/>
  <c r="AI27" i="29"/>
  <c r="AI26" i="29"/>
  <c r="AI25" i="29"/>
  <c r="AI24" i="29"/>
  <c r="AI23" i="29"/>
  <c r="AI22" i="29"/>
  <c r="AI21" i="29"/>
  <c r="AI20" i="29"/>
  <c r="AI19" i="29"/>
  <c r="AI18" i="29"/>
  <c r="AI17" i="29"/>
  <c r="AI16" i="29"/>
  <c r="AI15" i="29"/>
  <c r="AI14" i="29"/>
  <c r="AI13" i="29"/>
  <c r="AI12" i="29"/>
  <c r="AI11" i="29"/>
  <c r="AI10" i="29"/>
  <c r="AI9" i="29"/>
  <c r="AI8" i="29"/>
  <c r="AI7" i="29"/>
  <c r="AI6" i="29"/>
  <c r="AI5" i="29"/>
  <c r="AI4" i="29"/>
  <c r="AI3" i="29"/>
  <c r="AI2" i="29"/>
  <c r="AG93" i="29"/>
  <c r="AG92" i="29"/>
  <c r="AG91" i="29"/>
  <c r="AG90" i="29"/>
  <c r="AG89" i="29"/>
  <c r="AG88" i="29"/>
  <c r="AG87" i="29"/>
  <c r="AG86" i="29"/>
  <c r="AG85" i="29"/>
  <c r="AG84" i="29"/>
  <c r="AG83" i="29"/>
  <c r="AG82" i="29"/>
  <c r="AG81" i="29"/>
  <c r="AG80" i="29"/>
  <c r="AG79" i="29"/>
  <c r="AG78" i="29"/>
  <c r="AG77" i="29"/>
  <c r="AG76" i="29"/>
  <c r="AG75" i="29"/>
  <c r="AG74" i="29"/>
  <c r="AG73" i="29"/>
  <c r="AG72" i="29"/>
  <c r="AG71" i="29"/>
  <c r="AG70" i="29"/>
  <c r="AG69" i="29"/>
  <c r="AG68" i="29"/>
  <c r="AG67" i="29"/>
  <c r="AG66" i="29"/>
  <c r="AG65" i="29"/>
  <c r="AG64" i="29"/>
  <c r="AG63" i="29"/>
  <c r="AG62" i="29"/>
  <c r="AG61" i="29"/>
  <c r="AG60" i="29"/>
  <c r="AG59" i="29"/>
  <c r="AG58" i="29"/>
  <c r="AG57" i="29"/>
  <c r="AG56" i="29"/>
  <c r="AG55" i="29"/>
  <c r="AG54" i="29"/>
  <c r="AG53" i="29"/>
  <c r="AG52" i="29"/>
  <c r="AG51" i="29"/>
  <c r="AG50" i="29"/>
  <c r="AG49" i="29"/>
  <c r="AG48" i="29"/>
  <c r="AG47" i="29"/>
  <c r="AG46" i="29"/>
  <c r="AG45" i="29"/>
  <c r="AG44" i="29"/>
  <c r="AG43" i="29"/>
  <c r="AG42" i="29"/>
  <c r="AG41" i="29"/>
  <c r="AG40" i="29"/>
  <c r="AG39" i="29"/>
  <c r="AG38" i="29"/>
  <c r="AG37" i="29"/>
  <c r="AG36" i="29"/>
  <c r="AG35" i="29"/>
  <c r="AG34" i="29"/>
  <c r="AG33" i="29"/>
  <c r="AG32" i="29"/>
  <c r="AG31" i="29"/>
  <c r="AG30" i="29"/>
  <c r="AG29" i="29"/>
  <c r="AG28" i="29"/>
  <c r="AG27" i="29"/>
  <c r="AG26" i="29"/>
  <c r="AG25" i="29"/>
  <c r="AG24" i="29"/>
  <c r="AG23" i="29"/>
  <c r="AG22" i="29"/>
  <c r="AG21" i="29"/>
  <c r="AG20" i="29"/>
  <c r="AG19" i="29"/>
  <c r="AG18" i="29"/>
  <c r="AG17" i="29"/>
  <c r="AG16" i="29"/>
  <c r="AG15" i="29"/>
  <c r="AG14" i="29"/>
  <c r="AG13" i="29"/>
  <c r="AG12" i="29"/>
  <c r="AG11" i="29"/>
  <c r="AG10" i="29"/>
  <c r="AG9" i="29"/>
  <c r="AG8" i="29"/>
  <c r="AG7" i="29"/>
  <c r="AG6" i="29"/>
  <c r="AG5" i="29"/>
  <c r="AG4" i="29"/>
  <c r="AG3" i="29"/>
  <c r="AG2" i="29"/>
  <c r="AE93" i="29"/>
  <c r="AE92" i="29"/>
  <c r="AE91" i="29"/>
  <c r="AE90" i="29"/>
  <c r="AE89" i="29"/>
  <c r="AE88" i="29"/>
  <c r="AE87" i="29"/>
  <c r="AE86" i="29"/>
  <c r="AE85" i="29"/>
  <c r="AE84" i="29"/>
  <c r="AE83" i="29"/>
  <c r="AE82" i="29"/>
  <c r="AE81" i="29"/>
  <c r="AE80" i="29"/>
  <c r="AE79" i="29"/>
  <c r="AE78" i="29"/>
  <c r="AE77" i="29"/>
  <c r="AE76" i="29"/>
  <c r="AE75" i="29"/>
  <c r="AE74" i="29"/>
  <c r="AE73" i="29"/>
  <c r="AE72" i="29"/>
  <c r="AE71" i="29"/>
  <c r="AE70" i="29"/>
  <c r="AE69" i="29"/>
  <c r="AE68" i="29"/>
  <c r="AE67" i="29"/>
  <c r="AE66" i="29"/>
  <c r="AE65" i="29"/>
  <c r="AE64" i="29"/>
  <c r="AE63" i="29"/>
  <c r="AE62" i="29"/>
  <c r="AE61" i="29"/>
  <c r="AE60" i="29"/>
  <c r="AE59" i="29"/>
  <c r="AE58" i="29"/>
  <c r="AE57" i="29"/>
  <c r="AE56" i="29"/>
  <c r="AE55" i="29"/>
  <c r="AE54" i="29"/>
  <c r="AE53" i="29"/>
  <c r="AE52" i="29"/>
  <c r="AE51" i="29"/>
  <c r="AE50" i="29"/>
  <c r="AE49" i="29"/>
  <c r="AE48" i="29"/>
  <c r="AE47" i="29"/>
  <c r="AE46" i="29"/>
  <c r="AE45" i="29"/>
  <c r="AE44" i="29"/>
  <c r="AE43" i="29"/>
  <c r="AE42" i="29"/>
  <c r="AE41" i="29"/>
  <c r="AE40" i="29"/>
  <c r="AE39" i="29"/>
  <c r="AE38" i="29"/>
  <c r="AE37" i="29"/>
  <c r="AE36" i="29"/>
  <c r="AE35" i="29"/>
  <c r="AE34" i="29"/>
  <c r="AE33" i="29"/>
  <c r="AE32" i="29"/>
  <c r="AE31" i="29"/>
  <c r="AE30" i="29"/>
  <c r="AE29" i="29"/>
  <c r="AE28" i="29"/>
  <c r="AE27" i="29"/>
  <c r="AE26" i="29"/>
  <c r="AE25" i="29"/>
  <c r="AE24" i="29"/>
  <c r="AE23" i="29"/>
  <c r="AE22" i="29"/>
  <c r="AE21" i="29"/>
  <c r="AE20" i="29"/>
  <c r="AE19" i="29"/>
  <c r="AE18" i="29"/>
  <c r="AE17" i="29"/>
  <c r="AE16" i="29"/>
  <c r="AE15" i="29"/>
  <c r="AE14" i="29"/>
  <c r="AE13" i="29"/>
  <c r="AE12" i="29"/>
  <c r="AE11" i="29"/>
  <c r="AE10" i="29"/>
  <c r="AE9" i="29"/>
  <c r="AE8" i="29"/>
  <c r="AE7" i="29"/>
  <c r="AE6" i="29"/>
  <c r="AE5" i="29"/>
  <c r="AE4" i="29"/>
  <c r="AE3" i="29"/>
  <c r="AE2" i="29"/>
  <c r="AC93" i="29"/>
  <c r="AC92" i="29"/>
  <c r="AC91" i="29"/>
  <c r="AC90" i="29"/>
  <c r="AC89" i="29"/>
  <c r="AC88" i="29"/>
  <c r="AC87" i="29"/>
  <c r="AC86" i="29"/>
  <c r="AC85" i="29"/>
  <c r="AC84" i="29"/>
  <c r="AC83" i="29"/>
  <c r="AC82" i="29"/>
  <c r="AC81" i="29"/>
  <c r="AC80" i="29"/>
  <c r="AC79" i="29"/>
  <c r="AC78" i="29"/>
  <c r="AC77" i="29"/>
  <c r="AC76" i="29"/>
  <c r="AC75" i="29"/>
  <c r="AC74" i="29"/>
  <c r="AC73" i="29"/>
  <c r="AC72" i="29"/>
  <c r="AC71" i="29"/>
  <c r="AC70" i="29"/>
  <c r="AC69" i="29"/>
  <c r="AC68" i="29"/>
  <c r="AC67" i="29"/>
  <c r="AC66" i="29"/>
  <c r="AC65" i="29"/>
  <c r="AC64" i="29"/>
  <c r="AC63" i="29"/>
  <c r="AC62" i="29"/>
  <c r="AC61" i="29"/>
  <c r="AC60" i="29"/>
  <c r="AC59" i="29"/>
  <c r="AC58" i="29"/>
  <c r="AC57" i="29"/>
  <c r="AC56" i="29"/>
  <c r="AC55" i="29"/>
  <c r="AC54" i="29"/>
  <c r="AC53" i="29"/>
  <c r="AC52" i="29"/>
  <c r="AC51" i="29"/>
  <c r="AC50" i="29"/>
  <c r="AC49" i="29"/>
  <c r="AC48" i="29"/>
  <c r="AC47" i="29"/>
  <c r="AC46" i="29"/>
  <c r="AC45" i="29"/>
  <c r="AC44" i="29"/>
  <c r="AC43" i="29"/>
  <c r="AC42" i="29"/>
  <c r="AC41" i="29"/>
  <c r="AC40" i="29"/>
  <c r="AC39" i="29"/>
  <c r="AC38" i="29"/>
  <c r="AC37" i="29"/>
  <c r="AC36" i="29"/>
  <c r="AC35" i="29"/>
  <c r="AC34" i="29"/>
  <c r="AC33" i="29"/>
  <c r="AC32" i="29"/>
  <c r="AC31" i="29"/>
  <c r="AC30" i="29"/>
  <c r="AC29" i="29"/>
  <c r="AC28" i="29"/>
  <c r="AC27" i="29"/>
  <c r="AC26" i="29"/>
  <c r="AC25" i="29"/>
  <c r="AC24" i="29"/>
  <c r="AC23" i="29"/>
  <c r="AC22" i="29"/>
  <c r="AC21" i="29"/>
  <c r="AC20" i="29"/>
  <c r="AC19" i="29"/>
  <c r="AC18" i="29"/>
  <c r="AC17" i="29"/>
  <c r="AC16" i="29"/>
  <c r="AC15" i="29"/>
  <c r="AC14" i="29"/>
  <c r="AC13" i="29"/>
  <c r="AC12" i="29"/>
  <c r="AC11" i="29"/>
  <c r="AC10" i="29"/>
  <c r="AC9" i="29"/>
  <c r="AC8" i="29"/>
  <c r="AC7" i="29"/>
  <c r="AC6" i="29"/>
  <c r="AC5" i="29"/>
  <c r="AC4" i="29"/>
  <c r="AC3" i="29"/>
  <c r="AC2" i="29"/>
  <c r="AA93" i="29"/>
  <c r="AA92" i="29"/>
  <c r="AA91" i="29"/>
  <c r="AA90" i="29"/>
  <c r="AA89" i="29"/>
  <c r="AA88" i="29"/>
  <c r="AA87" i="29"/>
  <c r="AA86" i="29"/>
  <c r="AA85" i="29"/>
  <c r="AA84" i="29"/>
  <c r="AA83" i="29"/>
  <c r="AA82" i="29"/>
  <c r="AA81" i="29"/>
  <c r="AA80" i="29"/>
  <c r="AA79" i="29"/>
  <c r="AA78" i="29"/>
  <c r="AA77" i="29"/>
  <c r="AA76" i="29"/>
  <c r="AA75" i="29"/>
  <c r="AA74" i="29"/>
  <c r="AA73" i="29"/>
  <c r="AA72" i="29"/>
  <c r="AA71" i="29"/>
  <c r="AA70" i="29"/>
  <c r="AA69" i="29"/>
  <c r="AA68" i="29"/>
  <c r="AA67" i="29"/>
  <c r="AA66" i="29"/>
  <c r="AA65" i="29"/>
  <c r="AA64" i="29"/>
  <c r="AA63" i="29"/>
  <c r="AA62" i="29"/>
  <c r="AA61" i="29"/>
  <c r="AA60" i="29"/>
  <c r="AA59" i="29"/>
  <c r="AA58" i="29"/>
  <c r="AA57" i="29"/>
  <c r="AA56" i="29"/>
  <c r="AA55" i="29"/>
  <c r="AA54" i="29"/>
  <c r="AA53" i="29"/>
  <c r="AA52" i="29"/>
  <c r="AA51" i="29"/>
  <c r="AA50" i="29"/>
  <c r="AA49" i="29"/>
  <c r="AA48" i="29"/>
  <c r="AA47" i="29"/>
  <c r="AA46" i="29"/>
  <c r="AA45" i="29"/>
  <c r="AA44" i="29"/>
  <c r="AA43" i="29"/>
  <c r="AA42" i="29"/>
  <c r="AA41" i="29"/>
  <c r="AA40" i="29"/>
  <c r="AA39" i="29"/>
  <c r="AA38" i="29"/>
  <c r="AA37" i="29"/>
  <c r="AA36" i="29"/>
  <c r="AA35" i="29"/>
  <c r="AA34" i="29"/>
  <c r="AA33" i="29"/>
  <c r="AA32" i="29"/>
  <c r="AA31" i="29"/>
  <c r="AA30" i="29"/>
  <c r="AA29" i="29"/>
  <c r="AA28" i="29"/>
  <c r="AA27" i="29"/>
  <c r="AA26" i="29"/>
  <c r="AA25" i="29"/>
  <c r="AA24" i="29"/>
  <c r="AA23" i="29"/>
  <c r="AA22" i="29"/>
  <c r="AA21" i="29"/>
  <c r="AA20" i="29"/>
  <c r="AA19" i="29"/>
  <c r="AA18" i="29"/>
  <c r="AA17" i="29"/>
  <c r="AA16" i="29"/>
  <c r="AA15" i="29"/>
  <c r="AA14" i="29"/>
  <c r="AA13" i="29"/>
  <c r="AA12" i="29"/>
  <c r="AA11" i="29"/>
  <c r="AA10" i="29"/>
  <c r="AA9" i="29"/>
  <c r="AA8" i="29"/>
  <c r="AA7" i="29"/>
  <c r="AA6" i="29"/>
  <c r="AA5" i="29"/>
  <c r="AA4" i="29"/>
  <c r="AA3" i="29"/>
  <c r="AA2" i="29"/>
  <c r="Y93" i="29"/>
  <c r="Y92" i="29"/>
  <c r="Y91" i="29"/>
  <c r="Y90" i="29"/>
  <c r="Y89" i="29"/>
  <c r="Y88" i="29"/>
  <c r="Y87" i="29"/>
  <c r="Y86" i="29"/>
  <c r="Y85" i="29"/>
  <c r="Y84" i="29"/>
  <c r="Y83" i="29"/>
  <c r="Y82" i="29"/>
  <c r="Y81" i="29"/>
  <c r="Y80" i="29"/>
  <c r="Y79" i="29"/>
  <c r="Y78" i="29"/>
  <c r="Y77" i="29"/>
  <c r="Y76" i="29"/>
  <c r="Y75" i="29"/>
  <c r="Y74" i="29"/>
  <c r="Y73" i="29"/>
  <c r="Y72" i="29"/>
  <c r="Y71" i="29"/>
  <c r="Y70" i="29"/>
  <c r="Y69" i="29"/>
  <c r="Y68" i="29"/>
  <c r="Y67" i="29"/>
  <c r="Y66" i="29"/>
  <c r="Y65" i="29"/>
  <c r="Y64" i="29"/>
  <c r="Y63" i="29"/>
  <c r="Y62" i="29"/>
  <c r="Y61" i="29"/>
  <c r="Y60" i="29"/>
  <c r="Y59" i="29"/>
  <c r="Y58" i="29"/>
  <c r="Y57" i="29"/>
  <c r="Y56" i="29"/>
  <c r="Y55" i="29"/>
  <c r="Y54" i="29"/>
  <c r="Y53" i="29"/>
  <c r="Y52" i="29"/>
  <c r="Y51" i="29"/>
  <c r="Y50" i="29"/>
  <c r="Y49" i="29"/>
  <c r="Y48" i="29"/>
  <c r="Y47" i="29"/>
  <c r="Y46" i="29"/>
  <c r="Y45" i="29"/>
  <c r="Y44" i="29"/>
  <c r="Y43" i="29"/>
  <c r="Y42" i="29"/>
  <c r="Y41" i="29"/>
  <c r="Y40" i="29"/>
  <c r="Y39" i="29"/>
  <c r="Y38" i="29"/>
  <c r="Y37" i="29"/>
  <c r="Y36" i="29"/>
  <c r="Y35" i="29"/>
  <c r="Y34" i="29"/>
  <c r="Y33" i="29"/>
  <c r="Y32" i="29"/>
  <c r="Y31" i="29"/>
  <c r="Y30" i="29"/>
  <c r="Y29" i="29"/>
  <c r="Y28" i="29"/>
  <c r="Y27" i="29"/>
  <c r="Y26" i="29"/>
  <c r="Y25" i="29"/>
  <c r="Y24" i="29"/>
  <c r="Y23" i="29"/>
  <c r="Y22" i="29"/>
  <c r="Y21" i="29"/>
  <c r="Y20" i="29"/>
  <c r="Y19" i="29"/>
  <c r="Y18" i="29"/>
  <c r="Y17" i="29"/>
  <c r="Y16" i="29"/>
  <c r="Y15" i="29"/>
  <c r="Y14" i="29"/>
  <c r="Y13" i="29"/>
  <c r="Y12" i="29"/>
  <c r="Y11" i="29"/>
  <c r="Y10" i="29"/>
  <c r="Y9" i="29"/>
  <c r="Y8" i="29"/>
  <c r="Y7" i="29"/>
  <c r="Y6" i="29"/>
  <c r="Y5" i="29"/>
  <c r="Y4" i="29"/>
  <c r="Y3" i="29"/>
  <c r="Y2" i="29"/>
  <c r="W93" i="29"/>
  <c r="W92" i="29"/>
  <c r="W91" i="29"/>
  <c r="W90" i="29"/>
  <c r="W89" i="29"/>
  <c r="W88" i="29"/>
  <c r="W87" i="29"/>
  <c r="W86" i="29"/>
  <c r="W85" i="29"/>
  <c r="W84" i="29"/>
  <c r="W83" i="29"/>
  <c r="W82" i="29"/>
  <c r="W81" i="29"/>
  <c r="W80" i="29"/>
  <c r="W79" i="29"/>
  <c r="W78" i="29"/>
  <c r="W77" i="29"/>
  <c r="W76" i="29"/>
  <c r="W75" i="29"/>
  <c r="W74" i="29"/>
  <c r="W73" i="29"/>
  <c r="W72" i="29"/>
  <c r="W71" i="29"/>
  <c r="W70" i="29"/>
  <c r="W69" i="29"/>
  <c r="W68" i="29"/>
  <c r="W67" i="29"/>
  <c r="W66" i="29"/>
  <c r="W65" i="29"/>
  <c r="W64" i="29"/>
  <c r="W63" i="29"/>
  <c r="W62" i="29"/>
  <c r="W61" i="29"/>
  <c r="W60" i="29"/>
  <c r="W59" i="29"/>
  <c r="W58" i="29"/>
  <c r="W57" i="29"/>
  <c r="W56" i="29"/>
  <c r="W55" i="29"/>
  <c r="W54" i="29"/>
  <c r="W53" i="29"/>
  <c r="W52" i="29"/>
  <c r="W51" i="29"/>
  <c r="W50" i="29"/>
  <c r="W49" i="29"/>
  <c r="W48" i="29"/>
  <c r="W47" i="29"/>
  <c r="W46" i="29"/>
  <c r="W45" i="29"/>
  <c r="W44" i="29"/>
  <c r="W43" i="29"/>
  <c r="W42" i="29"/>
  <c r="W41" i="29"/>
  <c r="W40" i="29"/>
  <c r="W39" i="29"/>
  <c r="W38" i="29"/>
  <c r="W37" i="29"/>
  <c r="W36" i="29"/>
  <c r="W35" i="29"/>
  <c r="W34" i="29"/>
  <c r="W33" i="29"/>
  <c r="W32" i="29"/>
  <c r="W31" i="29"/>
  <c r="W30" i="29"/>
  <c r="W29" i="29"/>
  <c r="W28" i="29"/>
  <c r="W27" i="29"/>
  <c r="W26" i="29"/>
  <c r="W25" i="29"/>
  <c r="W24" i="29"/>
  <c r="W23" i="29"/>
  <c r="W22" i="29"/>
  <c r="W21" i="29"/>
  <c r="W20" i="29"/>
  <c r="W19" i="29"/>
  <c r="W18" i="29"/>
  <c r="W17" i="29"/>
  <c r="W16" i="29"/>
  <c r="W15" i="29"/>
  <c r="W14" i="29"/>
  <c r="W13" i="29"/>
  <c r="W12" i="29"/>
  <c r="W11" i="29"/>
  <c r="W10" i="29"/>
  <c r="W9" i="29"/>
  <c r="W8" i="29"/>
  <c r="W7" i="29"/>
  <c r="W6" i="29"/>
  <c r="W5" i="29"/>
  <c r="W4" i="29"/>
  <c r="W3" i="29"/>
  <c r="W2" i="29"/>
  <c r="U3" i="29"/>
  <c r="U4" i="29"/>
  <c r="U5" i="29"/>
  <c r="U6" i="29"/>
  <c r="U7" i="29"/>
  <c r="U8" i="29"/>
  <c r="U9" i="29"/>
  <c r="U10" i="29"/>
  <c r="U11" i="29"/>
  <c r="U12" i="29"/>
  <c r="U13" i="29"/>
  <c r="U14" i="29"/>
  <c r="U15" i="29"/>
  <c r="U16" i="29"/>
  <c r="U17" i="29"/>
  <c r="U18" i="29"/>
  <c r="U19" i="29"/>
  <c r="U20" i="29"/>
  <c r="U21" i="29"/>
  <c r="U22" i="29"/>
  <c r="U23" i="29"/>
  <c r="U24" i="29"/>
  <c r="U25" i="29"/>
  <c r="U26" i="29"/>
  <c r="U27" i="29"/>
  <c r="U28" i="29"/>
  <c r="U29" i="29"/>
  <c r="U30" i="29"/>
  <c r="U31" i="29"/>
  <c r="U32" i="29"/>
  <c r="U33" i="29"/>
  <c r="U34" i="29"/>
  <c r="U35" i="29"/>
  <c r="U36" i="29"/>
  <c r="U37" i="29"/>
  <c r="U38" i="29"/>
  <c r="U39" i="29"/>
  <c r="U40" i="29"/>
  <c r="U41" i="29"/>
  <c r="U42" i="29"/>
  <c r="U43" i="29"/>
  <c r="U44" i="29"/>
  <c r="U45" i="29"/>
  <c r="U46" i="29"/>
  <c r="U47" i="29"/>
  <c r="U48" i="29"/>
  <c r="U49" i="29"/>
  <c r="U50" i="29"/>
  <c r="U51" i="29"/>
  <c r="U52" i="29"/>
  <c r="U53" i="29"/>
  <c r="U54" i="29"/>
  <c r="U55" i="29"/>
  <c r="U56" i="29"/>
  <c r="U57" i="29"/>
  <c r="U58" i="29"/>
  <c r="U59" i="29"/>
  <c r="U60" i="29"/>
  <c r="U61" i="29"/>
  <c r="U62" i="29"/>
  <c r="U63" i="29"/>
  <c r="U64" i="29"/>
  <c r="U65" i="29"/>
  <c r="U66" i="29"/>
  <c r="U67" i="29"/>
  <c r="U68" i="29"/>
  <c r="U69" i="29"/>
  <c r="U70" i="29"/>
  <c r="U71" i="29"/>
  <c r="U72" i="29"/>
  <c r="U73" i="29"/>
  <c r="U74" i="29"/>
  <c r="U75" i="29"/>
  <c r="U76" i="29"/>
  <c r="U77" i="29"/>
  <c r="U78" i="29"/>
  <c r="U79" i="29"/>
  <c r="U80" i="29"/>
  <c r="U81" i="29"/>
  <c r="U82" i="29"/>
  <c r="U83" i="29"/>
  <c r="U84" i="29"/>
  <c r="U85" i="29"/>
  <c r="U86" i="29"/>
  <c r="U87" i="29"/>
  <c r="U88" i="29"/>
  <c r="U89" i="29"/>
  <c r="U90" i="29"/>
  <c r="U91" i="29"/>
  <c r="U92" i="29"/>
  <c r="U93" i="29"/>
  <c r="U2" i="29"/>
  <c r="S3" i="29"/>
  <c r="S4" i="29"/>
  <c r="S5" i="29"/>
  <c r="S6" i="29"/>
  <c r="S7" i="29"/>
  <c r="S8" i="29"/>
  <c r="S9" i="29"/>
  <c r="S10" i="29"/>
  <c r="S11" i="29"/>
  <c r="S12" i="29"/>
  <c r="S13" i="29"/>
  <c r="S14" i="29"/>
  <c r="S15" i="29"/>
  <c r="S16" i="29"/>
  <c r="S17" i="29"/>
  <c r="S18" i="29"/>
  <c r="S19" i="29"/>
  <c r="S20" i="29"/>
  <c r="S21" i="29"/>
  <c r="S22" i="29"/>
  <c r="S23" i="29"/>
  <c r="S24" i="29"/>
  <c r="S25" i="29"/>
  <c r="S26" i="29"/>
  <c r="S27" i="29"/>
  <c r="S28" i="29"/>
  <c r="S29" i="29"/>
  <c r="S30" i="29"/>
  <c r="S31" i="29"/>
  <c r="S32" i="29"/>
  <c r="S33" i="29"/>
  <c r="S34" i="29"/>
  <c r="S35" i="29"/>
  <c r="S36" i="29"/>
  <c r="S37" i="29"/>
  <c r="S38" i="29"/>
  <c r="S39" i="29"/>
  <c r="S40" i="29"/>
  <c r="S41" i="29"/>
  <c r="S42" i="29"/>
  <c r="S43" i="29"/>
  <c r="S44" i="29"/>
  <c r="S45" i="29"/>
  <c r="S46" i="29"/>
  <c r="S47" i="29"/>
  <c r="S48" i="29"/>
  <c r="S49" i="29"/>
  <c r="S50" i="29"/>
  <c r="S51" i="29"/>
  <c r="S52" i="29"/>
  <c r="S53" i="29"/>
  <c r="S54" i="29"/>
  <c r="S55" i="29"/>
  <c r="S56" i="29"/>
  <c r="S57" i="29"/>
  <c r="S58" i="29"/>
  <c r="S59" i="29"/>
  <c r="S60" i="29"/>
  <c r="S61" i="29"/>
  <c r="S62" i="29"/>
  <c r="S63" i="29"/>
  <c r="S64" i="29"/>
  <c r="S65" i="29"/>
  <c r="S66" i="29"/>
  <c r="S67" i="29"/>
  <c r="S68" i="29"/>
  <c r="S69" i="29"/>
  <c r="S70" i="29"/>
  <c r="S71" i="29"/>
  <c r="S72" i="29"/>
  <c r="S73" i="29"/>
  <c r="S74" i="29"/>
  <c r="S75" i="29"/>
  <c r="S76" i="29"/>
  <c r="S77" i="29"/>
  <c r="S78" i="29"/>
  <c r="S79" i="29"/>
  <c r="S80" i="29"/>
  <c r="S81" i="29"/>
  <c r="S82" i="29"/>
  <c r="S83" i="29"/>
  <c r="S84" i="29"/>
  <c r="S85" i="29"/>
  <c r="S86" i="29"/>
  <c r="S87" i="29"/>
  <c r="S88" i="29"/>
  <c r="S89" i="29"/>
  <c r="S90" i="29"/>
  <c r="S91" i="29"/>
  <c r="S92" i="29"/>
  <c r="S93" i="29"/>
  <c r="S2" i="29"/>
  <c r="Q3" i="29"/>
  <c r="Q4" i="29"/>
  <c r="Q5" i="29"/>
  <c r="Q6" i="29"/>
  <c r="Q7" i="29"/>
  <c r="Q8" i="29"/>
  <c r="Q9" i="29"/>
  <c r="Q10" i="29"/>
  <c r="Q11" i="29"/>
  <c r="Q12" i="29"/>
  <c r="Q13" i="29"/>
  <c r="Q14" i="29"/>
  <c r="Q15" i="29"/>
  <c r="Q16" i="29"/>
  <c r="Q17" i="29"/>
  <c r="Q18" i="29"/>
  <c r="Q19" i="29"/>
  <c r="Q20" i="29"/>
  <c r="Q21" i="29"/>
  <c r="Q22" i="29"/>
  <c r="Q23" i="29"/>
  <c r="Q24" i="29"/>
  <c r="Q25" i="29"/>
  <c r="Q26" i="29"/>
  <c r="Q27" i="29"/>
  <c r="Q28" i="29"/>
  <c r="Q29" i="29"/>
  <c r="Q30" i="29"/>
  <c r="Q31" i="29"/>
  <c r="Q32" i="29"/>
  <c r="Q33" i="29"/>
  <c r="Q34" i="29"/>
  <c r="Q35" i="29"/>
  <c r="Q36" i="29"/>
  <c r="Q37" i="29"/>
  <c r="Q38" i="29"/>
  <c r="Q39" i="29"/>
  <c r="Q40" i="29"/>
  <c r="Q41" i="29"/>
  <c r="Q42" i="29"/>
  <c r="Q43" i="29"/>
  <c r="Q44" i="29"/>
  <c r="Q45" i="29"/>
  <c r="Q46" i="29"/>
  <c r="Q47" i="29"/>
  <c r="Q48" i="29"/>
  <c r="Q49" i="29"/>
  <c r="Q50" i="29"/>
  <c r="Q51" i="29"/>
  <c r="Q52" i="29"/>
  <c r="Q53" i="29"/>
  <c r="Q54" i="29"/>
  <c r="Q55" i="29"/>
  <c r="Q56" i="29"/>
  <c r="Q57" i="29"/>
  <c r="Q58" i="29"/>
  <c r="Q59" i="29"/>
  <c r="Q60" i="29"/>
  <c r="Q61" i="29"/>
  <c r="Q62" i="29"/>
  <c r="Q63" i="29"/>
  <c r="Q64" i="29"/>
  <c r="Q65" i="29"/>
  <c r="Q66" i="29"/>
  <c r="Q67" i="29"/>
  <c r="Q68" i="29"/>
  <c r="Q69" i="29"/>
  <c r="Q70" i="29"/>
  <c r="Q71" i="29"/>
  <c r="Q72" i="29"/>
  <c r="Q73" i="29"/>
  <c r="Q74" i="29"/>
  <c r="Q75" i="29"/>
  <c r="Q76" i="29"/>
  <c r="Q77" i="29"/>
  <c r="Q78" i="29"/>
  <c r="Q79" i="29"/>
  <c r="Q80" i="29"/>
  <c r="Q81" i="29"/>
  <c r="Q82" i="29"/>
  <c r="Q83" i="29"/>
  <c r="Q84" i="29"/>
  <c r="Q85" i="29"/>
  <c r="Q86" i="29"/>
  <c r="Q87" i="29"/>
  <c r="Q88" i="29"/>
  <c r="Q89" i="29"/>
  <c r="Q90" i="29"/>
  <c r="Q91" i="29"/>
  <c r="Q92" i="29"/>
  <c r="Q93" i="29"/>
  <c r="Q2" i="29"/>
  <c r="O3" i="29"/>
  <c r="O4" i="29"/>
  <c r="O5" i="29"/>
  <c r="O6" i="29"/>
  <c r="O7" i="29"/>
  <c r="O8" i="29"/>
  <c r="O9" i="29"/>
  <c r="O10" i="29"/>
  <c r="O11" i="29"/>
  <c r="O12" i="29"/>
  <c r="O13" i="29"/>
  <c r="O14" i="29"/>
  <c r="O15" i="29"/>
  <c r="O16" i="29"/>
  <c r="O17" i="29"/>
  <c r="O18" i="29"/>
  <c r="O19" i="29"/>
  <c r="O20" i="29"/>
  <c r="O21" i="29"/>
  <c r="O22" i="29"/>
  <c r="O23" i="29"/>
  <c r="O24" i="29"/>
  <c r="O25" i="29"/>
  <c r="O26" i="29"/>
  <c r="O27" i="29"/>
  <c r="O28" i="29"/>
  <c r="O29" i="29"/>
  <c r="O30" i="29"/>
  <c r="O31" i="29"/>
  <c r="O32" i="29"/>
  <c r="O33" i="29"/>
  <c r="O34" i="29"/>
  <c r="O35" i="29"/>
  <c r="O36" i="29"/>
  <c r="O37" i="29"/>
  <c r="O38" i="29"/>
  <c r="O39" i="29"/>
  <c r="O40" i="29"/>
  <c r="O41" i="29"/>
  <c r="O42" i="29"/>
  <c r="O43" i="29"/>
  <c r="O44" i="29"/>
  <c r="O45" i="29"/>
  <c r="O46" i="29"/>
  <c r="O47" i="29"/>
  <c r="O48" i="29"/>
  <c r="O49" i="29"/>
  <c r="O50" i="29"/>
  <c r="O51" i="29"/>
  <c r="O52" i="29"/>
  <c r="O53" i="29"/>
  <c r="O54" i="29"/>
  <c r="O55" i="29"/>
  <c r="O56" i="29"/>
  <c r="O57" i="29"/>
  <c r="O58" i="29"/>
  <c r="O59" i="29"/>
  <c r="O60" i="29"/>
  <c r="O61" i="29"/>
  <c r="O62" i="29"/>
  <c r="O63" i="29"/>
  <c r="O64" i="29"/>
  <c r="O65" i="29"/>
  <c r="O66" i="29"/>
  <c r="O67" i="29"/>
  <c r="O68" i="29"/>
  <c r="O69" i="29"/>
  <c r="O70" i="29"/>
  <c r="O71" i="29"/>
  <c r="O72" i="29"/>
  <c r="O73" i="29"/>
  <c r="O74" i="29"/>
  <c r="O75" i="29"/>
  <c r="O76" i="29"/>
  <c r="O77" i="29"/>
  <c r="O78" i="29"/>
  <c r="O79" i="29"/>
  <c r="O80" i="29"/>
  <c r="O81" i="29"/>
  <c r="O82" i="29"/>
  <c r="O83" i="29"/>
  <c r="O84" i="29"/>
  <c r="O85" i="29"/>
  <c r="O86" i="29"/>
  <c r="O87" i="29"/>
  <c r="O88" i="29"/>
  <c r="O89" i="29"/>
  <c r="O90" i="29"/>
  <c r="O91" i="29"/>
  <c r="O92" i="29"/>
  <c r="O93" i="29"/>
  <c r="O2" i="29"/>
  <c r="AQ2" i="29"/>
  <c r="AB4" i="13"/>
  <c r="U35" i="13"/>
  <c r="U36" i="13"/>
  <c r="U37" i="13"/>
  <c r="U43" i="13"/>
  <c r="U44" i="13"/>
  <c r="U45" i="13"/>
  <c r="U51" i="13"/>
  <c r="U52" i="13"/>
  <c r="U53" i="13"/>
  <c r="U59" i="13"/>
  <c r="U60" i="13"/>
  <c r="U61" i="13"/>
  <c r="U67" i="13"/>
  <c r="U68" i="13"/>
  <c r="U69" i="13"/>
  <c r="U70" i="13"/>
  <c r="U71" i="13"/>
  <c r="U72" i="13"/>
  <c r="U73" i="13"/>
  <c r="U74" i="13"/>
  <c r="U75" i="13"/>
  <c r="U76" i="13"/>
  <c r="U77" i="13"/>
  <c r="U78" i="13"/>
  <c r="U79" i="13"/>
  <c r="U80" i="13"/>
  <c r="U81" i="13"/>
  <c r="U82" i="13"/>
  <c r="U83" i="13"/>
  <c r="U84" i="13"/>
  <c r="U85" i="13"/>
  <c r="U86" i="13"/>
  <c r="U87" i="13"/>
  <c r="U88" i="13"/>
  <c r="U89" i="13"/>
  <c r="U90" i="13"/>
  <c r="U91" i="13"/>
  <c r="U92" i="13"/>
  <c r="U93" i="13"/>
  <c r="T17" i="13"/>
  <c r="U17" i="13" s="1"/>
  <c r="T18" i="13"/>
  <c r="U18" i="13" s="1"/>
  <c r="T19" i="13"/>
  <c r="U19" i="13" s="1"/>
  <c r="T20" i="13"/>
  <c r="U20" i="13" s="1"/>
  <c r="T21" i="13"/>
  <c r="U21" i="13" s="1"/>
  <c r="T22" i="13"/>
  <c r="U22" i="13" s="1"/>
  <c r="T23" i="13"/>
  <c r="U23" i="13" s="1"/>
  <c r="T24" i="13"/>
  <c r="U24" i="13" s="1"/>
  <c r="T25" i="13"/>
  <c r="U25" i="13" s="1"/>
  <c r="T26" i="13"/>
  <c r="U26" i="13" s="1"/>
  <c r="T27" i="13"/>
  <c r="U27" i="13" s="1"/>
  <c r="T28" i="13"/>
  <c r="U28" i="13" s="1"/>
  <c r="T29" i="13"/>
  <c r="U29" i="13" s="1"/>
  <c r="T30" i="13"/>
  <c r="U30" i="13" s="1"/>
  <c r="T31" i="13"/>
  <c r="U31" i="13" s="1"/>
  <c r="T32" i="13"/>
  <c r="U32" i="13" s="1"/>
  <c r="T33" i="13"/>
  <c r="U33" i="13" s="1"/>
  <c r="T34" i="13"/>
  <c r="U34" i="13" s="1"/>
  <c r="T35" i="13"/>
  <c r="T36" i="13"/>
  <c r="T37" i="13"/>
  <c r="T38" i="13"/>
  <c r="U38" i="13" s="1"/>
  <c r="T39" i="13"/>
  <c r="U39" i="13" s="1"/>
  <c r="T40" i="13"/>
  <c r="U40" i="13" s="1"/>
  <c r="T41" i="13"/>
  <c r="U41" i="13" s="1"/>
  <c r="T42" i="13"/>
  <c r="U42" i="13" s="1"/>
  <c r="T43" i="13"/>
  <c r="T44" i="13"/>
  <c r="T45" i="13"/>
  <c r="T46" i="13"/>
  <c r="U46" i="13" s="1"/>
  <c r="T47" i="13"/>
  <c r="U47" i="13" s="1"/>
  <c r="T48" i="13"/>
  <c r="U48" i="13" s="1"/>
  <c r="T49" i="13"/>
  <c r="U49" i="13" s="1"/>
  <c r="T50" i="13"/>
  <c r="U50" i="13" s="1"/>
  <c r="T51" i="13"/>
  <c r="T52" i="13"/>
  <c r="T53" i="13"/>
  <c r="T54" i="13"/>
  <c r="U54" i="13" s="1"/>
  <c r="T55" i="13"/>
  <c r="U55" i="13" s="1"/>
  <c r="T56" i="13"/>
  <c r="U56" i="13" s="1"/>
  <c r="T57" i="13"/>
  <c r="U57" i="13" s="1"/>
  <c r="T58" i="13"/>
  <c r="U58" i="13" s="1"/>
  <c r="T59" i="13"/>
  <c r="T60" i="13"/>
  <c r="T61" i="13"/>
  <c r="T62" i="13"/>
  <c r="U62" i="13" s="1"/>
  <c r="T63" i="13"/>
  <c r="U63" i="13" s="1"/>
  <c r="T64" i="13"/>
  <c r="U64" i="13" s="1"/>
  <c r="T65" i="13"/>
  <c r="U65" i="13" s="1"/>
  <c r="T66" i="13"/>
  <c r="U66" i="13" s="1"/>
  <c r="T67" i="13"/>
  <c r="T68" i="13"/>
  <c r="T69" i="13"/>
  <c r="T70" i="13"/>
  <c r="T71" i="13"/>
  <c r="T72" i="13"/>
  <c r="T73" i="13"/>
  <c r="T74" i="13"/>
  <c r="T75" i="13"/>
  <c r="T76" i="13"/>
  <c r="T77" i="13"/>
  <c r="T78" i="13"/>
  <c r="T79" i="13"/>
  <c r="T80" i="13"/>
  <c r="T81" i="13"/>
  <c r="T82" i="13"/>
  <c r="T83" i="13"/>
  <c r="T84" i="13"/>
  <c r="T85" i="13"/>
  <c r="T86" i="13"/>
  <c r="T87" i="13"/>
  <c r="T88" i="13"/>
  <c r="T89" i="13"/>
  <c r="T90" i="13"/>
  <c r="T91" i="13"/>
  <c r="T92" i="13"/>
  <c r="T93" i="13"/>
  <c r="T3" i="13"/>
  <c r="U3" i="13" s="1"/>
  <c r="T4" i="13"/>
  <c r="U4" i="13" s="1"/>
  <c r="T5" i="13"/>
  <c r="U5" i="13" s="1"/>
  <c r="T6" i="13"/>
  <c r="U6" i="13" s="1"/>
  <c r="T7" i="13"/>
  <c r="U7" i="13" s="1"/>
  <c r="T8" i="13"/>
  <c r="U8" i="13" s="1"/>
  <c r="T9" i="13"/>
  <c r="U9" i="13" s="1"/>
  <c r="T10" i="13"/>
  <c r="U10" i="13" s="1"/>
  <c r="T11" i="13"/>
  <c r="U11" i="13" s="1"/>
  <c r="T12" i="13"/>
  <c r="U12" i="13" s="1"/>
  <c r="T13" i="13"/>
  <c r="U13" i="13" s="1"/>
  <c r="T14" i="13"/>
  <c r="U14" i="13" s="1"/>
  <c r="T15" i="13"/>
  <c r="U15" i="13" s="1"/>
  <c r="T16" i="13"/>
  <c r="U16" i="13" s="1"/>
  <c r="T2" i="13"/>
  <c r="U2" i="13" s="1"/>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5" i="4"/>
  <c r="P66" i="4"/>
  <c r="P67" i="4"/>
  <c r="P68" i="4"/>
  <c r="P69" i="4"/>
  <c r="P70" i="4"/>
  <c r="P71" i="4"/>
  <c r="P72" i="4"/>
  <c r="P73" i="4"/>
  <c r="P74" i="4"/>
  <c r="P75" i="4"/>
  <c r="P76" i="4"/>
  <c r="P77" i="4"/>
  <c r="P78" i="4"/>
  <c r="P79" i="4"/>
  <c r="P80" i="4"/>
  <c r="P81" i="4"/>
  <c r="P82" i="4"/>
  <c r="P83" i="4"/>
  <c r="P84" i="4"/>
  <c r="P85" i="4"/>
  <c r="P86" i="4"/>
  <c r="P87" i="4"/>
  <c r="P88" i="4"/>
  <c r="P89" i="4"/>
  <c r="P90" i="4"/>
  <c r="P91" i="4"/>
  <c r="P92" i="4"/>
  <c r="P93" i="4"/>
  <c r="P94" i="4"/>
  <c r="P95" i="4"/>
  <c r="P96" i="4"/>
  <c r="P97" i="4"/>
  <c r="P98" i="4"/>
  <c r="P99" i="4"/>
  <c r="P100" i="4"/>
  <c r="P9" i="4"/>
  <c r="J24" i="4"/>
  <c r="L24" i="4" s="1"/>
  <c r="I24" i="4"/>
  <c r="H24" i="4"/>
  <c r="G24" i="4"/>
  <c r="F19" i="9"/>
  <c r="G20" i="4"/>
  <c r="J9" i="4"/>
  <c r="L9" i="4" s="1"/>
  <c r="J10" i="4"/>
  <c r="J11" i="4"/>
  <c r="J12" i="4"/>
  <c r="L12" i="4" s="1"/>
  <c r="J13" i="4"/>
  <c r="J14" i="4"/>
  <c r="J15" i="4"/>
  <c r="J16" i="4"/>
  <c r="J17" i="4"/>
  <c r="L17" i="4" s="1"/>
  <c r="J18" i="4"/>
  <c r="J19" i="4"/>
  <c r="J20" i="4"/>
  <c r="L20" i="4" s="1"/>
  <c r="J21" i="4"/>
  <c r="J22" i="4"/>
  <c r="L22" i="4" s="1"/>
  <c r="J25" i="4"/>
  <c r="J26" i="4"/>
  <c r="J27" i="4"/>
  <c r="L27" i="4" s="1"/>
  <c r="J28" i="4"/>
  <c r="L28" i="4" s="1"/>
  <c r="J29" i="4"/>
  <c r="J30" i="4"/>
  <c r="J31" i="4"/>
  <c r="J32" i="4"/>
  <c r="L32" i="4" s="1"/>
  <c r="J33" i="4"/>
  <c r="J34" i="4"/>
  <c r="L34" i="4" s="1"/>
  <c r="J35" i="4"/>
  <c r="J36" i="4"/>
  <c r="J37" i="4"/>
  <c r="J38" i="4"/>
  <c r="J39" i="4"/>
  <c r="L39" i="4" s="1"/>
  <c r="J40" i="4"/>
  <c r="J41" i="4"/>
  <c r="L41" i="4" s="1"/>
  <c r="J42" i="4"/>
  <c r="J43" i="4"/>
  <c r="J44" i="4"/>
  <c r="L44" i="4" s="1"/>
  <c r="J45" i="4"/>
  <c r="J46" i="4"/>
  <c r="J47" i="4"/>
  <c r="L47" i="4" s="1"/>
  <c r="J48" i="4"/>
  <c r="J49" i="4"/>
  <c r="L49" i="4" s="1"/>
  <c r="J50" i="4"/>
  <c r="J51" i="4"/>
  <c r="J52" i="4"/>
  <c r="L52" i="4" s="1"/>
  <c r="J53" i="4"/>
  <c r="J54" i="4"/>
  <c r="J55" i="4"/>
  <c r="L55" i="4" s="1"/>
  <c r="J56" i="4"/>
  <c r="J57" i="4"/>
  <c r="J58" i="4"/>
  <c r="L58" i="4" s="1"/>
  <c r="J59" i="4"/>
  <c r="J60" i="4"/>
  <c r="L60" i="4" s="1"/>
  <c r="J61" i="4"/>
  <c r="J62" i="4"/>
  <c r="J63" i="4"/>
  <c r="L63" i="4" s="1"/>
  <c r="J64" i="4"/>
  <c r="J65" i="4"/>
  <c r="L65" i="4" s="1"/>
  <c r="J66" i="4"/>
  <c r="J67" i="4"/>
  <c r="J68" i="4"/>
  <c r="L68" i="4" s="1"/>
  <c r="J69" i="4"/>
  <c r="J70" i="4"/>
  <c r="L70" i="4" s="1"/>
  <c r="J71" i="4"/>
  <c r="L71" i="4" s="1"/>
  <c r="J72" i="4"/>
  <c r="J73" i="4"/>
  <c r="J74" i="4"/>
  <c r="L74" i="4" s="1"/>
  <c r="J75" i="4"/>
  <c r="J76" i="4"/>
  <c r="J77" i="4"/>
  <c r="J78" i="4"/>
  <c r="J79" i="4"/>
  <c r="L79" i="4" s="1"/>
  <c r="J80" i="4"/>
  <c r="J81" i="4"/>
  <c r="J82" i="4"/>
  <c r="L82" i="4" s="1"/>
  <c r="J83" i="4"/>
  <c r="J84" i="4"/>
  <c r="L84" i="4" s="1"/>
  <c r="J85" i="4"/>
  <c r="J86" i="4"/>
  <c r="L86" i="4" s="1"/>
  <c r="J87" i="4"/>
  <c r="L87" i="4" s="1"/>
  <c r="J88" i="4"/>
  <c r="J89" i="4"/>
  <c r="L89" i="4" s="1"/>
  <c r="J90" i="4"/>
  <c r="J91" i="4"/>
  <c r="J92" i="4"/>
  <c r="L92" i="4" s="1"/>
  <c r="J93" i="4"/>
  <c r="L93" i="4" s="1"/>
  <c r="J94" i="4"/>
  <c r="J95" i="4"/>
  <c r="L95" i="4" s="1"/>
  <c r="J96" i="4"/>
  <c r="J97" i="4"/>
  <c r="J98" i="4"/>
  <c r="J99" i="4"/>
  <c r="L99" i="4" s="1"/>
  <c r="J100" i="4"/>
  <c r="I10" i="4"/>
  <c r="I11" i="4"/>
  <c r="I12" i="4"/>
  <c r="I13" i="4"/>
  <c r="I14" i="4"/>
  <c r="I15" i="4"/>
  <c r="I16" i="4"/>
  <c r="I17" i="4"/>
  <c r="I18" i="4"/>
  <c r="I19" i="4"/>
  <c r="I20" i="4"/>
  <c r="I21" i="4"/>
  <c r="I22"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9" i="4"/>
  <c r="H10" i="4"/>
  <c r="H11" i="4"/>
  <c r="H12" i="4"/>
  <c r="H14" i="4"/>
  <c r="H15" i="4"/>
  <c r="H16" i="4"/>
  <c r="H17" i="4"/>
  <c r="H18" i="4"/>
  <c r="H19" i="4"/>
  <c r="H20" i="4"/>
  <c r="H21" i="4"/>
  <c r="H22"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9" i="4"/>
  <c r="G10" i="4"/>
  <c r="G11" i="4"/>
  <c r="G12" i="4"/>
  <c r="G13" i="4"/>
  <c r="G14" i="4"/>
  <c r="G15" i="4"/>
  <c r="G16" i="4"/>
  <c r="G17" i="4"/>
  <c r="G18" i="4"/>
  <c r="G19" i="4"/>
  <c r="G21" i="4"/>
  <c r="G22"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9" i="4"/>
  <c r="C20" i="2"/>
  <c r="AR2" i="29" l="1"/>
  <c r="N24" i="4"/>
  <c r="N19" i="4"/>
  <c r="E31" i="2"/>
  <c r="E29" i="2"/>
  <c r="E34" i="2"/>
  <c r="D2" i="24" l="1"/>
  <c r="E2" i="24"/>
  <c r="Y2" i="24"/>
  <c r="B55" i="22" l="1"/>
  <c r="B54" i="22"/>
  <c r="B53" i="22"/>
  <c r="B52" i="22"/>
  <c r="B51" i="22"/>
  <c r="B50" i="22"/>
  <c r="B49" i="22"/>
  <c r="B48" i="22"/>
  <c r="B47" i="22"/>
  <c r="B46" i="22"/>
  <c r="B45" i="22"/>
  <c r="B44" i="22"/>
  <c r="B43" i="22"/>
  <c r="B42" i="22"/>
  <c r="B41" i="22"/>
  <c r="B40" i="22"/>
  <c r="B37" i="22"/>
  <c r="B35" i="22"/>
  <c r="B34" i="22"/>
  <c r="B33" i="22"/>
  <c r="B86" i="22"/>
  <c r="B85" i="22"/>
  <c r="B84" i="22"/>
  <c r="B83" i="22"/>
  <c r="B82" i="22"/>
  <c r="B81" i="22"/>
  <c r="B80" i="22"/>
  <c r="V2" i="24" l="1"/>
  <c r="T2" i="24"/>
  <c r="M2" i="24"/>
  <c r="C2" i="24"/>
  <c r="P2" i="24"/>
  <c r="L2" i="24"/>
  <c r="A2" i="24"/>
  <c r="U2" i="24"/>
  <c r="B2" i="24"/>
  <c r="N2" i="24"/>
  <c r="O2" i="24"/>
  <c r="W2" i="24"/>
  <c r="G2" i="24"/>
  <c r="X2" i="24"/>
  <c r="I2" i="24"/>
  <c r="Q2" i="24"/>
  <c r="J2" i="24"/>
  <c r="R2" i="24"/>
  <c r="K2" i="24"/>
  <c r="S2" i="24"/>
  <c r="C21" i="2"/>
  <c r="J51" i="2" l="1"/>
  <c r="C35" i="9" s="1"/>
  <c r="D20" i="9"/>
  <c r="D19" i="9"/>
  <c r="L89" i="2"/>
  <c r="E38" i="2"/>
  <c r="A73" i="2"/>
  <c r="J73" i="2" l="1"/>
  <c r="B73" i="2"/>
  <c r="B57" i="22"/>
  <c r="B59" i="2"/>
  <c r="B8" i="9" l="1"/>
  <c r="B17" i="22"/>
  <c r="K73" i="2"/>
  <c r="E51" i="2"/>
  <c r="B16" i="22" l="1"/>
  <c r="F32" i="9"/>
  <c r="B13" i="22"/>
  <c r="B12" i="22"/>
  <c r="B14" i="22"/>
  <c r="G38" i="2" l="1"/>
  <c r="B36" i="22" l="1"/>
  <c r="D23" i="9"/>
  <c r="F2" i="24" l="1"/>
  <c r="N10" i="4"/>
  <c r="N11" i="4"/>
  <c r="N12" i="4"/>
  <c r="N13" i="4"/>
  <c r="N14" i="4"/>
  <c r="N15" i="4"/>
  <c r="N16" i="4"/>
  <c r="N17" i="4"/>
  <c r="N20" i="4"/>
  <c r="N21" i="4"/>
  <c r="N22" i="4"/>
  <c r="N23"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2" i="4"/>
  <c r="N63" i="4"/>
  <c r="N64" i="4"/>
  <c r="N65" i="4"/>
  <c r="N67" i="4"/>
  <c r="N68" i="4"/>
  <c r="N69" i="4"/>
  <c r="N70" i="4"/>
  <c r="N71" i="4"/>
  <c r="N72" i="4"/>
  <c r="N73" i="4"/>
  <c r="N74" i="4"/>
  <c r="N75" i="4"/>
  <c r="N77" i="4"/>
  <c r="N78" i="4"/>
  <c r="N79" i="4"/>
  <c r="N80" i="4"/>
  <c r="N81" i="4"/>
  <c r="N82" i="4"/>
  <c r="N83" i="4"/>
  <c r="N84" i="4"/>
  <c r="N85" i="4"/>
  <c r="N86" i="4"/>
  <c r="N87" i="4"/>
  <c r="N89" i="4"/>
  <c r="N90" i="4"/>
  <c r="N91" i="4"/>
  <c r="N92" i="4"/>
  <c r="N93" i="4"/>
  <c r="N94" i="4"/>
  <c r="N95" i="4"/>
  <c r="N97" i="4"/>
  <c r="N98" i="4"/>
  <c r="N99" i="4"/>
  <c r="N100" i="4"/>
  <c r="O100" i="4"/>
  <c r="O97" i="4"/>
  <c r="O91" i="4"/>
  <c r="O85" i="4"/>
  <c r="O83" i="4"/>
  <c r="O80" i="4"/>
  <c r="O75" i="4"/>
  <c r="O72" i="4"/>
  <c r="O64" i="4"/>
  <c r="O59" i="4"/>
  <c r="O56" i="4"/>
  <c r="O53" i="4"/>
  <c r="O50" i="4"/>
  <c r="O46" i="4"/>
  <c r="O42" i="4"/>
  <c r="O40" i="4"/>
  <c r="O37" i="4"/>
  <c r="O35" i="4"/>
  <c r="O29" i="4"/>
  <c r="O25" i="4"/>
  <c r="K51" i="2" s="1"/>
  <c r="O15" i="4"/>
  <c r="U14" i="4" l="1"/>
  <c r="B11" i="22" l="1"/>
  <c r="B10" i="22"/>
  <c r="B9" i="22"/>
  <c r="B3" i="22"/>
  <c r="J11" i="22"/>
  <c r="J10" i="22"/>
  <c r="G48" i="20" l="1"/>
  <c r="G34" i="20"/>
  <c r="G31" i="20"/>
  <c r="G29" i="20"/>
  <c r="C22" i="20"/>
  <c r="Q223" i="20" s="1"/>
  <c r="C23" i="20"/>
  <c r="R223" i="20" s="1"/>
  <c r="C24" i="20"/>
  <c r="S223" i="20" s="1"/>
  <c r="H1" i="20"/>
  <c r="E34" i="20" s="1"/>
  <c r="F89" i="20"/>
  <c r="B59" i="20"/>
  <c r="H11" i="20"/>
  <c r="G11" i="20"/>
  <c r="G62" i="20" s="1"/>
  <c r="G38" i="20" l="1"/>
  <c r="Q38" i="20" s="1"/>
  <c r="E51" i="20"/>
  <c r="E29" i="20"/>
  <c r="E31" i="20"/>
  <c r="G40" i="20" l="1"/>
  <c r="H11" i="2" l="1"/>
  <c r="G11" i="2"/>
  <c r="O51" i="20" l="1"/>
  <c r="D29" i="9"/>
  <c r="F89" i="2" l="1"/>
  <c r="D92" i="2" l="1"/>
  <c r="B56" i="22"/>
  <c r="B12" i="9" l="1"/>
  <c r="B11" i="9"/>
  <c r="B10" i="9"/>
  <c r="S223" i="2"/>
  <c r="R223" i="2"/>
  <c r="Q223" i="2"/>
  <c r="B4" i="22"/>
  <c r="P19" i="9"/>
  <c r="D26" i="9"/>
  <c r="G51" i="2" l="1"/>
  <c r="I82" i="22"/>
  <c r="I86" i="22"/>
  <c r="I83" i="22"/>
  <c r="I80" i="22"/>
  <c r="I84" i="22"/>
  <c r="I81" i="22"/>
  <c r="I85" i="22"/>
  <c r="I70" i="22"/>
  <c r="I66" i="22"/>
  <c r="I62" i="22"/>
  <c r="I58" i="22"/>
  <c r="I69" i="22"/>
  <c r="I65" i="22"/>
  <c r="I61" i="22"/>
  <c r="I57" i="22"/>
  <c r="I72" i="22"/>
  <c r="I68" i="22"/>
  <c r="I64" i="22"/>
  <c r="I60" i="22"/>
  <c r="I71" i="22"/>
  <c r="I67" i="22"/>
  <c r="I63" i="22"/>
  <c r="I59" i="22"/>
  <c r="J58" i="2"/>
  <c r="I73" i="22"/>
  <c r="I77" i="22"/>
  <c r="I74" i="22"/>
  <c r="I78" i="22"/>
  <c r="I75" i="22"/>
  <c r="I79" i="22"/>
  <c r="I76" i="22"/>
  <c r="I13" i="22"/>
  <c r="I29" i="22"/>
  <c r="I41" i="22"/>
  <c r="I49" i="22"/>
  <c r="I12" i="22"/>
  <c r="I14" i="22"/>
  <c r="I22" i="22"/>
  <c r="I26" i="22"/>
  <c r="I34" i="22"/>
  <c r="I46" i="22"/>
  <c r="I54" i="22"/>
  <c r="I15" i="22"/>
  <c r="I19" i="22"/>
  <c r="I23" i="22"/>
  <c r="I27" i="22"/>
  <c r="I31" i="22"/>
  <c r="I35" i="22"/>
  <c r="I39" i="22"/>
  <c r="I43" i="22"/>
  <c r="I47" i="22"/>
  <c r="I51" i="22"/>
  <c r="I55" i="22"/>
  <c r="I38" i="22"/>
  <c r="I16" i="22"/>
  <c r="I20" i="22"/>
  <c r="I24" i="22"/>
  <c r="I28" i="22"/>
  <c r="I32" i="22"/>
  <c r="I36" i="22"/>
  <c r="I40" i="22"/>
  <c r="I44" i="22"/>
  <c r="I48" i="22"/>
  <c r="I52" i="22"/>
  <c r="I56" i="22"/>
  <c r="I17" i="22"/>
  <c r="I21" i="22"/>
  <c r="I25" i="22"/>
  <c r="I33" i="22"/>
  <c r="I37" i="22"/>
  <c r="I45" i="22"/>
  <c r="I53" i="22"/>
  <c r="I18" i="22"/>
  <c r="I30" i="22"/>
  <c r="I42" i="22"/>
  <c r="I50" i="22"/>
  <c r="B5" i="22"/>
  <c r="O34" i="20"/>
  <c r="R34" i="20" s="1"/>
  <c r="O31" i="20"/>
  <c r="R31" i="20" s="1"/>
  <c r="J26" i="9"/>
  <c r="O29" i="20"/>
  <c r="R29" i="20" s="1"/>
  <c r="B61" i="2"/>
  <c r="C20" i="20"/>
  <c r="C21" i="20"/>
  <c r="J29" i="9"/>
  <c r="N29" i="9" s="1"/>
  <c r="B77" i="22" s="1"/>
  <c r="B43" i="2"/>
  <c r="A74" i="2"/>
  <c r="A78" i="2"/>
  <c r="A82" i="2"/>
  <c r="A86" i="2"/>
  <c r="A77" i="2"/>
  <c r="A81" i="2"/>
  <c r="A85" i="2"/>
  <c r="A75" i="2"/>
  <c r="A79" i="2"/>
  <c r="A83" i="2"/>
  <c r="A87" i="2"/>
  <c r="A76" i="2"/>
  <c r="A80" i="2"/>
  <c r="A84" i="2"/>
  <c r="A88" i="2"/>
  <c r="T20" i="9"/>
  <c r="O223" i="2"/>
  <c r="B9" i="9"/>
  <c r="P223" i="2"/>
  <c r="B38" i="22" l="1"/>
  <c r="F35" i="9"/>
  <c r="H2" i="24"/>
  <c r="B39" i="22"/>
  <c r="B68" i="22"/>
  <c r="B65" i="22"/>
  <c r="B69" i="22"/>
  <c r="B60" i="22"/>
  <c r="B70" i="22"/>
  <c r="B61" i="22"/>
  <c r="B71" i="22"/>
  <c r="B66" i="22"/>
  <c r="B72" i="22"/>
  <c r="B64" i="22"/>
  <c r="B67" i="22"/>
  <c r="B62" i="22"/>
  <c r="B63" i="22"/>
  <c r="B58" i="22"/>
  <c r="B15" i="22"/>
  <c r="B59" i="22"/>
  <c r="B47" i="2"/>
  <c r="B80" i="2"/>
  <c r="B74" i="2"/>
  <c r="B7" i="22"/>
  <c r="B6" i="22"/>
  <c r="B85" i="2"/>
  <c r="N26" i="9"/>
  <c r="C29" i="9"/>
  <c r="C32" i="9"/>
  <c r="B79" i="2"/>
  <c r="J75" i="2"/>
  <c r="B75" i="2"/>
  <c r="J80" i="2"/>
  <c r="J79" i="2"/>
  <c r="J77" i="2"/>
  <c r="B77" i="2"/>
  <c r="J74" i="2"/>
  <c r="J86" i="2"/>
  <c r="B86" i="2"/>
  <c r="J88" i="2"/>
  <c r="B88" i="2"/>
  <c r="J87" i="2"/>
  <c r="B87" i="2"/>
  <c r="J85" i="2"/>
  <c r="J82" i="2"/>
  <c r="B82" i="2"/>
  <c r="J76" i="2"/>
  <c r="B76" i="2"/>
  <c r="J84" i="2"/>
  <c r="B84" i="2"/>
  <c r="J83" i="2"/>
  <c r="B83" i="2"/>
  <c r="J81" i="2"/>
  <c r="B81" i="2"/>
  <c r="J78" i="2"/>
  <c r="B78" i="2"/>
  <c r="A88" i="20"/>
  <c r="E38" i="20"/>
  <c r="K51" i="20" s="1"/>
  <c r="A76" i="20"/>
  <c r="A80" i="20"/>
  <c r="A84" i="20"/>
  <c r="K38" i="20"/>
  <c r="A73" i="20"/>
  <c r="A77" i="20"/>
  <c r="A81" i="20"/>
  <c r="A85" i="20"/>
  <c r="P223" i="20"/>
  <c r="J51" i="20"/>
  <c r="B47" i="20" s="1"/>
  <c r="A74" i="20"/>
  <c r="A78" i="20"/>
  <c r="A82" i="20"/>
  <c r="A86" i="20"/>
  <c r="A75" i="20"/>
  <c r="A79" i="20"/>
  <c r="A83" i="20"/>
  <c r="A87" i="20"/>
  <c r="B61" i="20"/>
  <c r="O223" i="20"/>
  <c r="I19" i="9"/>
  <c r="J19" i="9" s="1"/>
  <c r="N19" i="9" s="1"/>
  <c r="I20" i="9"/>
  <c r="G40" i="2"/>
  <c r="J23" i="9"/>
  <c r="B76" i="22" l="1"/>
  <c r="B28" i="22"/>
  <c r="B29" i="22"/>
  <c r="B22" i="22"/>
  <c r="B30" i="22"/>
  <c r="B18" i="22"/>
  <c r="B25" i="22"/>
  <c r="B26" i="22"/>
  <c r="B23" i="22"/>
  <c r="B24" i="22"/>
  <c r="B19" i="22"/>
  <c r="B27" i="22"/>
  <c r="B21" i="22"/>
  <c r="B32" i="22"/>
  <c r="B20" i="22"/>
  <c r="B31" i="22"/>
  <c r="N23" i="9"/>
  <c r="J20" i="9"/>
  <c r="R73" i="20"/>
  <c r="G51" i="20"/>
  <c r="Q51" i="20" s="1"/>
  <c r="R51" i="20" s="1"/>
  <c r="I43" i="20"/>
  <c r="B43" i="20"/>
  <c r="J86" i="20"/>
  <c r="B86" i="20"/>
  <c r="B77" i="20"/>
  <c r="J77" i="20"/>
  <c r="B82" i="20"/>
  <c r="J82" i="20"/>
  <c r="J76" i="20"/>
  <c r="B76" i="20"/>
  <c r="J79" i="20"/>
  <c r="B79" i="20"/>
  <c r="J78" i="20"/>
  <c r="B78" i="20"/>
  <c r="B85" i="20"/>
  <c r="J85" i="20"/>
  <c r="O38" i="20"/>
  <c r="R38" i="20" s="1"/>
  <c r="K40" i="20"/>
  <c r="L40" i="20" s="1"/>
  <c r="B87" i="20"/>
  <c r="J87" i="20"/>
  <c r="B80" i="20"/>
  <c r="J80" i="20"/>
  <c r="J83" i="20"/>
  <c r="B83" i="20"/>
  <c r="J73" i="20"/>
  <c r="B73" i="20"/>
  <c r="B75" i="20"/>
  <c r="J75" i="20"/>
  <c r="B74" i="20"/>
  <c r="J74" i="20"/>
  <c r="J81" i="20"/>
  <c r="B81" i="20"/>
  <c r="B84" i="20"/>
  <c r="J84" i="20"/>
  <c r="B88" i="20"/>
  <c r="J88" i="20"/>
  <c r="K40" i="2"/>
  <c r="L40" i="2" s="1"/>
  <c r="D32" i="9"/>
  <c r="J32" i="9" s="1"/>
  <c r="K79" i="2"/>
  <c r="R79" i="20" s="1"/>
  <c r="K81" i="2"/>
  <c r="R81" i="20" s="1"/>
  <c r="K80" i="2"/>
  <c r="R80" i="20" s="1"/>
  <c r="K77" i="2"/>
  <c r="R77" i="20" s="1"/>
  <c r="K82" i="2"/>
  <c r="R82" i="20" s="1"/>
  <c r="K83" i="2"/>
  <c r="R83" i="20" s="1"/>
  <c r="K86" i="2"/>
  <c r="R86" i="20" s="1"/>
  <c r="K87" i="2"/>
  <c r="R87" i="20" s="1"/>
  <c r="K75" i="2"/>
  <c r="R75" i="20" s="1"/>
  <c r="K78" i="2"/>
  <c r="R78" i="20" s="1"/>
  <c r="K88" i="2"/>
  <c r="R88" i="20" s="1"/>
  <c r="K76" i="2"/>
  <c r="R76" i="20" s="1"/>
  <c r="K85" i="2"/>
  <c r="R85" i="20" s="1"/>
  <c r="K84" i="2"/>
  <c r="R84" i="20" s="1"/>
  <c r="K74" i="2"/>
  <c r="R74" i="20" s="1"/>
  <c r="B75" i="22" l="1"/>
  <c r="N20" i="9"/>
  <c r="N32" i="9"/>
  <c r="J35" i="9"/>
  <c r="K84" i="20"/>
  <c r="K74" i="20"/>
  <c r="K80" i="20"/>
  <c r="K78" i="20"/>
  <c r="K76" i="20"/>
  <c r="K85" i="20"/>
  <c r="K82" i="20"/>
  <c r="K81" i="20"/>
  <c r="K83" i="20"/>
  <c r="K77" i="20"/>
  <c r="K88" i="20"/>
  <c r="K75" i="20"/>
  <c r="K87" i="20"/>
  <c r="K79" i="20"/>
  <c r="K86" i="20"/>
  <c r="K73" i="20"/>
  <c r="K89" i="2"/>
  <c r="B78" i="22" l="1"/>
  <c r="B73" i="22"/>
  <c r="B74" i="22"/>
  <c r="N35" i="9"/>
  <c r="R89" i="20"/>
  <c r="B91" i="2"/>
  <c r="K89" i="20"/>
  <c r="B79" i="22" l="1"/>
  <c r="N9" i="4"/>
  <c r="K38" i="2" s="1"/>
  <c r="I43" i="2" s="1"/>
</calcChain>
</file>

<file path=xl/sharedStrings.xml><?xml version="1.0" encoding="utf-8"?>
<sst xmlns="http://schemas.openxmlformats.org/spreadsheetml/2006/main" count="5903" uniqueCount="1698">
  <si>
    <t>ctrtot-pa-cy</t>
  </si>
  <si>
    <t>ctrlevy-pa-cy</t>
  </si>
  <si>
    <t>ctrtaxbase-pa-cy</t>
  </si>
  <si>
    <t>val-ctrlevy-pa-com</t>
  </si>
  <si>
    <t>val-ctrtaxbase-mpa-com</t>
  </si>
  <si>
    <t>avebandd-pa-cy</t>
  </si>
  <si>
    <t>ascprecept-ba</t>
  </si>
  <si>
    <t>ctrefer-pa</t>
  </si>
  <si>
    <t>billing-precept-p1</t>
  </si>
  <si>
    <t>billing-precept-p2</t>
  </si>
  <si>
    <t>billing-precept-p3</t>
  </si>
  <si>
    <t>billing-precept-p4</t>
  </si>
  <si>
    <t>billing-precept-p5</t>
  </si>
  <si>
    <t>billing-precept-p6</t>
  </si>
  <si>
    <t>billing-precept-p7</t>
  </si>
  <si>
    <t>billing-precept-p8</t>
  </si>
  <si>
    <t>billing-precept-p9</t>
  </si>
  <si>
    <t>billing-precept-p10</t>
  </si>
  <si>
    <t>billing-precept-p11</t>
  </si>
  <si>
    <t>billing-precept-p12</t>
  </si>
  <si>
    <t>billing-precept-p13</t>
  </si>
  <si>
    <t>billing-precept-p14</t>
  </si>
  <si>
    <t>billing-precept-p15</t>
  </si>
  <si>
    <t>billing-precept-p16</t>
  </si>
  <si>
    <t>val-precept-mpa-com</t>
  </si>
  <si>
    <t>COUNCIL TAX REQUIREMENT RETURN (CTR2) - FOR GUIDANCE ONLY</t>
  </si>
  <si>
    <t>2024-25</t>
  </si>
  <si>
    <t>This Excel form has been provided to aid the transition to the DELTA data collection system. Excel forms will not be accepted.</t>
  </si>
  <si>
    <t>Please enter your details after checking that you have selected the correct authority name</t>
  </si>
  <si>
    <t xml:space="preserve">This form should be completed on DELTA and submitted and certified and received by the Department for Levelling Up, Housing and Communities (DLUHC) </t>
  </si>
  <si>
    <t xml:space="preserve">as soon as practicable and in any event not later than the end of a period of seven days beginning with the day on which the </t>
  </si>
  <si>
    <t>authority calculates its council tax requirement in accordance with section 42A of the Local Government Finance Act 1992.</t>
  </si>
  <si>
    <t>Ver</t>
  </si>
  <si>
    <t xml:space="preserve">These instructions highlight the special features of this form and should be read in conjunction </t>
  </si>
  <si>
    <t>with the CTR2 Guidance Notes 2024-25, CTR Validation Notes 2024-25 and Bulk Upload Guidance</t>
  </si>
  <si>
    <t>Completing the form</t>
  </si>
  <si>
    <t>1. The form can be set up for each individual local authority by selecting the appropriate authority name from the list. The example shows the local authority ZZZZ.  Once a local authority name is selected the spreadsheet will automatically fill in data where data are known.</t>
  </si>
  <si>
    <t xml:space="preserve">2.  There are three types of cell: </t>
  </si>
  <si>
    <t>White, black border - These cells are blank for new data - Please ensure all the white cells are filled in before submitting the form.</t>
  </si>
  <si>
    <t>White, green border - These cells are all calculations and have the appropriate formula.  There should be no need to overwrite these cells.</t>
  </si>
  <si>
    <t>White, blue border - These cells will be completed with data already known to DLUHC.</t>
  </si>
  <si>
    <t>Checking the Validation Sheet</t>
  </si>
  <si>
    <t>3.   Once the form is complete go to the Validation sheet and check if any of the data requires any further explanation. Some checks compare data within the form to ensure calculations have not been overwritten. Other checks compare the data with the CTR2 2021-22 and if the change is higher or lower than we would normally expect, you are required to give an explanation for the change in the box provided. The year on year change validations are also included in the DELA form. For further details on the types of checks we do see the Validation Checks document.</t>
  </si>
  <si>
    <t xml:space="preserve">    </t>
  </si>
  <si>
    <t>Certifying the Form</t>
  </si>
  <si>
    <r>
      <t xml:space="preserve">4.   Please complete the form on our online data collection system, DELTA, as soon as practicable and in any event not later than the end of a period of </t>
    </r>
    <r>
      <rPr>
        <b/>
        <sz val="11"/>
        <rFont val="Arial"/>
        <family val="2"/>
      </rPr>
      <t xml:space="preserve">seven days </t>
    </r>
    <r>
      <rPr>
        <sz val="11"/>
        <rFont val="Arial"/>
        <family val="2"/>
      </rPr>
      <t xml:space="preserve">beginning with the day on which the authority calculates its council tax requirement. If the authority has already set its council tax, it should return the form within </t>
    </r>
    <r>
      <rPr>
        <b/>
        <sz val="11"/>
        <rFont val="Arial"/>
        <family val="2"/>
      </rPr>
      <t>seven days of receipt</t>
    </r>
    <r>
      <rPr>
        <sz val="11"/>
        <rFont val="Arial"/>
        <family val="2"/>
      </rPr>
      <t>.</t>
    </r>
  </si>
  <si>
    <t>5. The completed form should be submitted by the data provider and certified in DELTA by the Chief Financial / Section 151 Officer. This certification will be to confirm the following statement: 
"I certify that, to the best of my knowledge and belief, the information provided in Section 1, lines 1 to 6 and Section 2 is correct and that the information on all other lines is consistent with the estimates and calculations made by my authority for the purpose of Chapter 4 of Part 1 of the Local Government Finance Act 1992".</t>
  </si>
  <si>
    <t>Uploading the Form from Excel to DELTA</t>
  </si>
  <si>
    <r>
      <t xml:space="preserve">6. This form is set up so that you can upload the data from this form into the DELTA form. To do this, save a copy of this workbook ensuring that it is saved as a .xlsx file.
This can be uploaded to DELTA following the guidance on how to upload provided in the document titled </t>
    </r>
    <r>
      <rPr>
        <b/>
        <sz val="11"/>
        <color rgb="FF000000"/>
        <rFont val="Arial"/>
        <family val="2"/>
      </rPr>
      <t>CTR 2024-25 bulk upload guidance</t>
    </r>
    <r>
      <rPr>
        <sz val="11"/>
        <color rgb="FF000000"/>
        <rFont val="Arial"/>
        <family val="2"/>
      </rPr>
      <t>.</t>
    </r>
  </si>
  <si>
    <t>Problems</t>
  </si>
  <si>
    <t>7.  If you experience any problems using the upload template or DELTA form please email ctr.statistics@levellingup.gov.uk</t>
  </si>
  <si>
    <t>For completion by major precepting authorities (except the GLA, Greater Manchester Combined Authority, and West Yorkshire Combined Authority)</t>
  </si>
  <si>
    <t>Please submit this data either via manual entry or upload into the DELTA data collection system.</t>
  </si>
  <si>
    <r>
      <t xml:space="preserve">Please note: All financial information is required to the nearest £ </t>
    </r>
    <r>
      <rPr>
        <b/>
        <u/>
        <sz val="12"/>
        <color indexed="10"/>
        <rFont val="Arial"/>
        <family val="2"/>
      </rPr>
      <t>except</t>
    </r>
    <r>
      <rPr>
        <b/>
        <sz val="12"/>
        <color indexed="10"/>
        <rFont val="Arial"/>
        <family val="2"/>
      </rPr>
      <t xml:space="preserve"> council tax which is required to the nearest penny.</t>
    </r>
  </si>
  <si>
    <t>Select your local authority's name from this list</t>
  </si>
  <si>
    <t>Authority Name</t>
  </si>
  <si>
    <t>E-code</t>
  </si>
  <si>
    <t>Local authority contact name</t>
  </si>
  <si>
    <t>Local authority contact number</t>
  </si>
  <si>
    <t>Local authority e-mail address</t>
  </si>
  <si>
    <t>2023-24</t>
  </si>
  <si>
    <t>£</t>
  </si>
  <si>
    <t>1. Council Tax Requirement including levies</t>
  </si>
  <si>
    <t>1a. The amount of any levies and special levies issued for the year, or anticipated in pursuance of regulations under section 74 or 75 of the 1988 Act included in line 1.</t>
  </si>
  <si>
    <r>
      <t xml:space="preserve">2. Council tax base for the major precepting authority's area for precept purposes </t>
    </r>
    <r>
      <rPr>
        <b/>
        <u/>
        <sz val="13"/>
        <rFont val="Arial"/>
        <family val="2"/>
      </rPr>
      <t>after</t>
    </r>
    <r>
      <rPr>
        <b/>
        <sz val="13"/>
        <rFont val="Arial"/>
        <family val="2"/>
      </rPr>
      <t xml:space="preserve"> council tax reduction scheme (to 1 decimal place)</t>
    </r>
  </si>
  <si>
    <t>COUNCIL TAXES (to nearest penny)</t>
  </si>
  <si>
    <t>Referendum Threshold</t>
  </si>
  <si>
    <t>3. Average (Band D 2 Adult equivalent) council tax of major precepting authority (line 1 / line 2)</t>
  </si>
  <si>
    <t>Change in BandD</t>
  </si>
  <si>
    <t>Does line 3 equate to approximately line 1 / line 2?  If a figure is displayed in the adjacent box, it is the difference between line 3 and the calculation line 1 / line 2. Please check your figures.</t>
  </si>
  <si>
    <t>4. Total Adult Social Care precept</t>
  </si>
  <si>
    <t>%</t>
  </si>
  <si>
    <t>ASC?</t>
  </si>
  <si>
    <t>2% 2023-24 Band D</t>
  </si>
  <si>
    <t>5. Adult Social Care precept as an element of the increase in Average (Band D 2 Adult equivalent) council tax (excluding local precepts)</t>
  </si>
  <si>
    <t>The Adult Social Care element of the increase in Band D council tax exceeds 2%. Please check your figures again.</t>
  </si>
  <si>
    <t>REFERENDUMS</t>
  </si>
  <si>
    <t>Ref</t>
  </si>
  <si>
    <t>6. Is your authority holding a referendum?</t>
  </si>
  <si>
    <t>No</t>
  </si>
  <si>
    <t>Section 2 : Council Tax Requirement of Major Precepting Authorities</t>
  </si>
  <si>
    <t>Enter in column 2 the amount stated in the precept in accordance with Section 40(2)(b) of the 1992 Act as the amount payable for 2024-25</t>
  </si>
  <si>
    <t xml:space="preserve">Please do not overwrite Column 1. </t>
  </si>
  <si>
    <t>Precept Payable</t>
  </si>
  <si>
    <t>for 2024-25</t>
  </si>
  <si>
    <t>Name of billing authority</t>
  </si>
  <si>
    <t xml:space="preserve"> (£)</t>
  </si>
  <si>
    <t>(Column 1)</t>
  </si>
  <si>
    <t>(Column 2)</t>
  </si>
  <si>
    <t>Billing_Ecode</t>
  </si>
  <si>
    <t>Billing Authority</t>
  </si>
  <si>
    <t>Precept_1617</t>
  </si>
  <si>
    <t>from the MPA</t>
  </si>
  <si>
    <t>TOTAL</t>
  </si>
  <si>
    <t>Certificate of Chief Financial Officer</t>
  </si>
  <si>
    <t>This data in this form should be submitted in DELTA either by manual entry or by uploading the data from this workbook. It should then be certified in DELTA by the Chief Financial / Section 151 Officer. This certication is to make the following statement:
I certify that, to the best of my knowledge and belief, the information provided in Section 1, lines 1 to 6 and Section 2 is correct and that the information on all other lines is consistent with the estimates and calculations made by my authority for the purpose of Chapter 4 of Part 1 of the Local Government Finance Act 1992.</t>
  </si>
  <si>
    <t>Chief Financial Officer : ……...…………………..…….……………………………………………………………………….................</t>
  </si>
  <si>
    <t>Date : ……..…………………………..…………………………………………………………………………………………………………..</t>
  </si>
  <si>
    <t>Local Authority</t>
  </si>
  <si>
    <t>Contact Name:</t>
  </si>
  <si>
    <t>Section:</t>
  </si>
  <si>
    <t xml:space="preserve">The Supplementary Documentation and Validation Checks for the CTR Return </t>
  </si>
  <si>
    <t xml:space="preserve">provide further details on the validations we carry out. </t>
  </si>
  <si>
    <t>Please consult this when completing this validation sheet</t>
  </si>
  <si>
    <t>This sheet automatically highlights any validation queries and provides space for your explanations</t>
  </si>
  <si>
    <t xml:space="preserve">
Expected Difference</t>
  </si>
  <si>
    <t>Difference</t>
  </si>
  <si>
    <t>Test</t>
  </si>
  <si>
    <t>CTR2 2023-24</t>
  </si>
  <si>
    <t>CTR2 2024-25</t>
  </si>
  <si>
    <t>Actual</t>
  </si>
  <si>
    <t>Please comment below</t>
  </si>
  <si>
    <t xml:space="preserve">Line 1a: Levies and Special levies </t>
  </si>
  <si>
    <t>Line 2: Tax base for tax setting purposes</t>
  </si>
  <si>
    <t>Line 3</t>
  </si>
  <si>
    <t>Line 1 / Line 2</t>
  </si>
  <si>
    <t>Expected Difference</t>
  </si>
  <si>
    <t xml:space="preserve">
Check Line 3 calculated correctly
</t>
  </si>
  <si>
    <t>Total for Section 2</t>
  </si>
  <si>
    <t>Line 1</t>
  </si>
  <si>
    <t xml:space="preserve">
Check Precepts payable by Billing authority
</t>
  </si>
  <si>
    <t>Line 5</t>
  </si>
  <si>
    <t>Calculated</t>
  </si>
  <si>
    <t>Maximum Expected</t>
  </si>
  <si>
    <t>&gt;0</t>
  </si>
  <si>
    <t>Data known to DLUHC from the CTR2 2023-24</t>
  </si>
  <si>
    <t>Council Tax Requirement
2023-24</t>
  </si>
  <si>
    <t>Levies &amp; special levies</t>
  </si>
  <si>
    <t>Tax base After reduction scheme</t>
  </si>
  <si>
    <t>Average band D council tax</t>
  </si>
  <si>
    <t>Referendum type</t>
  </si>
  <si>
    <t>Referendum %</t>
  </si>
  <si>
    <t>ANA</t>
  </si>
  <si>
    <t>ASC threshold (£)</t>
  </si>
  <si>
    <t>ASC (%)</t>
  </si>
  <si>
    <t>No.</t>
  </si>
  <si>
    <t>E Codes</t>
  </si>
  <si>
    <t>ONS code</t>
  </si>
  <si>
    <t>Line 1a</t>
  </si>
  <si>
    <t>Line 2</t>
  </si>
  <si>
    <t>Avon &amp; Somerset Police and Crime Commissioner and Chief Constable</t>
  </si>
  <si>
    <t>E7050</t>
  </si>
  <si>
    <t>E23000036</t>
  </si>
  <si>
    <t>SP</t>
  </si>
  <si>
    <t>SW</t>
  </si>
  <si>
    <t>Avon Combined Fire Authority</t>
  </si>
  <si>
    <t>E6101</t>
  </si>
  <si>
    <t>E31000001</t>
  </si>
  <si>
    <t>CFA</t>
  </si>
  <si>
    <t>Bedfordshire Combined Fire Authority</t>
  </si>
  <si>
    <t>E6102</t>
  </si>
  <si>
    <t>E31000002</t>
  </si>
  <si>
    <t>EE</t>
  </si>
  <si>
    <t>Is the CT your authority set subject to a referendum?</t>
  </si>
  <si>
    <t>Bedfordshire Police and Crime Commissioner and Chief Constable</t>
  </si>
  <si>
    <t>E7002</t>
  </si>
  <si>
    <t>E23000026</t>
  </si>
  <si>
    <t>Berkshire Combined Fire Authority</t>
  </si>
  <si>
    <t>E6103</t>
  </si>
  <si>
    <t>E31000003</t>
  </si>
  <si>
    <t>SE</t>
  </si>
  <si>
    <t>Buckinghamshire Combined Fire Authority</t>
  </si>
  <si>
    <t>E6104</t>
  </si>
  <si>
    <t>E31000004</t>
  </si>
  <si>
    <t>Yes - to be held</t>
  </si>
  <si>
    <t>Cambridgeshire</t>
  </si>
  <si>
    <t>E0521</t>
  </si>
  <si>
    <t>E10000003</t>
  </si>
  <si>
    <t>SC</t>
  </si>
  <si>
    <t>ASC</t>
  </si>
  <si>
    <t>Yes - resulted in no changes</t>
  </si>
  <si>
    <t>Cambridgeshire Combined Fire Authority</t>
  </si>
  <si>
    <t>E6105</t>
  </si>
  <si>
    <t>E31000005</t>
  </si>
  <si>
    <t>Yes - changes made to Form</t>
  </si>
  <si>
    <t>Cambridgeshire Police and Crime Commissioner and Chief Constable</t>
  </si>
  <si>
    <t>E7005</t>
  </si>
  <si>
    <t>E23000023</t>
  </si>
  <si>
    <t>Cambridgeshire and Peterborough Combined Authority</t>
  </si>
  <si>
    <t>E6356</t>
  </si>
  <si>
    <t>E47000008</t>
  </si>
  <si>
    <t>CA</t>
  </si>
  <si>
    <t>Cheshire Combined Fire Authority</t>
  </si>
  <si>
    <t>E6106</t>
  </si>
  <si>
    <t>E31000006</t>
  </si>
  <si>
    <t>NW</t>
  </si>
  <si>
    <t>Blank</t>
  </si>
  <si>
    <t>Cheshire Police and Crime Commissioner and Chief Constable</t>
  </si>
  <si>
    <t>E7006</t>
  </si>
  <si>
    <t>E23000006</t>
  </si>
  <si>
    <t>Cleveland Combined Fire Authority</t>
  </si>
  <si>
    <t>E6107</t>
  </si>
  <si>
    <t>E31000007</t>
  </si>
  <si>
    <t>NE</t>
  </si>
  <si>
    <t>Cleveland Police and Crime Commissioner and Chief Constable</t>
  </si>
  <si>
    <t>E7007</t>
  </si>
  <si>
    <t>E23000013</t>
  </si>
  <si>
    <t>Cumbria Police Fire and Crime Commissioner - Fire</t>
  </si>
  <si>
    <t>E6135</t>
  </si>
  <si>
    <t>E31000009</t>
  </si>
  <si>
    <t>Cumbria Police Fire and Crime Commissioner - Police</t>
  </si>
  <si>
    <t>E7009</t>
  </si>
  <si>
    <t>E23000002</t>
  </si>
  <si>
    <t>Derbyshire</t>
  </si>
  <si>
    <t>E1021</t>
  </si>
  <si>
    <t>E10000007</t>
  </si>
  <si>
    <t>EM</t>
  </si>
  <si>
    <t>Derbyshire Combined Fire Authority</t>
  </si>
  <si>
    <t>E6110</t>
  </si>
  <si>
    <t>E31000010</t>
  </si>
  <si>
    <t>Derbyshire Police and Crime Commissioner and Chief Constable</t>
  </si>
  <si>
    <t>E7010</t>
  </si>
  <si>
    <t>E23000018</t>
  </si>
  <si>
    <t>Devon &amp; Cornwall Police and Crime Commissioner and Chief Constable</t>
  </si>
  <si>
    <t>E7051</t>
  </si>
  <si>
    <t>E23000035</t>
  </si>
  <si>
    <t>Devon</t>
  </si>
  <si>
    <t>E1121</t>
  </si>
  <si>
    <t>E10000008</t>
  </si>
  <si>
    <t>Devon and Somerset Combined Fire Authority</t>
  </si>
  <si>
    <t>E6161</t>
  </si>
  <si>
    <t>E31000011</t>
  </si>
  <si>
    <t>Dorset and Wiltshire Fire and Rescue Authority</t>
  </si>
  <si>
    <t>E6162</t>
  </si>
  <si>
    <t>E31000047</t>
  </si>
  <si>
    <t>Dorset Police and Crime Commissioner and Chief Constable</t>
  </si>
  <si>
    <t>E7012</t>
  </si>
  <si>
    <t>E23000039</t>
  </si>
  <si>
    <t>Durham Combined Fire Authority</t>
  </si>
  <si>
    <t>E6113</t>
  </si>
  <si>
    <t>E31000013</t>
  </si>
  <si>
    <t>Durham Police and Crime Commissioner and Chief Constable</t>
  </si>
  <si>
    <t>E7013</t>
  </si>
  <si>
    <t>E23000008</t>
  </si>
  <si>
    <t>East Sussex</t>
  </si>
  <si>
    <t>E1421</t>
  </si>
  <si>
    <t>E10000011</t>
  </si>
  <si>
    <t>East Sussex Combined Fire Authority</t>
  </si>
  <si>
    <t>E6114</t>
  </si>
  <si>
    <t>E31000014</t>
  </si>
  <si>
    <t>Essex</t>
  </si>
  <si>
    <t>E1521</t>
  </si>
  <si>
    <t>E10000012</t>
  </si>
  <si>
    <t>Essex PCC-Fire</t>
  </si>
  <si>
    <t>E6115</t>
  </si>
  <si>
    <t>E31000015</t>
  </si>
  <si>
    <t>Essex Police</t>
  </si>
  <si>
    <t>E7015</t>
  </si>
  <si>
    <t>E23000028</t>
  </si>
  <si>
    <t>Gloucestershire</t>
  </si>
  <si>
    <t>E1620</t>
  </si>
  <si>
    <t>E10000013</t>
  </si>
  <si>
    <t>Gloucestershire Police and Crime Commissioner and Chief Constable</t>
  </si>
  <si>
    <t>E7016</t>
  </si>
  <si>
    <t>E23000037</t>
  </si>
  <si>
    <t>Hampshire</t>
  </si>
  <si>
    <t>E1721</t>
  </si>
  <si>
    <t>E10000014</t>
  </si>
  <si>
    <t>Hampshire and Isle of Wight FRA</t>
  </si>
  <si>
    <t>E6163</t>
  </si>
  <si>
    <t>E31000048</t>
  </si>
  <si>
    <t>Hampshire Police and Crime Commissioner and Chief Constable</t>
  </si>
  <si>
    <t>E7052</t>
  </si>
  <si>
    <t>E23000030</t>
  </si>
  <si>
    <t>Hereford &amp; Worcester Combined Fire Authority</t>
  </si>
  <si>
    <t>E6118</t>
  </si>
  <si>
    <t>E31000018</t>
  </si>
  <si>
    <t>WM</t>
  </si>
  <si>
    <t>Hertfordshire</t>
  </si>
  <si>
    <t>E1920</t>
  </si>
  <si>
    <t>E10000015</t>
  </si>
  <si>
    <t>Hertfordshire Police and Crime Commissioner and Chief Constable</t>
  </si>
  <si>
    <t>E7019</t>
  </si>
  <si>
    <t>E23000027</t>
  </si>
  <si>
    <t>Humberside Combined Fire Authority</t>
  </si>
  <si>
    <t>E6120</t>
  </si>
  <si>
    <t>E31000020</t>
  </si>
  <si>
    <t>YH</t>
  </si>
  <si>
    <t>Humberside Police and Crime Commissioner and Chief Constable</t>
  </si>
  <si>
    <t>E7020</t>
  </si>
  <si>
    <t>E23000012</t>
  </si>
  <si>
    <t>Kent</t>
  </si>
  <si>
    <t>E2221</t>
  </si>
  <si>
    <t>E10000016</t>
  </si>
  <si>
    <t>Kent Combined Fire Authority</t>
  </si>
  <si>
    <t>E6122</t>
  </si>
  <si>
    <t>E31000022</t>
  </si>
  <si>
    <t>Kent Police and Crime Commissioner and Chief Constable</t>
  </si>
  <si>
    <t>E7022</t>
  </si>
  <si>
    <t>E23000032</t>
  </si>
  <si>
    <t>Lancashire</t>
  </si>
  <si>
    <t>E2321</t>
  </si>
  <si>
    <t>E10000017</t>
  </si>
  <si>
    <t>Lancashire Combined Fire Authority</t>
  </si>
  <si>
    <t>E6123</t>
  </si>
  <si>
    <t>E31000023</t>
  </si>
  <si>
    <t>Lancashire Police and Crime Commissioner and Chief Constable</t>
  </si>
  <si>
    <t>E7023</t>
  </si>
  <si>
    <t>E23000003</t>
  </si>
  <si>
    <t>Leicestershire</t>
  </si>
  <si>
    <t>E2421</t>
  </si>
  <si>
    <t>E10000018</t>
  </si>
  <si>
    <t>Leicestershire Combined Fire Authority</t>
  </si>
  <si>
    <t>E6124</t>
  </si>
  <si>
    <t>E31000024</t>
  </si>
  <si>
    <t>Leicestershire Police and Crime Commissioner and Chief Constable</t>
  </si>
  <si>
    <t>E7024</t>
  </si>
  <si>
    <t>E23000021</t>
  </si>
  <si>
    <t>Lincolnshire</t>
  </si>
  <si>
    <t>E2520</t>
  </si>
  <si>
    <t>E10000019</t>
  </si>
  <si>
    <t>Lincolnshire Police and Crime Commissioner and Chief Constable</t>
  </si>
  <si>
    <t>E7025</t>
  </si>
  <si>
    <t>E23000020</t>
  </si>
  <si>
    <t>Liverpool City Region Combined Authority</t>
  </si>
  <si>
    <t>E6349</t>
  </si>
  <si>
    <t>E47000004</t>
  </si>
  <si>
    <t>Merseyside Fire &amp; CD Authority</t>
  </si>
  <si>
    <t>E6143</t>
  </si>
  <si>
    <t>E31000041</t>
  </si>
  <si>
    <t>MF</t>
  </si>
  <si>
    <t>Merseyside Police and Crime Commissioner and Chief Constable</t>
  </si>
  <si>
    <t>E7043</t>
  </si>
  <si>
    <t>E23000004</t>
  </si>
  <si>
    <t>MP</t>
  </si>
  <si>
    <t>Norfolk</t>
  </si>
  <si>
    <t>E2620</t>
  </si>
  <si>
    <t>E10000020</t>
  </si>
  <si>
    <t>Norfolk Police and Crime Commissioner and Chief Constable</t>
  </si>
  <si>
    <t>E7026</t>
  </si>
  <si>
    <t>E23000024</t>
  </si>
  <si>
    <t>North of Tyne Mayoral Combined Authority</t>
  </si>
  <si>
    <t>E6358</t>
  </si>
  <si>
    <t>E47000011</t>
  </si>
  <si>
    <t>North Yorkshire PCC-FRA</t>
  </si>
  <si>
    <t>E6127</t>
  </si>
  <si>
    <t>E31000027</t>
  </si>
  <si>
    <t>North Yorkshire Police and Crime Commissioner and Chief Constable</t>
  </si>
  <si>
    <t>E7027</t>
  </si>
  <si>
    <t>E23000009</t>
  </si>
  <si>
    <t>Northamptonshire PCC-FRA</t>
  </si>
  <si>
    <t>E6128</t>
  </si>
  <si>
    <t>E31000028</t>
  </si>
  <si>
    <t>Northamptonshire Police and Crime Commissioner and Chief Constable</t>
  </si>
  <si>
    <t>E7028</t>
  </si>
  <si>
    <t>E23000022</t>
  </si>
  <si>
    <t>Northumbria Police and Crime Commissioner and Chief Constable</t>
  </si>
  <si>
    <t>E7045</t>
  </si>
  <si>
    <t>E23000007</t>
  </si>
  <si>
    <t>Nottinghamshire</t>
  </si>
  <si>
    <t>E3021</t>
  </si>
  <si>
    <t>E10000024</t>
  </si>
  <si>
    <t>Nottinghamshire Combined Fire Authority</t>
  </si>
  <si>
    <t>E6130</t>
  </si>
  <si>
    <t>E31000030</t>
  </si>
  <si>
    <t>Nottinghamshire Police and Crime Commissioner and Chief Constable</t>
  </si>
  <si>
    <t>E7030</t>
  </si>
  <si>
    <t>E23000019</t>
  </si>
  <si>
    <t>Oxfordshire</t>
  </si>
  <si>
    <t>E3120</t>
  </si>
  <si>
    <t>E10000025</t>
  </si>
  <si>
    <t>South Yorkshire Mayoral Combined Authority</t>
  </si>
  <si>
    <t>E6350</t>
  </si>
  <si>
    <t>E47000002</t>
  </si>
  <si>
    <t>Shropshire Combined Fire Authority</t>
  </si>
  <si>
    <t>E6132</t>
  </si>
  <si>
    <t>E31000032</t>
  </si>
  <si>
    <t>South Yorkshire Fire &amp; CD Authority</t>
  </si>
  <si>
    <t>E6144</t>
  </si>
  <si>
    <t>E31000042</t>
  </si>
  <si>
    <t>South Yorkshire Police and Crime Commissioner and Chief Constable</t>
  </si>
  <si>
    <t>E7044</t>
  </si>
  <si>
    <t>E23000011</t>
  </si>
  <si>
    <t>Staffordshire</t>
  </si>
  <si>
    <t>E3421</t>
  </si>
  <si>
    <t>E10000028</t>
  </si>
  <si>
    <t>Staffordshire PCC-FRA</t>
  </si>
  <si>
    <t>E6134</t>
  </si>
  <si>
    <t>E31000033</t>
  </si>
  <si>
    <t>Staffordshire Police and Crime Commissioner and Chief Constable</t>
  </si>
  <si>
    <t>E7034</t>
  </si>
  <si>
    <t>E23000015</t>
  </si>
  <si>
    <t>Suffolk</t>
  </si>
  <si>
    <t>E3520</t>
  </si>
  <si>
    <t>E10000029</t>
  </si>
  <si>
    <t>Suffolk Police and Crime Commissioner and Chief Constable</t>
  </si>
  <si>
    <t>E7035</t>
  </si>
  <si>
    <t>E23000025</t>
  </si>
  <si>
    <t>Surrey</t>
  </si>
  <si>
    <t>E3620</t>
  </si>
  <si>
    <t>E10000030</t>
  </si>
  <si>
    <t>Surrey Police and Crime Commissioner and Chief Constable</t>
  </si>
  <si>
    <t>E7036</t>
  </si>
  <si>
    <t>E23000031</t>
  </si>
  <si>
    <t>Sussex Police and Crime Commissioner and Chief Constable</t>
  </si>
  <si>
    <t>E7053</t>
  </si>
  <si>
    <t>E23000033</t>
  </si>
  <si>
    <t>Tees Valley Combined Authority</t>
  </si>
  <si>
    <t>E6355</t>
  </si>
  <si>
    <t>E47000006</t>
  </si>
  <si>
    <t>Thames Valley Police and Crime Commissioner and Chief Constable</t>
  </si>
  <si>
    <t>E7054</t>
  </si>
  <si>
    <t>E23000029</t>
  </si>
  <si>
    <t>Tyne and Wear Fire &amp; CD Authority</t>
  </si>
  <si>
    <t>E6145</t>
  </si>
  <si>
    <t>E31000043</t>
  </si>
  <si>
    <t>Warwickshire</t>
  </si>
  <si>
    <t>E3720</t>
  </si>
  <si>
    <t>E10000031</t>
  </si>
  <si>
    <t>Warwickshire Police and Crime Commissioner and Chief Constable</t>
  </si>
  <si>
    <t>E7037</t>
  </si>
  <si>
    <t>E23000017</t>
  </si>
  <si>
    <t>West Mercia Police and Crime Commissioner and Chief Constable</t>
  </si>
  <si>
    <t>E7055</t>
  </si>
  <si>
    <t>E23000016</t>
  </si>
  <si>
    <t>West Midlands Fire Authority</t>
  </si>
  <si>
    <t>E6146</t>
  </si>
  <si>
    <t>E31000044</t>
  </si>
  <si>
    <t>West Midlands Police and Crime Commissioner and Chief Constable</t>
  </si>
  <si>
    <t>E7046</t>
  </si>
  <si>
    <t>E23000014</t>
  </si>
  <si>
    <t>West Midlands Combined Authority</t>
  </si>
  <si>
    <t>E6346</t>
  </si>
  <si>
    <t>E47000007</t>
  </si>
  <si>
    <t>West Sussex</t>
  </si>
  <si>
    <t>E3820</t>
  </si>
  <si>
    <t>E10000032</t>
  </si>
  <si>
    <t>West Yorkshire Fire &amp; CD Authority</t>
  </si>
  <si>
    <t>E6147</t>
  </si>
  <si>
    <t>E31000045</t>
  </si>
  <si>
    <t>Wiltshire Police and Crime Commissioner and Chief Constable</t>
  </si>
  <si>
    <t>E7039</t>
  </si>
  <si>
    <t>E23000038</t>
  </si>
  <si>
    <t>Worcestershire</t>
  </si>
  <si>
    <t>E1821</t>
  </si>
  <si>
    <t>E10000034</t>
  </si>
  <si>
    <t>ZZZZ</t>
  </si>
  <si>
    <t>EZZZZ</t>
  </si>
  <si>
    <t>OrgID</t>
  </si>
  <si>
    <t>organisation_name_ctr2</t>
  </si>
  <si>
    <t>ctrtot_pa_py</t>
  </si>
  <si>
    <t>ctrtot_pa_cy</t>
  </si>
  <si>
    <t>ctrlevy_pa_py</t>
  </si>
  <si>
    <t>ctrlevy_pa_cy</t>
  </si>
  <si>
    <t>ctrtaxbase_pa_py</t>
  </si>
  <si>
    <t>ctrtaxbase_pa_cy</t>
  </si>
  <si>
    <t>avebandd_pa_py</t>
  </si>
  <si>
    <t>avebandd_pa_cy</t>
  </si>
  <si>
    <t>ascprecept_ba</t>
  </si>
  <si>
    <t>ascshare_pa</t>
  </si>
  <si>
    <t>ascsharepc_ba</t>
  </si>
  <si>
    <t>ctrefer_pa</t>
  </si>
  <si>
    <t>Avon and Somerset Police and Crime Commissioner</t>
  </si>
  <si>
    <t>Avon Fire &amp; Rescue Service</t>
  </si>
  <si>
    <t>Bedfordshire Fire and Rescue Service</t>
  </si>
  <si>
    <t>Bedfordshire Police and Crime Commissioner</t>
  </si>
  <si>
    <t>Buckinghamshire Fire and Rescue Services</t>
  </si>
  <si>
    <t>Cambridge and Peterborough Combined Authority</t>
  </si>
  <si>
    <t>Cambridgeshire County Council</t>
  </si>
  <si>
    <t>Cambridgeshire Fire and Rescue Services</t>
  </si>
  <si>
    <t>Cambridgeshire Police and Crime Commissioner</t>
  </si>
  <si>
    <t>Cheshire Fire and Rescue Service</t>
  </si>
  <si>
    <t>Cheshire Police and Crime Commissioner</t>
  </si>
  <si>
    <t>Cleveland Fire Brigade</t>
  </si>
  <si>
    <t>Cleveland Police and Crime Commissioner</t>
  </si>
  <si>
    <t>Cumbria Fire and Rescue Service</t>
  </si>
  <si>
    <t>Cumbria Police and Crime Commissioner</t>
  </si>
  <si>
    <t>Derbyshire County Council</t>
  </si>
  <si>
    <t>Derbyshire Fire and Rescue Services</t>
  </si>
  <si>
    <t>Derbyshire Police and Crime Commissioner</t>
  </si>
  <si>
    <t>Devon and Cornwall Police and Crime Commissioner</t>
  </si>
  <si>
    <t>Devon and Somerset Fire and Rescue Service</t>
  </si>
  <si>
    <t>Devon County Council</t>
  </si>
  <si>
    <t>Dorset and Wiltshire Fire Authority</t>
  </si>
  <si>
    <t>Dorset Police and Crime Commissioner</t>
  </si>
  <si>
    <t>Durham and Darlington Fire and Rescue Services</t>
  </si>
  <si>
    <t>Durham Police and Crime Commissioner</t>
  </si>
  <si>
    <t>East Sussex County Council</t>
  </si>
  <si>
    <t>East Sussex Fire and Rescue Services</t>
  </si>
  <si>
    <t>Essex County Council</t>
  </si>
  <si>
    <t>Essex County Fire and Rescue Services</t>
  </si>
  <si>
    <t>Essex Police and Crime Commissioner</t>
  </si>
  <si>
    <t>Gloucestershire County Council</t>
  </si>
  <si>
    <t>Gloucestershire Police and Crime Commissioner</t>
  </si>
  <si>
    <t>Hampshire and Isle of Wight FRS</t>
  </si>
  <si>
    <t>Hampshire County Council</t>
  </si>
  <si>
    <t>Hampshire Police and Crime Commissioner</t>
  </si>
  <si>
    <t>Hereford and Worcester Fire and Rescue Services</t>
  </si>
  <si>
    <t>Hertfordshire County Council</t>
  </si>
  <si>
    <t>Hertfordshire Police and Crime Commissioner</t>
  </si>
  <si>
    <t>Humberside Fire and Rescue Services</t>
  </si>
  <si>
    <t>Humberside Police and Crime Commissioner</t>
  </si>
  <si>
    <t>Kent County Council</t>
  </si>
  <si>
    <t>Kent Fire and Rescue Service</t>
  </si>
  <si>
    <t>Kent Police and Crime Commissioner</t>
  </si>
  <si>
    <t>Lancashire County Council</t>
  </si>
  <si>
    <t>Lancashire Fire and Rescue Services</t>
  </si>
  <si>
    <t>Lancashire Police and Crime Commissioner</t>
  </si>
  <si>
    <t>Leicestershire County Council</t>
  </si>
  <si>
    <t>Leicestershire Fire and Rescue Services</t>
  </si>
  <si>
    <t>Leicestershire Police and Crime Commissioner</t>
  </si>
  <si>
    <t>Lincolnshire County Council</t>
  </si>
  <si>
    <t>Lincolnshire Police and Crime Commissioner</t>
  </si>
  <si>
    <t>Merseyside Fire and CD Authority</t>
  </si>
  <si>
    <t>Merseyside Police and Crime Commissioner</t>
  </si>
  <si>
    <t>Norfolk County Council</t>
  </si>
  <si>
    <t>Norfolk Police and Crime Commissioner</t>
  </si>
  <si>
    <t>North of Tyne Combined Authority</t>
  </si>
  <si>
    <t>North Yorkshire Fire and Rescue Services</t>
  </si>
  <si>
    <t>North Yorkshire Police and Crime Commissioner</t>
  </si>
  <si>
    <t>Northamptonshire Fire and Rescue Service</t>
  </si>
  <si>
    <t>Northamptonshire Police and Crime Commissioner</t>
  </si>
  <si>
    <t>Northumbria Police and Crime Commissioner</t>
  </si>
  <si>
    <t>Nottinghamshire County Council</t>
  </si>
  <si>
    <t>Nottinghamshire Fire Services</t>
  </si>
  <si>
    <t>Nottinghamshire Police and Crime Commissioner</t>
  </si>
  <si>
    <t>Oxfordshire County Council</t>
  </si>
  <si>
    <t>Royal Berkshire Fire and Rescue Services</t>
  </si>
  <si>
    <t>Shropshire Fire and Rescue Services</t>
  </si>
  <si>
    <t>South Yorkshire Fire and CD Authority</t>
  </si>
  <si>
    <t>South Yorkshire Police and Crime Commissioner</t>
  </si>
  <si>
    <t>Staffordshire County Council</t>
  </si>
  <si>
    <t>Staffordshire Fire and Rescue Services</t>
  </si>
  <si>
    <t>Staffordshire Police and Crime Commissioner</t>
  </si>
  <si>
    <t>Suffolk County Council</t>
  </si>
  <si>
    <t>Suffolk Police and Crime Commissioner</t>
  </si>
  <si>
    <t>Surrey County Council</t>
  </si>
  <si>
    <t>Surrey Police and Crime Commissioner</t>
  </si>
  <si>
    <t>Sussex Police and Crime Commissioner</t>
  </si>
  <si>
    <t>Thames Valley Police and Crime Commissioner</t>
  </si>
  <si>
    <t>Tyne and Wear Fire and CD Authority</t>
  </si>
  <si>
    <t>Warwickshire County Council</t>
  </si>
  <si>
    <t>Warwickshire Police and Crime Commissioner</t>
  </si>
  <si>
    <t>West Mercia Police and Crime Commissioner</t>
  </si>
  <si>
    <t>West Midlands Fire and CD Authority</t>
  </si>
  <si>
    <t>West Midlands Police and Crime Commissioner</t>
  </si>
  <si>
    <t>West Sussex County Council</t>
  </si>
  <si>
    <t>West Yorkshire Fire and CD Authority</t>
  </si>
  <si>
    <t>Wiltshire Police and Crime Commissioner</t>
  </si>
  <si>
    <t>Worcestershire County Council</t>
  </si>
  <si>
    <t>AssetID</t>
  </si>
  <si>
    <t>AssetValue</t>
  </si>
  <si>
    <t>AssetComments1</t>
  </si>
  <si>
    <t>AssetComments2</t>
  </si>
  <si>
    <t>AssetComments3</t>
  </si>
  <si>
    <t>AssetComments4</t>
  </si>
  <si>
    <t>AssetComments5</t>
  </si>
  <si>
    <t>LA_Code</t>
  </si>
  <si>
    <t>Fin_Year</t>
  </si>
  <si>
    <t>Row_No</t>
  </si>
  <si>
    <t>Col_No</t>
  </si>
  <si>
    <t>Table_Name</t>
  </si>
  <si>
    <t>Amount</t>
  </si>
  <si>
    <t>Notes</t>
  </si>
  <si>
    <t>AmountCellFormula</t>
  </si>
  <si>
    <t>FormName</t>
  </si>
  <si>
    <t>Notes_1</t>
  </si>
  <si>
    <t>Val_Contact_Name</t>
  </si>
  <si>
    <t>Val_Contact_Number</t>
  </si>
  <si>
    <t>Val_Contact_Email</t>
  </si>
  <si>
    <t>Form</t>
  </si>
  <si>
    <t>CTR2</t>
  </si>
  <si>
    <t xml:space="preserve">Form name </t>
  </si>
  <si>
    <t>FormVers</t>
  </si>
  <si>
    <t>Form Version</t>
  </si>
  <si>
    <t>Authority</t>
  </si>
  <si>
    <t>The name of the Local Authority submitting the form</t>
  </si>
  <si>
    <t>The Organisation ID for the Local Authority submitting the form</t>
  </si>
  <si>
    <t>OrgRegion</t>
  </si>
  <si>
    <t>The region for the Local Authority submitting the form</t>
  </si>
  <si>
    <t>OrgType</t>
  </si>
  <si>
    <t>The class for the Local Authority submitting the form</t>
  </si>
  <si>
    <t>Period</t>
  </si>
  <si>
    <t>The collection period</t>
  </si>
  <si>
    <t>Contact_Name</t>
  </si>
  <si>
    <t>The contact name of the person submitting the form</t>
  </si>
  <si>
    <t>Contact_Tele</t>
  </si>
  <si>
    <t>The contact telephone number of the person submitting the form</t>
  </si>
  <si>
    <t>Contact_Email</t>
  </si>
  <si>
    <t>The contact email address of the person submitting the form</t>
  </si>
  <si>
    <t>CTR2_Line_1_Col_1</t>
  </si>
  <si>
    <t>CTR2_Line_1a_Col_1</t>
  </si>
  <si>
    <t>1a</t>
  </si>
  <si>
    <t>CTR2_Line_2_Col_1</t>
  </si>
  <si>
    <t>CTR2_Line_3_Col_1</t>
  </si>
  <si>
    <t>CTR2_Line_5_Col_1</t>
  </si>
  <si>
    <t>billing_name_ba1</t>
  </si>
  <si>
    <t>CTR2_Sec2_Line_1_Col_1</t>
  </si>
  <si>
    <t>CTR2_Sec2</t>
  </si>
  <si>
    <t>billing_name_ba2</t>
  </si>
  <si>
    <t>CTR2_Sec2_Line_2_Col_1</t>
  </si>
  <si>
    <t>billing_name_ba3</t>
  </si>
  <si>
    <t>CTR2_Sec2_Line_3_Col_1</t>
  </si>
  <si>
    <t>billing_name_ba4</t>
  </si>
  <si>
    <t>CTR2_Sec2_Line_4_Col_1</t>
  </si>
  <si>
    <t>billing_name_ba5</t>
  </si>
  <si>
    <t>CTR2_Sec2_Line_5_Col_1</t>
  </si>
  <si>
    <t>billing_name_ba6</t>
  </si>
  <si>
    <t>CTR2_Sec2_Line_6_Col_1</t>
  </si>
  <si>
    <t>billing_name_ba7</t>
  </si>
  <si>
    <t>CTR2_Sec2_Line_7_Col_1</t>
  </si>
  <si>
    <t>billing_name_ba8</t>
  </si>
  <si>
    <t>CTR2_Sec2_Line_8_Col_1</t>
  </si>
  <si>
    <t>billing_name_ba9</t>
  </si>
  <si>
    <t>CTR2_Sec2_Line_9_Col_1</t>
  </si>
  <si>
    <t>billing_name_ba10</t>
  </si>
  <si>
    <t>CTR2_Sec2_Line_10_Col_1</t>
  </si>
  <si>
    <t>billing_name_ba11</t>
  </si>
  <si>
    <t>CTR2_Sec2_Line_11_Col_1</t>
  </si>
  <si>
    <t>billing_name_ba12</t>
  </si>
  <si>
    <t>CTR2_Sec2_Line_12_Col_1</t>
  </si>
  <si>
    <t>billing_name_ba13</t>
  </si>
  <si>
    <t>CTR2_Sec2_Line_13_Col_1</t>
  </si>
  <si>
    <t>billing_name_ba14</t>
  </si>
  <si>
    <t>CTR2_Sec2_Line_14_Col_1</t>
  </si>
  <si>
    <t>billing_name_ba15</t>
  </si>
  <si>
    <t>CTR2_Sec2_Line_15_Col_1</t>
  </si>
  <si>
    <t>billing_name_ba16</t>
  </si>
  <si>
    <t>CTR2_Sec2_Line_16_Col_1</t>
  </si>
  <si>
    <t>CTR2_Line_1_Col_2</t>
  </si>
  <si>
    <t>CTR2_Line_1a_Col_2</t>
  </si>
  <si>
    <t>CTR2_Line_2_Col_2</t>
  </si>
  <si>
    <t>CTR2_Line_3_Col_2</t>
  </si>
  <si>
    <t>CTR2_Line_4_Col_2</t>
  </si>
  <si>
    <t>CTR2_Line_5_Col_2</t>
  </si>
  <si>
    <t>ctrefer_ba</t>
  </si>
  <si>
    <t>CTR2_Line_6_Col_2</t>
  </si>
  <si>
    <t>billing_precept_p1</t>
  </si>
  <si>
    <t>CTR2_Sec2_Line_1_Col_2</t>
  </si>
  <si>
    <t>billing_precept_p2</t>
  </si>
  <si>
    <t>CTR2_Sec2_Line_2_Col_2</t>
  </si>
  <si>
    <t>billing_precept_p3</t>
  </si>
  <si>
    <t>CTR2_Sec2_Line_3_Col_2</t>
  </si>
  <si>
    <t>billing_precept_p4</t>
  </si>
  <si>
    <t>CTR2_Sec2_Line_4_Col_2</t>
  </si>
  <si>
    <t>billing_precept_p5</t>
  </si>
  <si>
    <t>CTR2_Sec2_Line_5_Col_2</t>
  </si>
  <si>
    <t>billing_precept_p6</t>
  </si>
  <si>
    <t>CTR2_Sec2_Line_6_Col_2</t>
  </si>
  <si>
    <t>billing_precept_p7</t>
  </si>
  <si>
    <t>CTR2_Sec2_Line_7_Col_2</t>
  </si>
  <si>
    <t>billing_precept_p8</t>
  </si>
  <si>
    <t>CTR2_Sec2_Line_8_Col_2</t>
  </si>
  <si>
    <t>billing_precept_p9</t>
  </si>
  <si>
    <t>CTR2_Sec2_Line_9_Col_2</t>
  </si>
  <si>
    <t>billing_precept_p10</t>
  </si>
  <si>
    <t>CTR2_Sec2_Line_10_Col_2</t>
  </si>
  <si>
    <t>billing_precept_p11</t>
  </si>
  <si>
    <t>CTR2_Sec2_Line_11_Col_2</t>
  </si>
  <si>
    <t>billing_precept_p12</t>
  </si>
  <si>
    <t>CTR2_Sec2_Line_12_Col_2</t>
  </si>
  <si>
    <t>billing_precept_p13</t>
  </si>
  <si>
    <t>CTR2_Sec2_Line_13_Col_2</t>
  </si>
  <si>
    <t>billing_precept_p14</t>
  </si>
  <si>
    <t>CTR2_Sec2_Line_14_Col_2</t>
  </si>
  <si>
    <t>billing_precept_p15</t>
  </si>
  <si>
    <t>CTR2_Sec2_Line_15_Col_2</t>
  </si>
  <si>
    <t>billing_precept_p16</t>
  </si>
  <si>
    <t>CTR2_Sec2_Line_16_Col_2</t>
  </si>
  <si>
    <t>totbilling_precept</t>
  </si>
  <si>
    <t>CTR2_Sec2_Line_17_Col_2</t>
  </si>
  <si>
    <t>billing_code_ba1</t>
  </si>
  <si>
    <t>CTR2_Sec2_Line_1_Col_A</t>
  </si>
  <si>
    <t>A</t>
  </si>
  <si>
    <t>billing_code_ba2</t>
  </si>
  <si>
    <t>CTR2_Sec2_Line_2_Col_A</t>
  </si>
  <si>
    <t>billing_code_ba3</t>
  </si>
  <si>
    <t>CTR2_Sec2_Line_3_Col_A</t>
  </si>
  <si>
    <t>billing_code_ba4</t>
  </si>
  <si>
    <t>CTR2_Sec2_Line_4_Col_A</t>
  </si>
  <si>
    <t>billing_code_ba5</t>
  </si>
  <si>
    <t>CTR2_Sec2_Line_5_Col_A</t>
  </si>
  <si>
    <t>billing_code_ba6</t>
  </si>
  <si>
    <t>CTR2_Sec2_Line_6_Col_A</t>
  </si>
  <si>
    <t>billing_code_ba7</t>
  </si>
  <si>
    <t>CTR2_Sec2_Line_7_Col_A</t>
  </si>
  <si>
    <t>billing_code_ba8</t>
  </si>
  <si>
    <t>CTR2_Sec2_Line_8_Col_A</t>
  </si>
  <si>
    <t>billing_code_ba9</t>
  </si>
  <si>
    <t>CTR2_Sec2_Line_9_Col_A</t>
  </si>
  <si>
    <t>billing_code_ba10</t>
  </si>
  <si>
    <t>CTR2_Sec2_Line_10_Col_A</t>
  </si>
  <si>
    <t>billing_code_ba11</t>
  </si>
  <si>
    <t>CTR2_Sec2_Line_11_Col_A</t>
  </si>
  <si>
    <t>billing_code_ba12</t>
  </si>
  <si>
    <t>CTR2_Sec2_Line_12_Col_A</t>
  </si>
  <si>
    <t>billing_code_ba13</t>
  </si>
  <si>
    <t>CTR2_Sec2_Line_13_Col_A</t>
  </si>
  <si>
    <t>billing_code_ba14</t>
  </si>
  <si>
    <t>CTR2_Sec2_Line_14_Col_A</t>
  </si>
  <si>
    <t>billing_code_ba15</t>
  </si>
  <si>
    <t>CTR2_Sec2_Line_15_Col_A</t>
  </si>
  <si>
    <t>billing_code_ba16</t>
  </si>
  <si>
    <t>CTR2_Sec2_Line_16_Col_A</t>
  </si>
  <si>
    <t>val_line1a</t>
  </si>
  <si>
    <t>CTR2_Val_Line_1</t>
  </si>
  <si>
    <t>CTR2_Val</t>
  </si>
  <si>
    <t>val_line2</t>
  </si>
  <si>
    <t>CTR2_Val_Line_2</t>
  </si>
  <si>
    <t>val_line3</t>
  </si>
  <si>
    <t>CTR2_Val_Line_3</t>
  </si>
  <si>
    <t>val_tot_precepts</t>
  </si>
  <si>
    <t>CTR2_Val_Line_4</t>
  </si>
  <si>
    <t>val_asc_bandd_cash</t>
  </si>
  <si>
    <t>CTR2_Val_Line_5</t>
  </si>
  <si>
    <t>val_asc_bandd_perc</t>
  </si>
  <si>
    <t>CTR2_Val_Line_6</t>
  </si>
  <si>
    <t>val_asc</t>
  </si>
  <si>
    <t>CTR2_Val_Line_7</t>
  </si>
  <si>
    <t>val_line1a_comment</t>
  </si>
  <si>
    <t>CTR2_Val_Line_1a_Comment</t>
  </si>
  <si>
    <t>val_line2_comment</t>
  </si>
  <si>
    <t>CTR2_Val_Line_2_Comment</t>
  </si>
  <si>
    <t>val_line3_comment</t>
  </si>
  <si>
    <t>CTR2_Val_Line_3_Comment</t>
  </si>
  <si>
    <t>val_tot_precepts_comment</t>
  </si>
  <si>
    <t>CTR2_Val_Line_4_Comment</t>
  </si>
  <si>
    <t>val_asc_bandd_cash_comment</t>
  </si>
  <si>
    <t>CTR2_Val_Line_5_Comment</t>
  </si>
  <si>
    <t>val_asc_bandd_perc_comment</t>
  </si>
  <si>
    <t>CTR2_Val_Line_6_Comment</t>
  </si>
  <si>
    <t>val_asc_comment</t>
  </si>
  <si>
    <t>CTR2_Val_Line_7_Comment</t>
  </si>
  <si>
    <t>blank</t>
  </si>
  <si>
    <t>not blank</t>
  </si>
  <si>
    <t>E0101</t>
  </si>
  <si>
    <t>E0102</t>
  </si>
  <si>
    <t>E0104</t>
  </si>
  <si>
    <t>E3301</t>
  </si>
  <si>
    <t>E0103</t>
  </si>
  <si>
    <t>E0202</t>
  </si>
  <si>
    <t>E0203</t>
  </si>
  <si>
    <t>E0201</t>
  </si>
  <si>
    <t> </t>
  </si>
  <si>
    <t>E0301</t>
  </si>
  <si>
    <t>E0303</t>
  </si>
  <si>
    <t>E0304</t>
  </si>
  <si>
    <t>E0302</t>
  </si>
  <si>
    <t>E0305</t>
  </si>
  <si>
    <t>E0306</t>
  </si>
  <si>
    <t>E0402</t>
  </si>
  <si>
    <t>E0401</t>
  </si>
  <si>
    <t>E0531</t>
  </si>
  <si>
    <t>E0532</t>
  </si>
  <si>
    <t>E0533</t>
  </si>
  <si>
    <t>E0551</t>
  </si>
  <si>
    <t>E0536</t>
  </si>
  <si>
    <t>E0501</t>
  </si>
  <si>
    <t>E0603</t>
  </si>
  <si>
    <t>E0604</t>
  </si>
  <si>
    <t>E0601</t>
  </si>
  <si>
    <t>E0602</t>
  </si>
  <si>
    <t>E0701</t>
  </si>
  <si>
    <t>E0702</t>
  </si>
  <si>
    <t>E0703</t>
  </si>
  <si>
    <t>E0704</t>
  </si>
  <si>
    <t>E0901</t>
  </si>
  <si>
    <t>E0902</t>
  </si>
  <si>
    <t>E1031</t>
  </si>
  <si>
    <t>E1032</t>
  </si>
  <si>
    <t>E1033</t>
  </si>
  <si>
    <t>E1035</t>
  </si>
  <si>
    <t>E1036</t>
  </si>
  <si>
    <t>E1037</t>
  </si>
  <si>
    <t>E1038</t>
  </si>
  <si>
    <t>E1039</t>
  </si>
  <si>
    <t>E1001</t>
  </si>
  <si>
    <t>E0801</t>
  </si>
  <si>
    <t>E1131</t>
  </si>
  <si>
    <t>E1132</t>
  </si>
  <si>
    <t>E4001</t>
  </si>
  <si>
    <t>E1133</t>
  </si>
  <si>
    <t>E1134</t>
  </si>
  <si>
    <t>E1101</t>
  </si>
  <si>
    <t>E1136</t>
  </si>
  <si>
    <t>E1137</t>
  </si>
  <si>
    <t>E1102</t>
  </si>
  <si>
    <t>E1139</t>
  </si>
  <si>
    <t>E1140</t>
  </si>
  <si>
    <t>E1204</t>
  </si>
  <si>
    <t>E1203</t>
  </si>
  <si>
    <t>E3901</t>
  </si>
  <si>
    <t>E3902</t>
  </si>
  <si>
    <t>E1301</t>
  </si>
  <si>
    <t>E1302</t>
  </si>
  <si>
    <t>E1432</t>
  </si>
  <si>
    <t>E1433</t>
  </si>
  <si>
    <t>E1435</t>
  </si>
  <si>
    <t>E1436</t>
  </si>
  <si>
    <t>E1437</t>
  </si>
  <si>
    <t>E1401</t>
  </si>
  <si>
    <t>E1531</t>
  </si>
  <si>
    <t>E1532</t>
  </si>
  <si>
    <t>E1533</t>
  </si>
  <si>
    <t>E1534</t>
  </si>
  <si>
    <t>E1535</t>
  </si>
  <si>
    <t>E1536</t>
  </si>
  <si>
    <t>E1537</t>
  </si>
  <si>
    <t>E1538</t>
  </si>
  <si>
    <t>E1539</t>
  </si>
  <si>
    <t>E1540</t>
  </si>
  <si>
    <t>E1542</t>
  </si>
  <si>
    <t>E1544</t>
  </si>
  <si>
    <t>E1501</t>
  </si>
  <si>
    <t>E1502</t>
  </si>
  <si>
    <t>E1631</t>
  </si>
  <si>
    <t>E1632</t>
  </si>
  <si>
    <t>E1633</t>
  </si>
  <si>
    <t>E1634</t>
  </si>
  <si>
    <t>E1635</t>
  </si>
  <si>
    <t>E1636</t>
  </si>
  <si>
    <t>E1731</t>
  </si>
  <si>
    <t>E1732</t>
  </si>
  <si>
    <t>E1733</t>
  </si>
  <si>
    <t>E1734</t>
  </si>
  <si>
    <t>E1735</t>
  </si>
  <si>
    <t>E1736</t>
  </si>
  <si>
    <t>E1737</t>
  </si>
  <si>
    <t>E1738</t>
  </si>
  <si>
    <t>E1740</t>
  </si>
  <si>
    <t>E1742</t>
  </si>
  <si>
    <t>E1743</t>
  </si>
  <si>
    <t>Hampshire and Isle of Wight Combined Fire Authority</t>
  </si>
  <si>
    <t>E2101</t>
  </si>
  <si>
    <t>E1701</t>
  </si>
  <si>
    <t>E1702</t>
  </si>
  <si>
    <t>E1831</t>
  </si>
  <si>
    <t>E1801</t>
  </si>
  <si>
    <t>E1851</t>
  </si>
  <si>
    <t>E1835</t>
  </si>
  <si>
    <t>E1837</t>
  </si>
  <si>
    <t>E1838</t>
  </si>
  <si>
    <t>E1839</t>
  </si>
  <si>
    <t>E1931</t>
  </si>
  <si>
    <t>E1932</t>
  </si>
  <si>
    <t>E1933</t>
  </si>
  <si>
    <t>E1934</t>
  </si>
  <si>
    <t>E1935</t>
  </si>
  <si>
    <t>E1936</t>
  </si>
  <si>
    <t>E1937</t>
  </si>
  <si>
    <t>E1938</t>
  </si>
  <si>
    <t>E1939</t>
  </si>
  <si>
    <t>E1940</t>
  </si>
  <si>
    <t>E2001</t>
  </si>
  <si>
    <t>E2002</t>
  </si>
  <si>
    <t>E2003</t>
  </si>
  <si>
    <t>E2004</t>
  </si>
  <si>
    <t>E2231</t>
  </si>
  <si>
    <t>E2232</t>
  </si>
  <si>
    <t>E2233</t>
  </si>
  <si>
    <t>E2234</t>
  </si>
  <si>
    <t>E2236</t>
  </si>
  <si>
    <t>E2237</t>
  </si>
  <si>
    <t>E2239</t>
  </si>
  <si>
    <t>E2240</t>
  </si>
  <si>
    <t>E2241</t>
  </si>
  <si>
    <t>E2242</t>
  </si>
  <si>
    <t>E2243</t>
  </si>
  <si>
    <t>E2244</t>
  </si>
  <si>
    <t>E2201</t>
  </si>
  <si>
    <t>E2333</t>
  </si>
  <si>
    <t>E2334</t>
  </si>
  <si>
    <t>E2335</t>
  </si>
  <si>
    <t>E2336</t>
  </si>
  <si>
    <t>E2337</t>
  </si>
  <si>
    <t>E2338</t>
  </si>
  <si>
    <t>E2339</t>
  </si>
  <si>
    <t>E2340</t>
  </si>
  <si>
    <t>E2341</t>
  </si>
  <si>
    <t>E2342</t>
  </si>
  <si>
    <t>E2343</t>
  </si>
  <si>
    <t>E2344</t>
  </si>
  <si>
    <t>E2301</t>
  </si>
  <si>
    <t>E2302</t>
  </si>
  <si>
    <t>E2431</t>
  </si>
  <si>
    <t>E2432</t>
  </si>
  <si>
    <t>E2433</t>
  </si>
  <si>
    <t>E2434</t>
  </si>
  <si>
    <t>E2436</t>
  </si>
  <si>
    <t>E2437</t>
  </si>
  <si>
    <t>E2438</t>
  </si>
  <si>
    <t>E2401</t>
  </si>
  <si>
    <t>E2402</t>
  </si>
  <si>
    <t>E2531</t>
  </si>
  <si>
    <t>E2532</t>
  </si>
  <si>
    <t>E2533</t>
  </si>
  <si>
    <t>E2534</t>
  </si>
  <si>
    <t>E2535</t>
  </si>
  <si>
    <t>E2536</t>
  </si>
  <si>
    <t>E2537</t>
  </si>
  <si>
    <t>E4301</t>
  </si>
  <si>
    <t>E4302</t>
  </si>
  <si>
    <t>E4303</t>
  </si>
  <si>
    <t>E4304</t>
  </si>
  <si>
    <t>E4305</t>
  </si>
  <si>
    <t>E2631</t>
  </si>
  <si>
    <t>E2632</t>
  </si>
  <si>
    <t>E2633</t>
  </si>
  <si>
    <t>E2634</t>
  </si>
  <si>
    <t>E2635</t>
  </si>
  <si>
    <t>E2636</t>
  </si>
  <si>
    <t>E2637</t>
  </si>
  <si>
    <t>E4502</t>
  </si>
  <si>
    <t>E4503</t>
  </si>
  <si>
    <t>E2901</t>
  </si>
  <si>
    <t>E2702</t>
  </si>
  <si>
    <t>E2701</t>
  </si>
  <si>
    <t>E2801</t>
  </si>
  <si>
    <t>E2802</t>
  </si>
  <si>
    <t>E4501</t>
  </si>
  <si>
    <t>E4504</t>
  </si>
  <si>
    <t>E4505</t>
  </si>
  <si>
    <t>E3031</t>
  </si>
  <si>
    <t>E3032</t>
  </si>
  <si>
    <t>E3033</t>
  </si>
  <si>
    <t>E3034</t>
  </si>
  <si>
    <t>E3035</t>
  </si>
  <si>
    <t>E3036</t>
  </si>
  <si>
    <t>E3038</t>
  </si>
  <si>
    <t>E3001</t>
  </si>
  <si>
    <t>E3131</t>
  </si>
  <si>
    <t>E3132</t>
  </si>
  <si>
    <t>E3133</t>
  </si>
  <si>
    <t>E3134</t>
  </si>
  <si>
    <t>E3135</t>
  </si>
  <si>
    <t>E4401</t>
  </si>
  <si>
    <t>E4402</t>
  </si>
  <si>
    <t>E4403</t>
  </si>
  <si>
    <t>E4404</t>
  </si>
  <si>
    <t>E3202</t>
  </si>
  <si>
    <t>E3201</t>
  </si>
  <si>
    <t>E3431</t>
  </si>
  <si>
    <t>E3432</t>
  </si>
  <si>
    <t>E3433</t>
  </si>
  <si>
    <t>E3434</t>
  </si>
  <si>
    <t>E3435</t>
  </si>
  <si>
    <t>E3436</t>
  </si>
  <si>
    <t>E3437</t>
  </si>
  <si>
    <t>E3439</t>
  </si>
  <si>
    <t>E3401</t>
  </si>
  <si>
    <t>E3531</t>
  </si>
  <si>
    <t>E3539</t>
  </si>
  <si>
    <t>E3533</t>
  </si>
  <si>
    <t>E3534</t>
  </si>
  <si>
    <t>E3538</t>
  </si>
  <si>
    <t>E3631</t>
  </si>
  <si>
    <t>E3632</t>
  </si>
  <si>
    <t>E3633</t>
  </si>
  <si>
    <t>E3634</t>
  </si>
  <si>
    <t>E3635</t>
  </si>
  <si>
    <t>E3636</t>
  </si>
  <si>
    <t>E3637</t>
  </si>
  <si>
    <t>E3638</t>
  </si>
  <si>
    <t>E3639</t>
  </si>
  <si>
    <t>E3640</t>
  </si>
  <si>
    <t>E3641</t>
  </si>
  <si>
    <t>E3831</t>
  </si>
  <si>
    <t>E3832</t>
  </si>
  <si>
    <t>E3833</t>
  </si>
  <si>
    <t>E3834</t>
  </si>
  <si>
    <t>E3835</t>
  </si>
  <si>
    <t>E3836</t>
  </si>
  <si>
    <t>E3837</t>
  </si>
  <si>
    <t>E3731</t>
  </si>
  <si>
    <t>E3732</t>
  </si>
  <si>
    <t>E3733</t>
  </si>
  <si>
    <t>E3734</t>
  </si>
  <si>
    <t>E3735</t>
  </si>
  <si>
    <t>E4601</t>
  </si>
  <si>
    <t>E4602</t>
  </si>
  <si>
    <t>E4603</t>
  </si>
  <si>
    <t>E4604</t>
  </si>
  <si>
    <t>E4605</t>
  </si>
  <si>
    <t>E4606</t>
  </si>
  <si>
    <t>E4607</t>
  </si>
  <si>
    <t>E4701</t>
  </si>
  <si>
    <t>E4702</t>
  </si>
  <si>
    <t>E4703</t>
  </si>
  <si>
    <t>E4704</t>
  </si>
  <si>
    <t>E4705</t>
  </si>
  <si>
    <t>Billing Ecode</t>
  </si>
  <si>
    <t>Adur</t>
  </si>
  <si>
    <t>Amber Valley</t>
  </si>
  <si>
    <t>Arun</t>
  </si>
  <si>
    <t>Ashfield</t>
  </si>
  <si>
    <t>Ashford</t>
  </si>
  <si>
    <t>Babergh</t>
  </si>
  <si>
    <t>E5030</t>
  </si>
  <si>
    <t>Barking &amp; Dagenham</t>
  </si>
  <si>
    <t>E5031</t>
  </si>
  <si>
    <t>Barnet</t>
  </si>
  <si>
    <t>Barnsley</t>
  </si>
  <si>
    <t>Basildon</t>
  </si>
  <si>
    <t>Basingstoke &amp; Deane</t>
  </si>
  <si>
    <t>Bassetlaw</t>
  </si>
  <si>
    <t>Bath &amp; North East Somerset</t>
  </si>
  <si>
    <t>Bedford</t>
  </si>
  <si>
    <t>E5032</t>
  </si>
  <si>
    <t>Bexley</t>
  </si>
  <si>
    <t>Birmingham</t>
  </si>
  <si>
    <t>Blaby</t>
  </si>
  <si>
    <t>Blackburn with Darwen</t>
  </si>
  <si>
    <t>Blackpool</t>
  </si>
  <si>
    <t>Bolsover</t>
  </si>
  <si>
    <t>E4201</t>
  </si>
  <si>
    <t>Bolton</t>
  </si>
  <si>
    <t>Boston</t>
  </si>
  <si>
    <t>Bournemouth, Christchurch &amp; Poole</t>
  </si>
  <si>
    <t>Bracknell Forest</t>
  </si>
  <si>
    <t>Bradford</t>
  </si>
  <si>
    <t>Braintree</t>
  </si>
  <si>
    <t>Breckland</t>
  </si>
  <si>
    <t>E5033</t>
  </si>
  <si>
    <t>Brent</t>
  </si>
  <si>
    <t>Brentwood</t>
  </si>
  <si>
    <t>Brighton &amp; Hove</t>
  </si>
  <si>
    <t>Bristol</t>
  </si>
  <si>
    <t>Broadland</t>
  </si>
  <si>
    <t>E5034</t>
  </si>
  <si>
    <t>Bromley</t>
  </si>
  <si>
    <t>Bromsgrove</t>
  </si>
  <si>
    <t>Broxbourne</t>
  </si>
  <si>
    <t>Broxtowe</t>
  </si>
  <si>
    <t>Burnley</t>
  </si>
  <si>
    <t>Buckinghamshire UA</t>
  </si>
  <si>
    <t>E4202</t>
  </si>
  <si>
    <t>Bury</t>
  </si>
  <si>
    <t>Calderdale</t>
  </si>
  <si>
    <t>Cambridge</t>
  </si>
  <si>
    <t>E5011</t>
  </si>
  <si>
    <t>Camden</t>
  </si>
  <si>
    <t>Cannock Chase</t>
  </si>
  <si>
    <t>Canterbury</t>
  </si>
  <si>
    <t>Castle Point</t>
  </si>
  <si>
    <t>Central Bedfordshire</t>
  </si>
  <si>
    <t>Charnwood</t>
  </si>
  <si>
    <t>Chelmsford</t>
  </si>
  <si>
    <t>Cheltenham</t>
  </si>
  <si>
    <t>Cherwell</t>
  </si>
  <si>
    <t>Cheshire East</t>
  </si>
  <si>
    <t>Cheshire West &amp; Chester</t>
  </si>
  <si>
    <t>Chesterfield</t>
  </si>
  <si>
    <t>Chichester</t>
  </si>
  <si>
    <t>Chorley</t>
  </si>
  <si>
    <t>E5010</t>
  </si>
  <si>
    <t>City of London</t>
  </si>
  <si>
    <t>Colchester</t>
  </si>
  <si>
    <t>Cornwall</t>
  </si>
  <si>
    <t>Cotswold</t>
  </si>
  <si>
    <t>Coventry</t>
  </si>
  <si>
    <t>Crawley</t>
  </si>
  <si>
    <t>E5035</t>
  </si>
  <si>
    <t>Croydon</t>
  </si>
  <si>
    <t>Cumberland</t>
  </si>
  <si>
    <t>Dacorum</t>
  </si>
  <si>
    <t>Darlington</t>
  </si>
  <si>
    <t>Dartford</t>
  </si>
  <si>
    <t>Derby</t>
  </si>
  <si>
    <t>Derbyshire Dales</t>
  </si>
  <si>
    <t>Doncaster</t>
  </si>
  <si>
    <t>Dorset Council</t>
  </si>
  <si>
    <t>Dover</t>
  </si>
  <si>
    <t>Dudley</t>
  </si>
  <si>
    <t>Durham</t>
  </si>
  <si>
    <t>E5036</t>
  </si>
  <si>
    <t>Ealing</t>
  </si>
  <si>
    <t>East Cambridgeshire</t>
  </si>
  <si>
    <t>East Devon</t>
  </si>
  <si>
    <t>East Hampshire</t>
  </si>
  <si>
    <t>East Hertfordshire</t>
  </si>
  <si>
    <t>East Lindsey</t>
  </si>
  <si>
    <t>East Riding of Yorkshire</t>
  </si>
  <si>
    <t>East Staffordshire</t>
  </si>
  <si>
    <t>East Suffolk</t>
  </si>
  <si>
    <t>Eastbourne</t>
  </si>
  <si>
    <t>Eastleigh</t>
  </si>
  <si>
    <t>Elmbridge</t>
  </si>
  <si>
    <t>E5037</t>
  </si>
  <si>
    <t>Enfield</t>
  </si>
  <si>
    <t>Epping Forest</t>
  </si>
  <si>
    <t>Epsom &amp; Ewell</t>
  </si>
  <si>
    <t>Erewash</t>
  </si>
  <si>
    <t>Exeter</t>
  </si>
  <si>
    <t>Fareham</t>
  </si>
  <si>
    <t>Fenland</t>
  </si>
  <si>
    <t>Folkestone &amp; Hythe</t>
  </si>
  <si>
    <t>Forest of Dean</t>
  </si>
  <si>
    <t>Fylde</t>
  </si>
  <si>
    <t>Gateshead</t>
  </si>
  <si>
    <t>Gedling</t>
  </si>
  <si>
    <t>Gloucester</t>
  </si>
  <si>
    <t>Gosport</t>
  </si>
  <si>
    <t>Gravesham</t>
  </si>
  <si>
    <t>Great Yarmouth</t>
  </si>
  <si>
    <t>E5012</t>
  </si>
  <si>
    <t>Greenwich</t>
  </si>
  <si>
    <t>Guildford</t>
  </si>
  <si>
    <t>E5013</t>
  </si>
  <si>
    <t>Hackney</t>
  </si>
  <si>
    <t>Halton</t>
  </si>
  <si>
    <t>E5014</t>
  </si>
  <si>
    <t>Hammersmith &amp; Fulham</t>
  </si>
  <si>
    <t>Harborough</t>
  </si>
  <si>
    <t>E5038</t>
  </si>
  <si>
    <t>Haringey</t>
  </si>
  <si>
    <t>Harlow</t>
  </si>
  <si>
    <t>E5039</t>
  </si>
  <si>
    <t>Harrow</t>
  </si>
  <si>
    <t>Hart</t>
  </si>
  <si>
    <t>Hartlepool</t>
  </si>
  <si>
    <t>Hastings</t>
  </si>
  <si>
    <t>Havant</t>
  </si>
  <si>
    <t>E5040</t>
  </si>
  <si>
    <t>Havering</t>
  </si>
  <si>
    <t xml:space="preserve">Herefordshire </t>
  </si>
  <si>
    <t>Hertsmere</t>
  </si>
  <si>
    <t>High Peak</t>
  </si>
  <si>
    <t>E5041</t>
  </si>
  <si>
    <t>Hillingdon</t>
  </si>
  <si>
    <t>Hinckley &amp; Bosworth</t>
  </si>
  <si>
    <t>Horsham</t>
  </si>
  <si>
    <t>E5042</t>
  </si>
  <si>
    <t>Hounslow</t>
  </si>
  <si>
    <t>Huntingdonshire</t>
  </si>
  <si>
    <t>Hyndburn</t>
  </si>
  <si>
    <t>Ipswich</t>
  </si>
  <si>
    <t>Isle of Wight</t>
  </si>
  <si>
    <t>Isles of Scilly</t>
  </si>
  <si>
    <t>E5015</t>
  </si>
  <si>
    <t>Islington</t>
  </si>
  <si>
    <t>E5016</t>
  </si>
  <si>
    <t>Kensington &amp; Chelsea</t>
  </si>
  <si>
    <t>King's Lynn &amp; West Norfolk</t>
  </si>
  <si>
    <t>Kingston-upon-Hull</t>
  </si>
  <si>
    <t>E5043</t>
  </si>
  <si>
    <t>Kingston-upon-Thames</t>
  </si>
  <si>
    <t>Kirklees</t>
  </si>
  <si>
    <t>Knowsley</t>
  </si>
  <si>
    <t>E5017</t>
  </si>
  <si>
    <t>Lambeth</t>
  </si>
  <si>
    <t>Lancaster</t>
  </si>
  <si>
    <t>Leeds</t>
  </si>
  <si>
    <t>Leicester</t>
  </si>
  <si>
    <t>Lewes</t>
  </si>
  <si>
    <t>E5018</t>
  </si>
  <si>
    <t>Lewisham</t>
  </si>
  <si>
    <t>Lichfield</t>
  </si>
  <si>
    <t>Lincoln</t>
  </si>
  <si>
    <t>Liverpool</t>
  </si>
  <si>
    <t>Luton</t>
  </si>
  <si>
    <t>Maidstone</t>
  </si>
  <si>
    <t>Maldon</t>
  </si>
  <si>
    <t>Malvern Hills</t>
  </si>
  <si>
    <t>E4203</t>
  </si>
  <si>
    <t>Manchester</t>
  </si>
  <si>
    <t>Mansfield</t>
  </si>
  <si>
    <t xml:space="preserve">Medway </t>
  </si>
  <si>
    <t>Melton</t>
  </si>
  <si>
    <t>E5044</t>
  </si>
  <si>
    <t>Merton</t>
  </si>
  <si>
    <t>Mid Devon</t>
  </si>
  <si>
    <t>Mid Suffolk</t>
  </si>
  <si>
    <t>Mid Sussex</t>
  </si>
  <si>
    <t>Middlesbrough</t>
  </si>
  <si>
    <t>Milton Keynes</t>
  </si>
  <si>
    <t>Mole Valley</t>
  </si>
  <si>
    <t>New Forest</t>
  </si>
  <si>
    <t>Newark &amp; Sherwood</t>
  </si>
  <si>
    <t>Newcastle-under-Lyme</t>
  </si>
  <si>
    <t>Newcastle-upon-Tyne</t>
  </si>
  <si>
    <t>E5045</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</si>
  <si>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</si>
  <si>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</si>
  <si>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</si>
  <si>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</si>
  <si>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</si>
  <si>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</si>
  <si>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</si>
  <si>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</si>
  <si>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</si>
  <si>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</si>
  <si>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</si>
  <si>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</si>
  <si>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</si>
  <si>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 Yorkshire</t>
  </si>
  <si>
    <t>Northumberland</t>
  </si>
  <si>
    <t>Norwich</t>
  </si>
  <si>
    <t>Nottingham</t>
  </si>
  <si>
    <t>Nuneaton &amp; Bedworth</t>
  </si>
  <si>
    <t>Oadby &amp; Wigston</t>
  </si>
  <si>
    <t>E4204</t>
  </si>
  <si>
    <t>Oldham</t>
  </si>
  <si>
    <t>Oxford</t>
  </si>
  <si>
    <t>Pendle</t>
  </si>
  <si>
    <t>Peterborough</t>
  </si>
  <si>
    <t>Plymouth</t>
  </si>
  <si>
    <t>Portsmouth</t>
  </si>
  <si>
    <t>Preston</t>
  </si>
  <si>
    <t>Reading</t>
  </si>
  <si>
    <t>E5046</t>
  </si>
  <si>
    <t>Redbridge</t>
  </si>
  <si>
    <t>Redcar &amp; Cleveland</t>
  </si>
  <si>
    <t>Redditch</t>
  </si>
  <si>
    <t>Reigate &amp; Banstead</t>
  </si>
  <si>
    <t>Ribble Valley</t>
  </si>
  <si>
    <t>E5047</t>
  </si>
  <si>
    <t>Richmond-upon-Thames</t>
  </si>
  <si>
    <t>E4205</t>
  </si>
  <si>
    <t>Rochdale</t>
  </si>
  <si>
    <t>Rochford</t>
  </si>
  <si>
    <t>Rossendale</t>
  </si>
  <si>
    <t>Rother</t>
  </si>
  <si>
    <t>Rotherham</t>
  </si>
  <si>
    <t>Rugby</t>
  </si>
  <si>
    <t>Runnymede</t>
  </si>
  <si>
    <t>Rushcliffe</t>
  </si>
  <si>
    <t>Rushmoor</t>
  </si>
  <si>
    <t>Rutland</t>
  </si>
  <si>
    <t>E4206</t>
  </si>
  <si>
    <t>Salford</t>
  </si>
  <si>
    <t>Sandwell</t>
  </si>
  <si>
    <t>Sefton</t>
  </si>
  <si>
    <t>Sevenoaks</t>
  </si>
  <si>
    <t>Sheffield</t>
  </si>
  <si>
    <t>Shropshire</t>
  </si>
  <si>
    <t>Slough</t>
  </si>
  <si>
    <t>Solihull</t>
  </si>
  <si>
    <t>Somerset</t>
  </si>
  <si>
    <t>South Cambridgeshire</t>
  </si>
  <si>
    <t>South Derbyshire</t>
  </si>
  <si>
    <t>South Gloucestershire</t>
  </si>
  <si>
    <t>South Hams</t>
  </si>
  <si>
    <t>South Holland</t>
  </si>
  <si>
    <t>South Kesteven</t>
  </si>
  <si>
    <t>South Norfolk</t>
  </si>
  <si>
    <t>South Oxfordshire</t>
  </si>
  <si>
    <t>South Ribble</t>
  </si>
  <si>
    <t>South Staffordshire</t>
  </si>
  <si>
    <t>South Tyneside</t>
  </si>
  <si>
    <t>Southampton</t>
  </si>
  <si>
    <t>Southend-on-Sea</t>
  </si>
  <si>
    <t>E5019</t>
  </si>
  <si>
    <t>Southwark</t>
  </si>
  <si>
    <t>Spelthorne</t>
  </si>
  <si>
    <t>St Albans</t>
  </si>
  <si>
    <t>St Helens</t>
  </si>
  <si>
    <t>Stafford</t>
  </si>
  <si>
    <t>Staffordshire Moorlands</t>
  </si>
  <si>
    <t>Stevenage</t>
  </si>
  <si>
    <t>E4207</t>
  </si>
  <si>
    <t>Stockport</t>
  </si>
  <si>
    <t>Stockton-on-Tees</t>
  </si>
  <si>
    <t>Stoke-on-Trent</t>
  </si>
  <si>
    <t>Stratford-on-Avon</t>
  </si>
  <si>
    <t>Stroud</t>
  </si>
  <si>
    <t>Sunderland</t>
  </si>
  <si>
    <t>Surrey Heath</t>
  </si>
  <si>
    <t>E5048</t>
  </si>
  <si>
    <t>Sutton</t>
  </si>
  <si>
    <t>Swale</t>
  </si>
  <si>
    <t>Swindon</t>
  </si>
  <si>
    <t>E4208</t>
  </si>
  <si>
    <t>Tameside</t>
  </si>
  <si>
    <t>Tamworth</t>
  </si>
  <si>
    <t>Tandridge</t>
  </si>
  <si>
    <t>Teignbridge</t>
  </si>
  <si>
    <t>Telford &amp; Wrekin</t>
  </si>
  <si>
    <t>Tendring</t>
  </si>
  <si>
    <t>Test Valley</t>
  </si>
  <si>
    <t>Tewkesbury</t>
  </si>
  <si>
    <t>Thanet</t>
  </si>
  <si>
    <t>Three Rivers</t>
  </si>
  <si>
    <t>Thurrock</t>
  </si>
  <si>
    <t>Tonbridge &amp; Malling</t>
  </si>
  <si>
    <t>Torbay</t>
  </si>
  <si>
    <t>Torridge</t>
  </si>
  <si>
    <t>E5020</t>
  </si>
  <si>
    <t>Tower Hamlets</t>
  </si>
  <si>
    <t>E4209</t>
  </si>
  <si>
    <t>Trafford</t>
  </si>
  <si>
    <t>Tunbridge Wells</t>
  </si>
  <si>
    <t>Uttlesford</t>
  </si>
  <si>
    <t>Vale of White Horse</t>
  </si>
  <si>
    <t>Wakefield</t>
  </si>
  <si>
    <t>Walsall</t>
  </si>
  <si>
    <t>E5049</t>
  </si>
  <si>
    <t>Waltham Forest</t>
  </si>
  <si>
    <t>E5021</t>
  </si>
  <si>
    <t>Wandsworth</t>
  </si>
  <si>
    <t>Warrington</t>
  </si>
  <si>
    <t>Warwick</t>
  </si>
  <si>
    <t>Watford</t>
  </si>
  <si>
    <t>Waverley</t>
  </si>
  <si>
    <t>Wealden</t>
  </si>
  <si>
    <t>Welwyn Hatfield</t>
  </si>
  <si>
    <t>West Berkshire</t>
  </si>
  <si>
    <t>West Devon</t>
  </si>
  <si>
    <t>West Lancashire</t>
  </si>
  <si>
    <t>West Lindsey</t>
  </si>
  <si>
    <t>Westmorland and Furness</t>
  </si>
  <si>
    <t>West Northamptonshire</t>
  </si>
  <si>
    <t>West Oxfordshire</t>
  </si>
  <si>
    <t xml:space="preserve">West Suffolk </t>
  </si>
  <si>
    <t>E5022</t>
  </si>
  <si>
    <t>Westminster</t>
  </si>
  <si>
    <t>E4210</t>
  </si>
  <si>
    <t>Wigan</t>
  </si>
  <si>
    <t>Wiltshire</t>
  </si>
  <si>
    <t>Winchester</t>
  </si>
  <si>
    <t>Windsor &amp; Maidenhead</t>
  </si>
  <si>
    <t>Wirral</t>
  </si>
  <si>
    <t>Woking</t>
  </si>
  <si>
    <t>Wokingham</t>
  </si>
  <si>
    <t>Wolverhampton</t>
  </si>
  <si>
    <t>Worcester</t>
  </si>
  <si>
    <t>Worthing</t>
  </si>
  <si>
    <t>Wychavon</t>
  </si>
  <si>
    <t>Wyre</t>
  </si>
  <si>
    <t>Wyre Forest</t>
  </si>
  <si>
    <t>York</t>
  </si>
  <si>
    <t>E06000022</t>
  </si>
  <si>
    <t>E06000023</t>
  </si>
  <si>
    <t>E06000024</t>
  </si>
  <si>
    <t>E06000066</t>
  </si>
  <si>
    <t>E06000025</t>
  </si>
  <si>
    <t>E06000055</t>
  </si>
  <si>
    <t>E06000056</t>
  </si>
  <si>
    <t>E06000032</t>
  </si>
  <si>
    <t>E06000036</t>
  </si>
  <si>
    <t>E06000038</t>
  </si>
  <si>
    <t>E06000039</t>
  </si>
  <si>
    <t>E06000037</t>
  </si>
  <si>
    <t>E06000040</t>
  </si>
  <si>
    <t>E06000041</t>
  </si>
  <si>
    <t>E06000060</t>
  </si>
  <si>
    <t>E06000042</t>
  </si>
  <si>
    <t>E07000008</t>
  </si>
  <si>
    <t>E07000009</t>
  </si>
  <si>
    <t>E07000010</t>
  </si>
  <si>
    <t>E07000011</t>
  </si>
  <si>
    <t>E07000012</t>
  </si>
  <si>
    <t>E06000031</t>
  </si>
  <si>
    <t>E06000049</t>
  </si>
  <si>
    <t>E06000050</t>
  </si>
  <si>
    <t>E06000006</t>
  </si>
  <si>
    <t>E06000007</t>
  </si>
  <si>
    <t>E06000001</t>
  </si>
  <si>
    <t>E06000002</t>
  </si>
  <si>
    <t>E06000003</t>
  </si>
  <si>
    <t>E06000004</t>
  </si>
  <si>
    <t>E06000063</t>
  </si>
  <si>
    <t>E06000064</t>
  </si>
  <si>
    <t>E07000032</t>
  </si>
  <si>
    <t>E07000033</t>
  </si>
  <si>
    <t>E07000034</t>
  </si>
  <si>
    <t>E07000035</t>
  </si>
  <si>
    <t>E07000036</t>
  </si>
  <si>
    <t>E07000037</t>
  </si>
  <si>
    <t>E07000038</t>
  </si>
  <si>
    <t>E07000039</t>
  </si>
  <si>
    <t>E06000015</t>
  </si>
  <si>
    <t>E06000052</t>
  </si>
  <si>
    <t>E07000040</t>
  </si>
  <si>
    <t>E07000041</t>
  </si>
  <si>
    <t>E06000053</t>
  </si>
  <si>
    <t>E07000042</t>
  </si>
  <si>
    <t>E07000043</t>
  </si>
  <si>
    <t>E06000026</t>
  </si>
  <si>
    <t>E07000044</t>
  </si>
  <si>
    <t>E07000045</t>
  </si>
  <si>
    <t>E06000027</t>
  </si>
  <si>
    <t>E07000046</t>
  </si>
  <si>
    <t>E07000047</t>
  </si>
  <si>
    <t>E06000058</t>
  </si>
  <si>
    <t>E06000059</t>
  </si>
  <si>
    <t>E06000030</t>
  </si>
  <si>
    <t>E06000054</t>
  </si>
  <si>
    <t>E06000005</t>
  </si>
  <si>
    <t>E06000047</t>
  </si>
  <si>
    <t>E07000061</t>
  </si>
  <si>
    <t>E07000062</t>
  </si>
  <si>
    <t>E07000063</t>
  </si>
  <si>
    <t>E07000064</t>
  </si>
  <si>
    <t>E07000065</t>
  </si>
  <si>
    <t>E06000043</t>
  </si>
  <si>
    <t>E07000066</t>
  </si>
  <si>
    <t>E07000067</t>
  </si>
  <si>
    <t>E07000068</t>
  </si>
  <si>
    <t>E07000069</t>
  </si>
  <si>
    <t>E07000070</t>
  </si>
  <si>
    <t>E07000071</t>
  </si>
  <si>
    <t>E07000072</t>
  </si>
  <si>
    <t>E07000073</t>
  </si>
  <si>
    <t>E07000074</t>
  </si>
  <si>
    <t>E07000075</t>
  </si>
  <si>
    <t>E07000076</t>
  </si>
  <si>
    <t>E07000077</t>
  </si>
  <si>
    <t>E06000033</t>
  </si>
  <si>
    <t>E06000034</t>
  </si>
  <si>
    <t>E07000078</t>
  </si>
  <si>
    <t>E07000079</t>
  </si>
  <si>
    <t>E07000080</t>
  </si>
  <si>
    <t>E07000081</t>
  </si>
  <si>
    <t>E07000082</t>
  </si>
  <si>
    <t>E07000083</t>
  </si>
  <si>
    <t>E07000084</t>
  </si>
  <si>
    <t>E07000085</t>
  </si>
  <si>
    <t>E07000086</t>
  </si>
  <si>
    <t>E07000087</t>
  </si>
  <si>
    <t>E07000088</t>
  </si>
  <si>
    <t>E07000089</t>
  </si>
  <si>
    <t>E07000090</t>
  </si>
  <si>
    <t>E07000091</t>
  </si>
  <si>
    <t>E07000092</t>
  </si>
  <si>
    <t>E07000093</t>
  </si>
  <si>
    <t>E07000094</t>
  </si>
  <si>
    <t>E06000046</t>
  </si>
  <si>
    <t>E06000044</t>
  </si>
  <si>
    <t>E06000045</t>
  </si>
  <si>
    <t>E07000234</t>
  </si>
  <si>
    <t>E06000019</t>
  </si>
  <si>
    <t>E07000235</t>
  </si>
  <si>
    <t>E07000236</t>
  </si>
  <si>
    <t>E07000237</t>
  </si>
  <si>
    <t>E07000238</t>
  </si>
  <si>
    <t>E07000239</t>
  </si>
  <si>
    <t>E07000095</t>
  </si>
  <si>
    <t>E07000096</t>
  </si>
  <si>
    <t>E07000242</t>
  </si>
  <si>
    <t>E07000098</t>
  </si>
  <si>
    <t>E07000099</t>
  </si>
  <si>
    <t>E07000240</t>
  </si>
  <si>
    <t>E07000243</t>
  </si>
  <si>
    <t>E07000102</t>
  </si>
  <si>
    <t>E07000103</t>
  </si>
  <si>
    <t>E07000241</t>
  </si>
  <si>
    <t>E06000011</t>
  </si>
  <si>
    <t>E06000010</t>
  </si>
  <si>
    <t>E06000012</t>
  </si>
  <si>
    <t>E06000013</t>
  </si>
  <si>
    <t>E07000105</t>
  </si>
  <si>
    <t>E07000106</t>
  </si>
  <si>
    <t>E07000107</t>
  </si>
  <si>
    <t>E07000108</t>
  </si>
  <si>
    <t>E07000109</t>
  </si>
  <si>
    <t>E07000110</t>
  </si>
  <si>
    <t>E07000111</t>
  </si>
  <si>
    <t>E07000112</t>
  </si>
  <si>
    <t>E07000113</t>
  </si>
  <si>
    <t>E07000114</t>
  </si>
  <si>
    <t>E07000115</t>
  </si>
  <si>
    <t>E07000116</t>
  </si>
  <si>
    <t>E06000035</t>
  </si>
  <si>
    <t>E07000117</t>
  </si>
  <si>
    <t>E07000118</t>
  </si>
  <si>
    <t>E07000119</t>
  </si>
  <si>
    <t>E07000120</t>
  </si>
  <si>
    <t>E07000121</t>
  </si>
  <si>
    <t>E07000122</t>
  </si>
  <si>
    <t>E07000123</t>
  </si>
  <si>
    <t>E07000124</t>
  </si>
  <si>
    <t>E07000125</t>
  </si>
  <si>
    <t>E07000126</t>
  </si>
  <si>
    <t>E07000127</t>
  </si>
  <si>
    <t>E07000128</t>
  </si>
  <si>
    <t>E06000008</t>
  </si>
  <si>
    <t>E06000009</t>
  </si>
  <si>
    <t>E07000129</t>
  </si>
  <si>
    <t>E07000130</t>
  </si>
  <si>
    <t>E07000131</t>
  </si>
  <si>
    <t>E07000132</t>
  </si>
  <si>
    <t>E07000133</t>
  </si>
  <si>
    <t>E07000134</t>
  </si>
  <si>
    <t>E07000135</t>
  </si>
  <si>
    <t>E06000016</t>
  </si>
  <si>
    <t>E06000017</t>
  </si>
  <si>
    <t>E07000136</t>
  </si>
  <si>
    <t>E07000137</t>
  </si>
  <si>
    <t>E07000138</t>
  </si>
  <si>
    <t>E07000139</t>
  </si>
  <si>
    <t>E07000140</t>
  </si>
  <si>
    <t>E07000141</t>
  </si>
  <si>
    <t>E07000142</t>
  </si>
  <si>
    <t>E08000011</t>
  </si>
  <si>
    <t>E08000012</t>
  </si>
  <si>
    <t>E08000013</t>
  </si>
  <si>
    <t>E08000014</t>
  </si>
  <si>
    <t>E08000015</t>
  </si>
  <si>
    <t>E07000143</t>
  </si>
  <si>
    <t>E07000144</t>
  </si>
  <si>
    <t>E07000145</t>
  </si>
  <si>
    <t>E07000146</t>
  </si>
  <si>
    <t>E07000147</t>
  </si>
  <si>
    <t>E07000148</t>
  </si>
  <si>
    <t>E07000149</t>
  </si>
  <si>
    <t>E08000021</t>
  </si>
  <si>
    <t>E08000022</t>
  </si>
  <si>
    <t>E06000057</t>
  </si>
  <si>
    <t>E06000065</t>
  </si>
  <si>
    <t>E06000014</t>
  </si>
  <si>
    <t>E06000061</t>
  </si>
  <si>
    <t>E06000062</t>
  </si>
  <si>
    <t>E08000037</t>
  </si>
  <si>
    <t>E08000023</t>
  </si>
  <si>
    <t>E08000024</t>
  </si>
  <si>
    <t>E07000170</t>
  </si>
  <si>
    <t>E07000171</t>
  </si>
  <si>
    <t>E07000172</t>
  </si>
  <si>
    <t>E07000173</t>
  </si>
  <si>
    <t>E07000174</t>
  </si>
  <si>
    <t>E07000175</t>
  </si>
  <si>
    <t>E07000176</t>
  </si>
  <si>
    <t>E06000018</t>
  </si>
  <si>
    <t>E07000177</t>
  </si>
  <si>
    <t>E07000178</t>
  </si>
  <si>
    <t>E07000179</t>
  </si>
  <si>
    <t>E07000180</t>
  </si>
  <si>
    <t>E07000181</t>
  </si>
  <si>
    <t>E08000016</t>
  </si>
  <si>
    <t>E08000017</t>
  </si>
  <si>
    <t>E08000018</t>
  </si>
  <si>
    <t>E08000019</t>
  </si>
  <si>
    <t>E06000051</t>
  </si>
  <si>
    <t>E06000020</t>
  </si>
  <si>
    <t>E07000192</t>
  </si>
  <si>
    <t>E07000193</t>
  </si>
  <si>
    <t>E07000194</t>
  </si>
  <si>
    <t>E07000195</t>
  </si>
  <si>
    <t>E07000196</t>
  </si>
  <si>
    <t>E07000197</t>
  </si>
  <si>
    <t>E07000198</t>
  </si>
  <si>
    <t>E07000199</t>
  </si>
  <si>
    <t>E06000021</t>
  </si>
  <si>
    <t>E07000200</t>
  </si>
  <si>
    <t>E07000245</t>
  </si>
  <si>
    <t>E07000202</t>
  </si>
  <si>
    <t>E07000203</t>
  </si>
  <si>
    <t>E07000244</t>
  </si>
  <si>
    <t>E07000207</t>
  </si>
  <si>
    <t>E07000208</t>
  </si>
  <si>
    <t>E07000209</t>
  </si>
  <si>
    <t>E07000210</t>
  </si>
  <si>
    <t>E07000211</t>
  </si>
  <si>
    <t>E07000212</t>
  </si>
  <si>
    <t>E07000213</t>
  </si>
  <si>
    <t>E07000214</t>
  </si>
  <si>
    <t>E07000215</t>
  </si>
  <si>
    <t>E07000216</t>
  </si>
  <si>
    <t>E07000217</t>
  </si>
  <si>
    <t>E07000223</t>
  </si>
  <si>
    <t>E07000224</t>
  </si>
  <si>
    <t>E07000225</t>
  </si>
  <si>
    <t>E07000226</t>
  </si>
  <si>
    <t>E07000227</t>
  </si>
  <si>
    <t>E07000228</t>
  </si>
  <si>
    <t>E07000229</t>
  </si>
  <si>
    <t>E07000218</t>
  </si>
  <si>
    <t>E07000219</t>
  </si>
  <si>
    <t>E07000220</t>
  </si>
  <si>
    <t>E07000221</t>
  </si>
  <si>
    <t>E07000222</t>
  </si>
  <si>
    <t>E08000025</t>
  </si>
  <si>
    <t>E08000026</t>
  </si>
  <si>
    <t>E08000027</t>
  </si>
  <si>
    <t>E08000028</t>
  </si>
  <si>
    <t>E08000029</t>
  </si>
  <si>
    <t>E08000030</t>
  </si>
  <si>
    <t>E08000031</t>
  </si>
  <si>
    <t>E08000032</t>
  </si>
  <si>
    <t>E08000033</t>
  </si>
  <si>
    <t>E08000034</t>
  </si>
  <si>
    <t>E08000035</t>
  </si>
  <si>
    <t>E08000036</t>
  </si>
  <si>
    <t>orgid</t>
  </si>
  <si>
    <t>ct_precept_sc</t>
  </si>
  <si>
    <t>ct_precept_pol</t>
  </si>
  <si>
    <t>ct_precept_fra</t>
  </si>
  <si>
    <t>ct_precept_ca</t>
  </si>
  <si>
    <t>E07000246</t>
  </si>
  <si>
    <t>E07000026</t>
  </si>
  <si>
    <t>E07000188</t>
  </si>
  <si>
    <t xml:space="preserve">E06000063 </t>
  </si>
  <si>
    <t xml:space="preserve">E06000064 </t>
  </si>
  <si>
    <t>E10000023</t>
  </si>
  <si>
    <t>E09000013</t>
  </si>
  <si>
    <t>E09000021</t>
  </si>
  <si>
    <t>E08000002</t>
  </si>
  <si>
    <t>E09000028</t>
  </si>
  <si>
    <t>E09000014</t>
  </si>
  <si>
    <t>E09000004</t>
  </si>
  <si>
    <t>E09000009</t>
  </si>
  <si>
    <t>E10000006</t>
  </si>
  <si>
    <t>E08000005</t>
  </si>
  <si>
    <t>E09000027</t>
  </si>
  <si>
    <t>E09000005</t>
  </si>
  <si>
    <t>E08000007</t>
  </si>
  <si>
    <t>E09000024</t>
  </si>
  <si>
    <t>E09000017</t>
  </si>
  <si>
    <t>E09000015</t>
  </si>
  <si>
    <t>E09000022</t>
  </si>
  <si>
    <t>E09000031</t>
  </si>
  <si>
    <t>E09000026</t>
  </si>
  <si>
    <t>E10000027</t>
  </si>
  <si>
    <t>E07000187</t>
  </si>
  <si>
    <t>E09000018</t>
  </si>
  <si>
    <t>E09000012</t>
  </si>
  <si>
    <t>E09000002</t>
  </si>
  <si>
    <t>E09000006</t>
  </si>
  <si>
    <t>E09000019</t>
  </si>
  <si>
    <t>E08000006</t>
  </si>
  <si>
    <t>E09000011</t>
  </si>
  <si>
    <t>E09000010</t>
  </si>
  <si>
    <t>E09000032</t>
  </si>
  <si>
    <t>E09000029</t>
  </si>
  <si>
    <t>E09000003</t>
  </si>
  <si>
    <t>E07000189</t>
  </si>
  <si>
    <t>E09000016</t>
  </si>
  <si>
    <t>E09000008</t>
  </si>
  <si>
    <t>E08000003</t>
  </si>
  <si>
    <t>E09000007</t>
  </si>
  <si>
    <t>E09000023</t>
  </si>
  <si>
    <t>E09000020</t>
  </si>
  <si>
    <t>E09000025</t>
  </si>
  <si>
    <t>E09000030</t>
  </si>
  <si>
    <t>E08000008</t>
  </si>
  <si>
    <t>E08000010</t>
  </si>
  <si>
    <t>E08000009</t>
  </si>
  <si>
    <t>E07000027</t>
  </si>
  <si>
    <t>E09000033</t>
  </si>
  <si>
    <t>E08000004</t>
  </si>
  <si>
    <t>E09000001</t>
  </si>
  <si>
    <t>E08000001</t>
  </si>
  <si>
    <t>E07000166</t>
  </si>
  <si>
    <t>E07000028</t>
  </si>
  <si>
    <t>E07000168</t>
  </si>
  <si>
    <t>E07000167</t>
  </si>
  <si>
    <t>E07000029</t>
  </si>
  <si>
    <t>E07000030</t>
  </si>
  <si>
    <t>E07000165</t>
  </si>
  <si>
    <t>E07000163</t>
  </si>
  <si>
    <t>E07000164</t>
  </si>
  <si>
    <t>E07000169</t>
  </si>
  <si>
    <t>E07000031</t>
  </si>
  <si>
    <t>LACode</t>
  </si>
  <si>
    <t>Class</t>
  </si>
  <si>
    <t>Region</t>
  </si>
  <si>
    <t>E0920</t>
  </si>
  <si>
    <t>Cumbria</t>
  </si>
  <si>
    <t>E2721</t>
  </si>
  <si>
    <t>E3320</t>
  </si>
  <si>
    <t>Bedfordshire Combined fire Authority</t>
  </si>
  <si>
    <t>Royal Berkshire CFA</t>
  </si>
  <si>
    <t>Cambridgeshire CFA</t>
  </si>
  <si>
    <t>Cheshire CFA</t>
  </si>
  <si>
    <t>Hampshire and Isle of Wight Fire Authority</t>
  </si>
  <si>
    <t>Hereford &amp; Worcester CFA</t>
  </si>
  <si>
    <t>Kent CFA</t>
  </si>
  <si>
    <t>Lancashire CFA</t>
  </si>
  <si>
    <t>Leicestershire Combined fire Authority</t>
  </si>
  <si>
    <t>Nottinghamshire CFA</t>
  </si>
  <si>
    <t>Shropshire CFA</t>
  </si>
  <si>
    <t>Bedfordshire Police and Crime Commissioner and Chief Constab</t>
  </si>
  <si>
    <t>Cambridgeshire Police and Crime Commissioner and Chief Const</t>
  </si>
  <si>
    <t>Cumbria Police and Crime Commissioner and Chief Constable</t>
  </si>
  <si>
    <t xml:space="preserve">Essex Police </t>
  </si>
  <si>
    <t>Gloucestershire Police and Crime Commissioner and Chief Cons</t>
  </si>
  <si>
    <t>Hertfordshire Police and Crime Commissioner and Chief Consta</t>
  </si>
  <si>
    <t>Leicestershire Police and Crime Commissioner and Chief Const</t>
  </si>
  <si>
    <t>Lincolnshire Police and Crime Commissioner and Chief Constab</t>
  </si>
  <si>
    <t>North Yorkshire Police and Crime Commissioner and Chief Cons</t>
  </si>
  <si>
    <t>Northamptonshire Police and Crime Commissioner and Chief Con</t>
  </si>
  <si>
    <t>Nottinghamshire Police and Crime Commissioner and Chief Cons</t>
  </si>
  <si>
    <t>Staffordshire Police and Crime Commissioner and Chief Consta</t>
  </si>
  <si>
    <t>Warwickshire Police and Crime Commissioner and Chief Constab</t>
  </si>
  <si>
    <t>South Yorkshire Police and Crime Commissioner and Chief Cons</t>
  </si>
  <si>
    <t>Northumbria Police and Crime Commissioner and Chief Constabl</t>
  </si>
  <si>
    <t>West Midlands Police and Crime Commissioner and Chief Consta</t>
  </si>
  <si>
    <t>E7047</t>
  </si>
  <si>
    <t>West Yorkshire Police and Crime Commissioner and Chief Const</t>
  </si>
  <si>
    <t>Avon &amp; Somerset Police and Crime Commissioner and Chief Cons</t>
  </si>
  <si>
    <t>Devon &amp; Cornwall Police and Crime Commissioner and Chief Con</t>
  </si>
  <si>
    <t>Thames Valley Police and Crime Commissioner and Chief Consta</t>
  </si>
  <si>
    <t xml:space="preserve">Cambridge and Peterborough Combined Authority </t>
  </si>
  <si>
    <t>Sheffield City Region Combined Authority</t>
  </si>
  <si>
    <t>COUNCIL TAX REQUIREMENT RETURN (CTR2)</t>
  </si>
  <si>
    <t>2021-22</t>
  </si>
  <si>
    <t>For completion by major precepting authorities (except the GLA)</t>
  </si>
  <si>
    <t>Please email to ctr.statistics@communities.gov.uk</t>
  </si>
  <si>
    <t>2020-21</t>
  </si>
  <si>
    <t>1. Council Tax Requirement</t>
  </si>
  <si>
    <t>3% 2021BandD</t>
  </si>
  <si>
    <t>Enter in column 2 the amount stated in the precept in accordance with Section 40(2)(b) of the 1992 Act as the amount payable for 2021-22</t>
  </si>
  <si>
    <t>for 2021-22</t>
  </si>
  <si>
    <t>(Column 1 )</t>
  </si>
  <si>
    <t>(Column 2 )</t>
  </si>
  <si>
    <t>You have overwritten Column 1. Please undo.</t>
  </si>
  <si>
    <t>I certify that, to the best of my knowledge and belief, the information provided in Section 1, lines 1 to 6 and Section 2 is correct and that the information on all other lines is consistent with the estimates and calculations made by my authority for the purpose of Chapter 4 of Part 1 of the Local Government Finance Act 1992.</t>
  </si>
  <si>
    <t>Chief Financial Officer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</si>
</sst>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43" formatCode="_-* #,##0.00_-;\-* #,##0.00_-;_-* &quot;-&quot;??_-;_-@_-"/>
    <numFmt numFmtId="164" formatCode="_(* #,##0.00_);_(* \(#,##0.00\);_(* &quot;-&quot;??_);_(@_)"/>
    <numFmt numFmtId="165" formatCode="&quot;£&quot;#,##0"/>
    <numFmt numFmtId="166" formatCode="0_)"/>
    <numFmt numFmtId="167" formatCode="0.0%"/>
    <numFmt numFmtId="168" formatCode="#,##0.0"/>
    <numFmt numFmtId="169" formatCode="#,##0.000000"/>
    <numFmt numFmtId="170" formatCode="0.0"/>
    <numFmt numFmtId="171" formatCode="_(* #,##0_);_(* \(#,##0\);_(* &quot;-&quot;??_);_(@_)"/>
    <numFmt numFmtId="172" formatCode="_(* #,##0.0_);_(* \(#,##0.0\);_(* &quot;-&quot;??_);_(@_)"/>
    <numFmt numFmtId="173" formatCode="0.00000"/>
    <numFmt numFmtId="174" formatCode="0.00000%"/>
    <numFmt numFmtId="175" formatCode="#,##0.00000"/>
  </numFmts>
  <fonts count="107" x14ac:knownFonts="1">
    <font>
      <sz val="10"/>
      <name val="Arial"/>
    </font>
    <font>
      <sz val="10"/>
      <name val="Arial"/>
      <family val="2"/>
    </font>
    <font>
      <sz val="10"/>
      <color indexed="8"/>
      <name val="Arial"/>
      <family val="2"/>
    </font>
    <font>
      <b/>
      <sz val="10"/>
      <name val="Arial"/>
      <family val="2"/>
    </font>
    <font>
      <b/>
      <sz val="12"/>
      <name val="Arial"/>
      <family val="2"/>
    </font>
    <font>
      <b/>
      <sz val="14"/>
      <name val="Arial"/>
      <family val="2"/>
    </font>
    <font>
      <sz val="14"/>
      <name val="Arial"/>
      <family val="2"/>
    </font>
    <font>
      <sz val="12"/>
      <name val="Arial"/>
      <family val="2"/>
    </font>
    <font>
      <sz val="11"/>
      <name val="Arial"/>
      <family val="2"/>
    </font>
    <font>
      <b/>
      <sz val="11"/>
      <name val="Arial"/>
      <family val="2"/>
    </font>
    <font>
      <b/>
      <u/>
      <sz val="11"/>
      <name val="Arial"/>
      <family val="2"/>
    </font>
    <font>
      <b/>
      <sz val="20"/>
      <name val="Arial"/>
      <family val="2"/>
    </font>
    <font>
      <b/>
      <sz val="16"/>
      <color indexed="9"/>
      <name val="Arial"/>
      <family val="2"/>
    </font>
    <font>
      <sz val="8"/>
      <name val="Arial"/>
      <family val="2"/>
    </font>
    <font>
      <b/>
      <sz val="12"/>
      <color indexed="8"/>
      <name val="Arial"/>
      <family val="2"/>
    </font>
    <font>
      <sz val="12"/>
      <name val="Arial"/>
      <family val="2"/>
    </font>
    <font>
      <sz val="12"/>
      <color indexed="8"/>
      <name val="Arial"/>
      <family val="2"/>
    </font>
    <font>
      <b/>
      <sz val="14"/>
      <color indexed="18"/>
      <name val="Arial"/>
      <family val="2"/>
    </font>
    <font>
      <b/>
      <sz val="12"/>
      <name val="Arial"/>
      <family val="2"/>
    </font>
    <font>
      <b/>
      <u/>
      <sz val="18"/>
      <name val="Arial"/>
      <family val="2"/>
    </font>
    <font>
      <b/>
      <sz val="12"/>
      <color indexed="10"/>
      <name val="Arial"/>
      <family val="2"/>
    </font>
    <font>
      <b/>
      <u/>
      <sz val="12"/>
      <color indexed="10"/>
      <name val="Arial"/>
      <family val="2"/>
    </font>
    <font>
      <b/>
      <u/>
      <sz val="12"/>
      <name val="Arial"/>
      <family val="2"/>
    </font>
    <font>
      <b/>
      <sz val="12"/>
      <color indexed="56"/>
      <name val="Arial"/>
      <family val="2"/>
    </font>
    <font>
      <b/>
      <sz val="18"/>
      <name val="Arial"/>
      <family val="2"/>
    </font>
    <font>
      <sz val="16"/>
      <name val="Arial"/>
      <family val="2"/>
    </font>
    <font>
      <sz val="10"/>
      <color indexed="10"/>
      <name val="Arial"/>
      <family val="2"/>
    </font>
    <font>
      <u/>
      <sz val="9"/>
      <color indexed="12"/>
      <name val="Arial"/>
      <family val="2"/>
    </font>
    <font>
      <b/>
      <sz val="9"/>
      <name val="Arial"/>
      <family val="2"/>
    </font>
    <font>
      <sz val="9"/>
      <name val="Arial"/>
      <family val="2"/>
    </font>
    <font>
      <b/>
      <sz val="10"/>
      <color indexed="10"/>
      <name val="Arial"/>
      <family val="2"/>
    </font>
    <font>
      <b/>
      <sz val="8"/>
      <name val="Arial"/>
      <family val="2"/>
    </font>
    <font>
      <sz val="12"/>
      <color indexed="10"/>
      <name val="Arial"/>
      <family val="2"/>
    </font>
    <font>
      <sz val="13"/>
      <name val="Arial"/>
      <family val="2"/>
    </font>
    <font>
      <b/>
      <sz val="13"/>
      <name val="Arial"/>
      <family val="2"/>
    </font>
    <font>
      <b/>
      <sz val="13"/>
      <color indexed="10"/>
      <name val="Arial"/>
      <family val="2"/>
    </font>
    <font>
      <sz val="12"/>
      <color indexed="55"/>
      <name val="Arial"/>
      <family val="2"/>
    </font>
    <font>
      <b/>
      <sz val="12"/>
      <color indexed="42"/>
      <name val="Arial"/>
      <family val="2"/>
    </font>
    <font>
      <b/>
      <u/>
      <sz val="14"/>
      <name val="Arial"/>
      <family val="2"/>
    </font>
    <font>
      <sz val="14"/>
      <name val="Arial"/>
      <family val="2"/>
    </font>
    <font>
      <b/>
      <i/>
      <sz val="11"/>
      <name val="Arial"/>
      <family val="2"/>
    </font>
    <font>
      <sz val="13"/>
      <color indexed="10"/>
      <name val="Arial"/>
      <family val="2"/>
    </font>
    <font>
      <sz val="14"/>
      <color indexed="10"/>
      <name val="Arial"/>
      <family val="2"/>
    </font>
    <font>
      <b/>
      <u/>
      <sz val="13"/>
      <name val="Arial"/>
      <family val="2"/>
    </font>
    <font>
      <u/>
      <sz val="12"/>
      <color indexed="12"/>
      <name val="Arial"/>
      <family val="2"/>
    </font>
    <font>
      <u/>
      <sz val="10"/>
      <color indexed="12"/>
      <name val="Arial"/>
      <family val="2"/>
    </font>
    <font>
      <b/>
      <sz val="12"/>
      <name val="Wingdings"/>
      <charset val="2"/>
    </font>
    <font>
      <sz val="12"/>
      <name val="Wingdings 2"/>
      <family val="1"/>
      <charset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theme="0"/>
      <name val="Arial"/>
      <family val="2"/>
    </font>
    <font>
      <b/>
      <sz val="12"/>
      <color theme="0"/>
      <name val="Arial"/>
      <family val="2"/>
    </font>
    <font>
      <sz val="12"/>
      <color rgb="FFFF0000"/>
      <name val="Arial"/>
      <family val="2"/>
    </font>
    <font>
      <b/>
      <sz val="11"/>
      <color rgb="FFFF0000"/>
      <name val="Arial"/>
      <family val="2"/>
    </font>
    <font>
      <sz val="9"/>
      <color rgb="FFFF0000"/>
      <name val="Arial"/>
      <family val="2"/>
    </font>
    <font>
      <sz val="10"/>
      <color rgb="FFFF0000"/>
      <name val="Arial"/>
      <family val="2"/>
    </font>
    <font>
      <b/>
      <sz val="12"/>
      <color rgb="FFFF0000"/>
      <name val="Arial"/>
      <family val="2"/>
    </font>
    <font>
      <sz val="10"/>
      <color theme="0"/>
      <name val="Arial"/>
      <family val="2"/>
    </font>
    <font>
      <sz val="13"/>
      <color theme="0"/>
      <name val="Arial"/>
      <family val="2"/>
    </font>
    <font>
      <sz val="14"/>
      <color theme="0"/>
      <name val="Arial"/>
      <family val="2"/>
    </font>
    <font>
      <sz val="12"/>
      <color rgb="FFCCFFCC"/>
      <name val="Arial"/>
      <family val="2"/>
    </font>
    <font>
      <sz val="10"/>
      <color rgb="FFFFFFC0"/>
      <name val="Arial"/>
      <family val="2"/>
    </font>
    <font>
      <b/>
      <sz val="14"/>
      <color rgb="FFFF0000"/>
      <name val="Arial"/>
      <family val="2"/>
    </font>
    <font>
      <b/>
      <sz val="16"/>
      <color rgb="FFFF0000"/>
      <name val="Arial"/>
      <family val="2"/>
    </font>
    <font>
      <b/>
      <sz val="14"/>
      <color rgb="FFFFFFC0"/>
      <name val="Arial"/>
      <family val="2"/>
    </font>
    <font>
      <b/>
      <sz val="12"/>
      <color rgb="FFFFFFC0"/>
      <name val="Arial"/>
      <family val="2"/>
    </font>
    <font>
      <sz val="11"/>
      <color rgb="FFFF0000"/>
      <name val="Arial"/>
      <family val="2"/>
    </font>
    <font>
      <sz val="13"/>
      <color rgb="FFFF0000"/>
      <name val="Arial"/>
      <family val="2"/>
    </font>
    <font>
      <sz val="14"/>
      <color rgb="FFFF0000"/>
      <name val="Arial"/>
      <family val="2"/>
    </font>
    <font>
      <b/>
      <sz val="13"/>
      <color rgb="FFFF0000"/>
      <name val="Arial"/>
      <family val="2"/>
    </font>
    <font>
      <b/>
      <sz val="12"/>
      <color rgb="FF2F2F2F"/>
      <name val="Segoe UI"/>
      <family val="2"/>
    </font>
    <font>
      <sz val="11"/>
      <color rgb="FF000000"/>
      <name val="Calibri"/>
      <family val="2"/>
    </font>
    <font>
      <sz val="11"/>
      <name val="Calibri"/>
      <family val="2"/>
      <scheme val="minor"/>
    </font>
    <font>
      <sz val="9"/>
      <color rgb="FFFFC000"/>
      <name val="Arial"/>
      <family val="2"/>
    </font>
    <font>
      <b/>
      <sz val="9"/>
      <color rgb="FFFFC000"/>
      <name val="Arial"/>
      <family val="2"/>
    </font>
    <font>
      <sz val="12"/>
      <color rgb="FFFFFFC0"/>
      <name val="Arial"/>
      <family val="2"/>
    </font>
    <font>
      <sz val="12"/>
      <color theme="1"/>
      <name val="Arial"/>
      <family val="2"/>
    </font>
    <font>
      <b/>
      <sz val="12"/>
      <color theme="1"/>
      <name val="Arial"/>
      <family val="2"/>
    </font>
    <font>
      <u/>
      <sz val="10"/>
      <color theme="10"/>
      <name val="Arial"/>
      <family val="2"/>
    </font>
    <font>
      <b/>
      <sz val="11"/>
      <color theme="3"/>
      <name val="Arial"/>
      <family val="2"/>
    </font>
    <font>
      <b/>
      <sz val="18"/>
      <color theme="3"/>
      <name val="Cambria"/>
      <family val="2"/>
      <scheme val="major"/>
    </font>
    <font>
      <b/>
      <sz val="15"/>
      <color theme="3"/>
      <name val="Arial"/>
      <family val="2"/>
    </font>
    <font>
      <b/>
      <sz val="13"/>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i/>
      <sz val="12"/>
      <color rgb="FF7F7F7F"/>
      <name val="Arial"/>
      <family val="2"/>
    </font>
    <font>
      <sz val="11"/>
      <color rgb="FF000000"/>
      <name val="Arial"/>
      <family val="2"/>
    </font>
    <font>
      <b/>
      <sz val="11"/>
      <color rgb="FF000000"/>
      <name val="Arial"/>
      <family val="2"/>
    </font>
  </fonts>
  <fills count="6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26"/>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rgb="FFFF0000"/>
        <bgColor indexed="64"/>
      </patternFill>
    </fill>
    <fill>
      <patternFill patternType="solid">
        <fgColor rgb="FFFFFF00"/>
        <bgColor indexed="64"/>
      </patternFill>
    </fill>
    <fill>
      <patternFill patternType="solid">
        <fgColor rgb="FFFFFFC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
      <patternFill patternType="solid">
        <fgColor theme="0"/>
        <bgColor rgb="FF000000"/>
      </patternFill>
    </fill>
  </fills>
  <borders count="8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medium">
        <color indexed="48"/>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diagonal/>
    </border>
    <border>
      <left style="medium">
        <color auto="1"/>
      </left>
      <right style="medium">
        <color auto="1"/>
      </right>
      <top/>
      <bottom/>
      <diagonal/>
    </border>
    <border>
      <left/>
      <right style="medium">
        <color auto="1"/>
      </right>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5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27"/>
      </bottom>
      <diagonal/>
    </border>
    <border>
      <left/>
      <right/>
      <top/>
      <bottom style="medium">
        <color indexed="27"/>
      </bottom>
      <diagonal/>
    </border>
    <border>
      <left style="medium">
        <color rgb="FF000000"/>
      </left>
      <right style="medium">
        <color auto="1"/>
      </right>
      <top style="medium">
        <color rgb="FF000000"/>
      </top>
      <bottom/>
      <diagonal/>
    </border>
    <border>
      <left/>
      <right style="medium">
        <color auto="1"/>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auto="1"/>
      </right>
      <top/>
      <bottom/>
      <diagonal/>
    </border>
    <border>
      <left/>
      <right style="medium">
        <color rgb="FF000000"/>
      </right>
      <top/>
      <bottom/>
      <diagonal/>
    </border>
    <border>
      <left style="medium">
        <color rgb="FF000000"/>
      </left>
      <right style="medium">
        <color auto="1"/>
      </right>
      <top/>
      <bottom style="medium">
        <color rgb="FF000000"/>
      </bottom>
      <diagonal/>
    </border>
    <border>
      <left/>
      <right style="medium">
        <color auto="1"/>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top/>
      <bottom style="medium">
        <color indexed="64"/>
      </bottom>
      <diagonal/>
    </border>
    <border>
      <left/>
      <right/>
      <top/>
      <bottom style="medium">
        <color indexed="64"/>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indexed="64"/>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auto="1"/>
      </top>
      <bottom/>
      <diagonal/>
    </border>
    <border>
      <left/>
      <right/>
      <top style="medium">
        <color indexed="64"/>
      </top>
      <bottom/>
      <diagonal/>
    </border>
    <border>
      <left/>
      <right style="medium">
        <color indexed="64"/>
      </right>
      <top style="medium">
        <color indexed="64"/>
      </top>
      <bottom/>
      <diagonal/>
    </border>
    <border>
      <left style="medium">
        <color indexed="50"/>
      </left>
      <right style="medium">
        <color indexed="12"/>
      </right>
      <top style="medium">
        <color indexed="50"/>
      </top>
      <bottom style="medium">
        <color indexed="50"/>
      </bottom>
      <diagonal/>
    </border>
    <border>
      <left style="medium">
        <color indexed="12"/>
      </left>
      <right style="medium">
        <color indexed="50"/>
      </right>
      <top style="medium">
        <color indexed="50"/>
      </top>
      <bottom style="medium">
        <color indexed="50"/>
      </bottom>
      <diagonal/>
    </border>
    <border>
      <left style="medium">
        <color indexed="64"/>
      </left>
      <right/>
      <top style="medium">
        <color auto="1"/>
      </top>
      <bottom/>
      <diagonal/>
    </border>
    <border>
      <left/>
      <right/>
      <top style="medium">
        <color indexed="64"/>
      </top>
      <bottom/>
      <diagonal/>
    </border>
    <border>
      <left/>
      <right style="medium">
        <color indexed="64"/>
      </right>
      <top style="medium">
        <color indexed="64"/>
      </top>
      <bottom/>
      <diagonal/>
    </border>
    <border>
      <left style="medium">
        <color indexed="17"/>
      </left>
      <right style="medium">
        <color indexed="17"/>
      </right>
      <top style="medium">
        <color indexed="17"/>
      </top>
      <bottom style="medium">
        <color indexed="17"/>
      </bottom>
      <diagonal/>
    </border>
    <border>
      <left style="medium">
        <color indexed="12"/>
      </left>
      <right style="medium">
        <color indexed="12"/>
      </right>
      <top style="medium">
        <color indexed="12"/>
      </top>
      <bottom style="medium">
        <color indexed="12"/>
      </bottom>
      <diagonal/>
    </border>
    <border>
      <left style="medium">
        <color indexed="12"/>
      </left>
      <right style="medium">
        <color indexed="12"/>
      </right>
      <top style="medium">
        <color indexed="12"/>
      </top>
      <bottom style="medium">
        <color indexed="12"/>
      </bottom>
      <diagonal/>
    </border>
    <border>
      <left style="medium">
        <color indexed="50"/>
      </left>
      <right style="medium">
        <color indexed="50"/>
      </right>
      <top style="medium">
        <color indexed="50"/>
      </top>
      <bottom style="medium">
        <color indexed="50"/>
      </bottom>
      <diagonal/>
    </border>
    <border>
      <left style="medium">
        <color indexed="17"/>
      </left>
      <right style="medium">
        <color indexed="17"/>
      </right>
      <top style="medium">
        <color indexed="17"/>
      </top>
      <bottom style="medium">
        <color indexed="17"/>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auto="1"/>
      </top>
      <bottom/>
      <diagonal/>
    </border>
    <border>
      <left style="medium">
        <color indexed="12"/>
      </left>
      <right style="medium">
        <color indexed="12"/>
      </right>
      <top style="medium">
        <color indexed="12"/>
      </top>
      <bottom style="medium">
        <color indexed="12"/>
      </bottom>
      <diagonal/>
    </border>
    <border>
      <left style="medium">
        <color indexed="50"/>
      </left>
      <right style="medium">
        <color indexed="50"/>
      </right>
      <top style="medium">
        <color indexed="50"/>
      </top>
      <bottom style="medium">
        <color indexed="50"/>
      </bottom>
      <diagonal/>
    </border>
    <border>
      <left style="medium">
        <color indexed="17"/>
      </left>
      <right style="medium">
        <color indexed="17"/>
      </right>
      <top style="medium">
        <color indexed="17"/>
      </top>
      <bottom style="medium">
        <color indexed="17"/>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auto="1"/>
      </top>
      <bottom/>
      <diagonal/>
    </border>
    <border>
      <left style="medium">
        <color indexed="50"/>
      </left>
      <right style="medium">
        <color indexed="12"/>
      </right>
      <top style="medium">
        <color indexed="50"/>
      </top>
      <bottom style="medium">
        <color indexed="50"/>
      </bottom>
      <diagonal/>
    </border>
    <border>
      <left style="medium">
        <color indexed="12"/>
      </left>
      <right style="medium">
        <color indexed="50"/>
      </right>
      <top style="medium">
        <color indexed="50"/>
      </top>
      <bottom style="medium">
        <color indexed="50"/>
      </bottom>
      <diagonal/>
    </border>
  </borders>
  <cellStyleXfs count="249">
    <xf numFmtId="0" fontId="0" fillId="0" borderId="0"/>
    <xf numFmtId="0" fontId="1" fillId="0" borderId="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3" fontId="1" fillId="17" borderId="2">
      <alignment horizontal="right"/>
    </xf>
    <xf numFmtId="3" fontId="1" fillId="17" borderId="2">
      <alignment horizontal="right"/>
    </xf>
    <xf numFmtId="3" fontId="3" fillId="17" borderId="3">
      <alignment horizontal="right"/>
    </xf>
    <xf numFmtId="3" fontId="1" fillId="17" borderId="3">
      <alignment horizontal="right"/>
    </xf>
    <xf numFmtId="3" fontId="1" fillId="17" borderId="3">
      <alignment horizontal="right"/>
    </xf>
    <xf numFmtId="0" fontId="52" fillId="18" borderId="4"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0" fontId="53" fillId="0" borderId="0" applyNumberFormat="0" applyFill="0" applyBorder="0" applyAlignment="0" applyProtection="0"/>
    <xf numFmtId="0" fontId="54" fillId="6" borderId="0" applyNumberFormat="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27"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58" fillId="7" borderId="1" applyNumberFormat="0" applyAlignment="0" applyProtection="0"/>
    <xf numFmtId="0" fontId="59" fillId="0" borderId="8" applyNumberFormat="0" applyFill="0" applyAlignment="0" applyProtection="0"/>
    <xf numFmtId="0" fontId="60" fillId="7" borderId="0" applyNumberFormat="0" applyBorder="0" applyAlignment="0" applyProtection="0"/>
    <xf numFmtId="0" fontId="7" fillId="0" borderId="0"/>
    <xf numFmtId="0" fontId="1" fillId="0" borderId="0"/>
    <xf numFmtId="0" fontId="1" fillId="0" borderId="0"/>
    <xf numFmtId="0" fontId="7" fillId="0" borderId="0"/>
    <xf numFmtId="0" fontId="1" fillId="0" borderId="0"/>
    <xf numFmtId="0" fontId="1" fillId="4" borderId="9" applyNumberFormat="0" applyFont="0" applyAlignment="0" applyProtection="0"/>
    <xf numFmtId="0" fontId="61" fillId="16" borderId="10"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11" applyNumberFormat="0" applyFill="0" applyAlignment="0" applyProtection="0"/>
    <xf numFmtId="0" fontId="59"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4"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11"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1" applyNumberFormat="0" applyAlignment="0" applyProtection="0"/>
    <xf numFmtId="0" fontId="52" fillId="18" borderId="4"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3" fillId="0" borderId="0" applyNumberFormat="0" applyFill="0" applyBorder="0" applyAlignment="0" applyProtection="0"/>
    <xf numFmtId="0" fontId="54" fillId="6" borderId="0" applyNumberFormat="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43" applyNumberFormat="0" applyFill="0" applyAlignment="0" applyProtection="0"/>
    <xf numFmtId="0" fontId="57" fillId="0" borderId="43" applyNumberFormat="0" applyFill="0" applyAlignment="0" applyProtection="0"/>
    <xf numFmtId="0" fontId="57" fillId="0" borderId="43" applyNumberFormat="0" applyFill="0" applyAlignment="0" applyProtection="0"/>
    <xf numFmtId="0" fontId="57" fillId="0" borderId="0" applyNumberFormat="0" applyFill="0" applyBorder="0" applyAlignment="0" applyProtection="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58" fillId="7" borderId="1" applyNumberFormat="0" applyAlignment="0" applyProtection="0"/>
    <xf numFmtId="0" fontId="59" fillId="0" borderId="8" applyNumberFormat="0" applyFill="0" applyAlignment="0" applyProtection="0"/>
    <xf numFmtId="0" fontId="60" fillId="7" borderId="0" applyNumberFormat="0" applyBorder="0" applyAlignment="0" applyProtection="0"/>
    <xf numFmtId="0" fontId="1" fillId="0" borderId="0"/>
    <xf numFmtId="0" fontId="1" fillId="0" borderId="0"/>
    <xf numFmtId="0" fontId="7" fillId="0" borderId="0"/>
    <xf numFmtId="0" fontId="1" fillId="0" borderId="0"/>
    <xf numFmtId="0" fontId="1" fillId="0" borderId="0"/>
    <xf numFmtId="0" fontId="1" fillId="0" borderId="0"/>
    <xf numFmtId="0" fontId="90" fillId="0" borderId="0"/>
    <xf numFmtId="0" fontId="1" fillId="0" borderId="0"/>
    <xf numFmtId="0" fontId="90" fillId="0" borderId="0"/>
    <xf numFmtId="0" fontId="1" fillId="4" borderId="9" applyNumberFormat="0" applyFont="0" applyAlignment="0" applyProtection="0"/>
    <xf numFmtId="0" fontId="61" fillId="16" borderId="10"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11" applyNumberFormat="0" applyFill="0" applyAlignment="0" applyProtection="0"/>
    <xf numFmtId="0" fontId="59"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4" fillId="0" borderId="0" applyNumberFormat="0" applyFill="0" applyBorder="0" applyAlignment="0" applyProtection="0">
      <alignment vertical="top"/>
      <protection locked="0"/>
    </xf>
    <xf numFmtId="0" fontId="1" fillId="0" borderId="0"/>
    <xf numFmtId="0" fontId="1" fillId="0" borderId="0"/>
    <xf numFmtId="0" fontId="90" fillId="0" borderId="0"/>
    <xf numFmtId="0" fontId="1" fillId="0" borderId="0"/>
    <xf numFmtId="0" fontId="90" fillId="0" borderId="0"/>
    <xf numFmtId="0" fontId="1" fillId="4" borderId="9" applyNumberFormat="0" applyFont="0" applyAlignment="0" applyProtection="0"/>
    <xf numFmtId="0" fontId="1" fillId="0" borderId="0"/>
    <xf numFmtId="0" fontId="1" fillId="0" borderId="0"/>
    <xf numFmtId="0" fontId="94" fillId="0" borderId="0" applyNumberFormat="0" applyFill="0" applyBorder="0" applyAlignment="0" applyProtection="0"/>
    <xf numFmtId="0" fontId="95" fillId="0" borderId="34" applyNumberFormat="0" applyFill="0" applyAlignment="0" applyProtection="0"/>
    <xf numFmtId="0" fontId="96" fillId="0" borderId="35" applyNumberFormat="0" applyFill="0" applyAlignment="0" applyProtection="0"/>
    <xf numFmtId="0" fontId="93" fillId="0" borderId="36" applyNumberFormat="0" applyFill="0" applyAlignment="0" applyProtection="0"/>
    <xf numFmtId="0" fontId="93" fillId="0" borderId="0" applyNumberFormat="0" applyFill="0" applyBorder="0" applyAlignment="0" applyProtection="0"/>
    <xf numFmtId="0" fontId="97" fillId="32" borderId="0" applyNumberFormat="0" applyBorder="0" applyAlignment="0" applyProtection="0"/>
    <xf numFmtId="0" fontId="98" fillId="33" borderId="0" applyNumberFormat="0" applyBorder="0" applyAlignment="0" applyProtection="0"/>
    <xf numFmtId="0" fontId="99" fillId="34" borderId="0" applyNumberFormat="0" applyBorder="0" applyAlignment="0" applyProtection="0"/>
    <xf numFmtId="0" fontId="100" fillId="35" borderId="37" applyNumberFormat="0" applyAlignment="0" applyProtection="0"/>
    <xf numFmtId="0" fontId="101" fillId="36" borderId="38" applyNumberFormat="0" applyAlignment="0" applyProtection="0"/>
    <xf numFmtId="0" fontId="102" fillId="36" borderId="37" applyNumberFormat="0" applyAlignment="0" applyProtection="0"/>
    <xf numFmtId="0" fontId="103" fillId="0" borderId="39" applyNumberFormat="0" applyFill="0" applyAlignment="0" applyProtection="0"/>
    <xf numFmtId="0" fontId="65" fillId="37" borderId="40" applyNumberFormat="0" applyAlignment="0" applyProtection="0"/>
    <xf numFmtId="0" fontId="66" fillId="0" borderId="0" applyNumberFormat="0" applyFill="0" applyBorder="0" applyAlignment="0" applyProtection="0"/>
    <xf numFmtId="0" fontId="104" fillId="0" borderId="0" applyNumberFormat="0" applyFill="0" applyBorder="0" applyAlignment="0" applyProtection="0"/>
    <xf numFmtId="0" fontId="91" fillId="0" borderId="42" applyNumberFormat="0" applyFill="0" applyAlignment="0" applyProtection="0"/>
    <xf numFmtId="0" fontId="64" fillId="39" borderId="0" applyNumberFormat="0" applyBorder="0" applyAlignment="0" applyProtection="0"/>
    <xf numFmtId="0" fontId="90" fillId="40" borderId="0" applyNumberFormat="0" applyBorder="0" applyAlignment="0" applyProtection="0"/>
    <xf numFmtId="0" fontId="90" fillId="41" borderId="0" applyNumberFormat="0" applyBorder="0" applyAlignment="0" applyProtection="0"/>
    <xf numFmtId="0" fontId="64" fillId="42" borderId="0" applyNumberFormat="0" applyBorder="0" applyAlignment="0" applyProtection="0"/>
    <xf numFmtId="0" fontId="64" fillId="43" borderId="0" applyNumberFormat="0" applyBorder="0" applyAlignment="0" applyProtection="0"/>
    <xf numFmtId="0" fontId="90" fillId="44" borderId="0" applyNumberFormat="0" applyBorder="0" applyAlignment="0" applyProtection="0"/>
    <xf numFmtId="0" fontId="90" fillId="45" borderId="0" applyNumberFormat="0" applyBorder="0" applyAlignment="0" applyProtection="0"/>
    <xf numFmtId="0" fontId="64" fillId="46" borderId="0" applyNumberFormat="0" applyBorder="0" applyAlignment="0" applyProtection="0"/>
    <xf numFmtId="0" fontId="64" fillId="47" borderId="0" applyNumberFormat="0" applyBorder="0" applyAlignment="0" applyProtection="0"/>
    <xf numFmtId="0" fontId="90" fillId="48" borderId="0" applyNumberFormat="0" applyBorder="0" applyAlignment="0" applyProtection="0"/>
    <xf numFmtId="0" fontId="90" fillId="49" borderId="0" applyNumberFormat="0" applyBorder="0" applyAlignment="0" applyProtection="0"/>
    <xf numFmtId="0" fontId="64" fillId="50" borderId="0" applyNumberFormat="0" applyBorder="0" applyAlignment="0" applyProtection="0"/>
    <xf numFmtId="0" fontId="64" fillId="51" borderId="0" applyNumberFormat="0" applyBorder="0" applyAlignment="0" applyProtection="0"/>
    <xf numFmtId="0" fontId="90" fillId="52" borderId="0" applyNumberFormat="0" applyBorder="0" applyAlignment="0" applyProtection="0"/>
    <xf numFmtId="0" fontId="90" fillId="53" borderId="0" applyNumberFormat="0" applyBorder="0" applyAlignment="0" applyProtection="0"/>
    <xf numFmtId="0" fontId="64" fillId="54" borderId="0" applyNumberFormat="0" applyBorder="0" applyAlignment="0" applyProtection="0"/>
    <xf numFmtId="0" fontId="64" fillId="55" borderId="0" applyNumberFormat="0" applyBorder="0" applyAlignment="0" applyProtection="0"/>
    <xf numFmtId="0" fontId="90" fillId="56" borderId="0" applyNumberFormat="0" applyBorder="0" applyAlignment="0" applyProtection="0"/>
    <xf numFmtId="0" fontId="90" fillId="57" borderId="0" applyNumberFormat="0" applyBorder="0" applyAlignment="0" applyProtection="0"/>
    <xf numFmtId="0" fontId="64" fillId="58" borderId="0" applyNumberFormat="0" applyBorder="0" applyAlignment="0" applyProtection="0"/>
    <xf numFmtId="0" fontId="64" fillId="59" borderId="0" applyNumberFormat="0" applyBorder="0" applyAlignment="0" applyProtection="0"/>
    <xf numFmtId="0" fontId="90" fillId="60" borderId="0" applyNumberFormat="0" applyBorder="0" applyAlignment="0" applyProtection="0"/>
    <xf numFmtId="0" fontId="90" fillId="61" borderId="0" applyNumberFormat="0" applyBorder="0" applyAlignment="0" applyProtection="0"/>
    <xf numFmtId="0" fontId="64" fillId="62" borderId="0" applyNumberFormat="0" applyBorder="0" applyAlignment="0" applyProtection="0"/>
    <xf numFmtId="0" fontId="90" fillId="0" borderId="0"/>
    <xf numFmtId="0" fontId="90" fillId="38" borderId="41" applyNumberFormat="0" applyFont="0" applyAlignment="0" applyProtection="0"/>
    <xf numFmtId="0" fontId="45" fillId="0" borderId="0" applyNumberFormat="0" applyFill="0" applyBorder="0" applyAlignment="0" applyProtection="0">
      <alignment vertical="top"/>
      <protection locked="0"/>
    </xf>
    <xf numFmtId="0" fontId="92" fillId="0" borderId="0" applyNumberFormat="0" applyFill="0" applyBorder="0" applyAlignment="0" applyProtection="0"/>
    <xf numFmtId="0" fontId="1" fillId="0" borderId="0"/>
    <xf numFmtId="0" fontId="1" fillId="0" borderId="0"/>
    <xf numFmtId="0" fontId="90" fillId="40" borderId="0" applyNumberFormat="0" applyBorder="0" applyAlignment="0" applyProtection="0"/>
    <xf numFmtId="0" fontId="90" fillId="41" borderId="0" applyNumberFormat="0" applyBorder="0" applyAlignment="0" applyProtection="0"/>
    <xf numFmtId="0" fontId="90" fillId="44" borderId="0" applyNumberFormat="0" applyBorder="0" applyAlignment="0" applyProtection="0"/>
    <xf numFmtId="0" fontId="90" fillId="45" borderId="0" applyNumberFormat="0" applyBorder="0" applyAlignment="0" applyProtection="0"/>
    <xf numFmtId="0" fontId="90" fillId="48" borderId="0" applyNumberFormat="0" applyBorder="0" applyAlignment="0" applyProtection="0"/>
    <xf numFmtId="0" fontId="90" fillId="49" borderId="0" applyNumberFormat="0" applyBorder="0" applyAlignment="0" applyProtection="0"/>
    <xf numFmtId="0" fontId="90" fillId="52" borderId="0" applyNumberFormat="0" applyBorder="0" applyAlignment="0" applyProtection="0"/>
    <xf numFmtId="0" fontId="90" fillId="53" borderId="0" applyNumberFormat="0" applyBorder="0" applyAlignment="0" applyProtection="0"/>
    <xf numFmtId="0" fontId="90" fillId="56" borderId="0" applyNumberFormat="0" applyBorder="0" applyAlignment="0" applyProtection="0"/>
    <xf numFmtId="0" fontId="90" fillId="57" borderId="0" applyNumberFormat="0" applyBorder="0" applyAlignment="0" applyProtection="0"/>
    <xf numFmtId="0" fontId="90" fillId="60" borderId="0" applyNumberFormat="0" applyBorder="0" applyAlignment="0" applyProtection="0"/>
    <xf numFmtId="0" fontId="90" fillId="61" borderId="0" applyNumberFormat="0" applyBorder="0" applyAlignment="0" applyProtection="0"/>
    <xf numFmtId="0" fontId="90" fillId="0" borderId="0"/>
    <xf numFmtId="0" fontId="90" fillId="38" borderId="41" applyNumberFormat="0" applyFont="0" applyAlignment="0" applyProtection="0"/>
    <xf numFmtId="0" fontId="90" fillId="40" borderId="0" applyNumberFormat="0" applyBorder="0" applyAlignment="0" applyProtection="0"/>
    <xf numFmtId="0" fontId="90" fillId="41" borderId="0" applyNumberFormat="0" applyBorder="0" applyAlignment="0" applyProtection="0"/>
    <xf numFmtId="0" fontId="90" fillId="44" borderId="0" applyNumberFormat="0" applyBorder="0" applyAlignment="0" applyProtection="0"/>
    <xf numFmtId="0" fontId="90" fillId="45" borderId="0" applyNumberFormat="0" applyBorder="0" applyAlignment="0" applyProtection="0"/>
    <xf numFmtId="0" fontId="90" fillId="48" borderId="0" applyNumberFormat="0" applyBorder="0" applyAlignment="0" applyProtection="0"/>
    <xf numFmtId="0" fontId="90" fillId="49" borderId="0" applyNumberFormat="0" applyBorder="0" applyAlignment="0" applyProtection="0"/>
    <xf numFmtId="0" fontId="90" fillId="52" borderId="0" applyNumberFormat="0" applyBorder="0" applyAlignment="0" applyProtection="0"/>
    <xf numFmtId="0" fontId="90" fillId="53" borderId="0" applyNumberFormat="0" applyBorder="0" applyAlignment="0" applyProtection="0"/>
    <xf numFmtId="0" fontId="90" fillId="56" borderId="0" applyNumberFormat="0" applyBorder="0" applyAlignment="0" applyProtection="0"/>
    <xf numFmtId="0" fontId="90" fillId="57" borderId="0" applyNumberFormat="0" applyBorder="0" applyAlignment="0" applyProtection="0"/>
    <xf numFmtId="0" fontId="90" fillId="60" borderId="0" applyNumberFormat="0" applyBorder="0" applyAlignment="0" applyProtection="0"/>
    <xf numFmtId="0" fontId="90" fillId="61" borderId="0" applyNumberFormat="0" applyBorder="0" applyAlignment="0" applyProtection="0"/>
    <xf numFmtId="0" fontId="90" fillId="0" borderId="0"/>
    <xf numFmtId="0" fontId="90" fillId="38" borderId="41" applyNumberFormat="0" applyFont="0" applyAlignment="0" applyProtection="0"/>
    <xf numFmtId="0" fontId="90" fillId="40" borderId="0" applyNumberFormat="0" applyBorder="0" applyAlignment="0" applyProtection="0"/>
    <xf numFmtId="0" fontId="90" fillId="41" borderId="0" applyNumberFormat="0" applyBorder="0" applyAlignment="0" applyProtection="0"/>
    <xf numFmtId="0" fontId="90" fillId="44" borderId="0" applyNumberFormat="0" applyBorder="0" applyAlignment="0" applyProtection="0"/>
    <xf numFmtId="0" fontId="90" fillId="45" borderId="0" applyNumberFormat="0" applyBorder="0" applyAlignment="0" applyProtection="0"/>
    <xf numFmtId="0" fontId="90" fillId="48" borderId="0" applyNumberFormat="0" applyBorder="0" applyAlignment="0" applyProtection="0"/>
    <xf numFmtId="0" fontId="90" fillId="49" borderId="0" applyNumberFormat="0" applyBorder="0" applyAlignment="0" applyProtection="0"/>
    <xf numFmtId="0" fontId="90" fillId="52" borderId="0" applyNumberFormat="0" applyBorder="0" applyAlignment="0" applyProtection="0"/>
    <xf numFmtId="0" fontId="90" fillId="53" borderId="0" applyNumberFormat="0" applyBorder="0" applyAlignment="0" applyProtection="0"/>
    <xf numFmtId="0" fontId="90" fillId="56" borderId="0" applyNumberFormat="0" applyBorder="0" applyAlignment="0" applyProtection="0"/>
    <xf numFmtId="0" fontId="90" fillId="57" borderId="0" applyNumberFormat="0" applyBorder="0" applyAlignment="0" applyProtection="0"/>
    <xf numFmtId="0" fontId="90" fillId="60" borderId="0" applyNumberFormat="0" applyBorder="0" applyAlignment="0" applyProtection="0"/>
    <xf numFmtId="0" fontId="90" fillId="61" borderId="0" applyNumberFormat="0" applyBorder="0" applyAlignment="0" applyProtection="0"/>
    <xf numFmtId="0" fontId="90" fillId="0" borderId="0"/>
    <xf numFmtId="0" fontId="90" fillId="38" borderId="41" applyNumberFormat="0" applyFont="0" applyAlignment="0" applyProtection="0"/>
    <xf numFmtId="0" fontId="90" fillId="0" borderId="0"/>
    <xf numFmtId="0" fontId="90" fillId="38" borderId="41"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cellStyleXfs>
  <cellXfs count="848">
    <xf numFmtId="0" fontId="0" fillId="0" borderId="0" xfId="0"/>
    <xf numFmtId="0" fontId="0" fillId="19" borderId="12" xfId="0" applyFill="1" applyBorder="1"/>
    <xf numFmtId="0" fontId="0" fillId="19" borderId="0" xfId="0" applyFill="1"/>
    <xf numFmtId="0" fontId="3" fillId="19" borderId="12" xfId="0" applyFont="1" applyFill="1" applyBorder="1"/>
    <xf numFmtId="0" fontId="3" fillId="19" borderId="0" xfId="0" applyFont="1" applyFill="1" applyAlignment="1">
      <alignment horizontal="center"/>
    </xf>
    <xf numFmtId="0" fontId="0" fillId="17" borderId="0" xfId="0" applyFill="1"/>
    <xf numFmtId="0" fontId="0" fillId="19" borderId="0" xfId="0" applyFill="1" applyAlignment="1">
      <alignment vertical="center"/>
    </xf>
    <xf numFmtId="0" fontId="0" fillId="19" borderId="12" xfId="0" applyFill="1" applyBorder="1" applyAlignment="1">
      <alignment vertical="center"/>
    </xf>
    <xf numFmtId="0" fontId="4" fillId="19" borderId="12" xfId="0" applyFont="1" applyFill="1" applyBorder="1"/>
    <xf numFmtId="0" fontId="0" fillId="17" borderId="0" xfId="0" applyFill="1" applyAlignment="1">
      <alignment horizontal="left" vertical="center"/>
    </xf>
    <xf numFmtId="0" fontId="12" fillId="20" borderId="0" xfId="0" applyFont="1" applyFill="1" applyAlignment="1">
      <alignment horizontal="center"/>
    </xf>
    <xf numFmtId="0" fontId="14" fillId="19" borderId="0" xfId="0" applyFont="1" applyFill="1" applyAlignment="1">
      <alignment horizontal="center"/>
    </xf>
    <xf numFmtId="0" fontId="16" fillId="19" borderId="0" xfId="0" applyFont="1" applyFill="1"/>
    <xf numFmtId="0" fontId="7" fillId="19" borderId="0" xfId="0" applyFont="1" applyFill="1" applyAlignment="1">
      <alignment vertical="center"/>
    </xf>
    <xf numFmtId="0" fontId="7" fillId="19" borderId="12" xfId="0" applyFont="1" applyFill="1" applyBorder="1"/>
    <xf numFmtId="0" fontId="7" fillId="19" borderId="0" xfId="0" applyFont="1" applyFill="1"/>
    <xf numFmtId="0" fontId="4" fillId="19" borderId="0" xfId="0" applyFont="1" applyFill="1" applyAlignment="1">
      <alignment horizontal="center" vertical="center"/>
    </xf>
    <xf numFmtId="0" fontId="6" fillId="17" borderId="0" xfId="0" applyFont="1" applyFill="1"/>
    <xf numFmtId="0" fontId="15" fillId="17" borderId="0" xfId="0" applyFont="1" applyFill="1"/>
    <xf numFmtId="0" fontId="22" fillId="20" borderId="12" xfId="0" applyFont="1" applyFill="1" applyBorder="1" applyAlignment="1">
      <alignment horizontal="center"/>
    </xf>
    <xf numFmtId="0" fontId="22" fillId="20" borderId="0" xfId="0" applyFont="1" applyFill="1" applyAlignment="1">
      <alignment horizontal="center"/>
    </xf>
    <xf numFmtId="0" fontId="0" fillId="19" borderId="12" xfId="0" applyFill="1" applyBorder="1" applyProtection="1">
      <protection locked="0"/>
    </xf>
    <xf numFmtId="0" fontId="0" fillId="20" borderId="12" xfId="0" applyFill="1" applyBorder="1"/>
    <xf numFmtId="0" fontId="2" fillId="20" borderId="0" xfId="0" applyFont="1" applyFill="1"/>
    <xf numFmtId="0" fontId="4" fillId="19" borderId="0" xfId="0" applyFont="1" applyFill="1" applyAlignment="1">
      <alignment vertical="center"/>
    </xf>
    <xf numFmtId="0" fontId="4" fillId="19" borderId="12" xfId="0" applyFont="1" applyFill="1" applyBorder="1" applyAlignment="1">
      <alignment vertical="top"/>
    </xf>
    <xf numFmtId="0" fontId="4" fillId="19" borderId="0" xfId="0" applyFont="1" applyFill="1"/>
    <xf numFmtId="0" fontId="26" fillId="17" borderId="0" xfId="0" applyFont="1" applyFill="1"/>
    <xf numFmtId="0" fontId="14" fillId="19" borderId="0" xfId="0" applyFont="1" applyFill="1" applyAlignment="1">
      <alignment horizontal="right"/>
    </xf>
    <xf numFmtId="0" fontId="19" fillId="20" borderId="12" xfId="0" applyFont="1" applyFill="1" applyBorder="1" applyAlignment="1">
      <alignment horizontal="centerContinuous"/>
    </xf>
    <xf numFmtId="0" fontId="19" fillId="20" borderId="0" xfId="0" applyFont="1" applyFill="1" applyAlignment="1">
      <alignment horizontal="centerContinuous"/>
    </xf>
    <xf numFmtId="0" fontId="24" fillId="20" borderId="12" xfId="0" applyFont="1" applyFill="1" applyBorder="1" applyAlignment="1">
      <alignment horizontal="centerContinuous"/>
    </xf>
    <xf numFmtId="0" fontId="24" fillId="20" borderId="0" xfId="0" applyFont="1" applyFill="1" applyAlignment="1">
      <alignment horizontal="centerContinuous"/>
    </xf>
    <xf numFmtId="0" fontId="4" fillId="20" borderId="12" xfId="0" applyFont="1" applyFill="1" applyBorder="1" applyAlignment="1">
      <alignment horizontal="centerContinuous"/>
    </xf>
    <xf numFmtId="0" fontId="4" fillId="20" borderId="0" xfId="0" applyFont="1" applyFill="1" applyAlignment="1">
      <alignment horizontal="centerContinuous"/>
    </xf>
    <xf numFmtId="0" fontId="4" fillId="20" borderId="12" xfId="0" quotePrefix="1" applyFont="1" applyFill="1" applyBorder="1" applyAlignment="1">
      <alignment horizontal="centerContinuous"/>
    </xf>
    <xf numFmtId="0" fontId="5" fillId="19" borderId="0" xfId="0" applyFont="1" applyFill="1"/>
    <xf numFmtId="0" fontId="28" fillId="19" borderId="0" xfId="42" quotePrefix="1" applyNumberFormat="1" applyFont="1" applyFill="1" applyBorder="1" applyAlignment="1" applyProtection="1">
      <alignment horizontal="center" wrapText="1"/>
    </xf>
    <xf numFmtId="0" fontId="31" fillId="19" borderId="0" xfId="0" applyFont="1" applyFill="1" applyAlignment="1">
      <alignment horizontal="center" vertical="center" wrapText="1"/>
    </xf>
    <xf numFmtId="0" fontId="25" fillId="19" borderId="0" xfId="0" applyFont="1" applyFill="1" applyAlignment="1">
      <alignment horizontal="right" vertical="center" indent="3"/>
    </xf>
    <xf numFmtId="0" fontId="4" fillId="19" borderId="0" xfId="0" applyFont="1" applyFill="1" applyAlignment="1">
      <alignment horizontal="center"/>
    </xf>
    <xf numFmtId="0" fontId="15" fillId="0" borderId="0" xfId="0" applyFont="1"/>
    <xf numFmtId="0" fontId="34" fillId="19" borderId="0" xfId="0" applyFont="1" applyFill="1" applyAlignment="1">
      <alignment vertical="center"/>
    </xf>
    <xf numFmtId="0" fontId="33" fillId="19" borderId="0" xfId="0" applyFont="1" applyFill="1" applyAlignment="1">
      <alignment vertical="center"/>
    </xf>
    <xf numFmtId="0" fontId="33" fillId="17" borderId="0" xfId="0" applyFont="1" applyFill="1"/>
    <xf numFmtId="0" fontId="25" fillId="19" borderId="0" xfId="0" applyFont="1" applyFill="1" applyAlignment="1">
      <alignment horizontal="right" vertical="center" indent="1"/>
    </xf>
    <xf numFmtId="0" fontId="34" fillId="19" borderId="0" xfId="0" applyFont="1" applyFill="1" applyAlignment="1">
      <alignment horizontal="left" vertical="center"/>
    </xf>
    <xf numFmtId="0" fontId="3" fillId="19" borderId="0" xfId="0" applyFont="1" applyFill="1" applyAlignment="1">
      <alignment horizontal="centerContinuous"/>
    </xf>
    <xf numFmtId="0" fontId="4" fillId="19" borderId="0" xfId="0" applyFont="1" applyFill="1" applyAlignment="1">
      <alignment horizontal="centerContinuous"/>
    </xf>
    <xf numFmtId="0" fontId="35" fillId="19" borderId="0" xfId="0" quotePrefix="1" applyFont="1" applyFill="1" applyAlignment="1">
      <alignment horizontal="left" vertical="center"/>
    </xf>
    <xf numFmtId="0" fontId="0" fillId="0" borderId="12" xfId="0" applyBorder="1"/>
    <xf numFmtId="0" fontId="0" fillId="17" borderId="12" xfId="0" applyFill="1" applyBorder="1"/>
    <xf numFmtId="0" fontId="39" fillId="17" borderId="0" xfId="0" applyFont="1" applyFill="1"/>
    <xf numFmtId="0" fontId="10" fillId="17" borderId="12" xfId="0" applyFont="1" applyFill="1" applyBorder="1"/>
    <xf numFmtId="0" fontId="10" fillId="17" borderId="0" xfId="0" applyFont="1" applyFill="1"/>
    <xf numFmtId="0" fontId="8" fillId="17" borderId="12" xfId="0" applyFont="1" applyFill="1" applyBorder="1"/>
    <xf numFmtId="0" fontId="8" fillId="17" borderId="0" xfId="0" applyFont="1" applyFill="1"/>
    <xf numFmtId="0" fontId="0" fillId="0" borderId="13" xfId="0" applyBorder="1"/>
    <xf numFmtId="0" fontId="40" fillId="17" borderId="0" xfId="0" applyFont="1" applyFill="1" applyAlignment="1">
      <alignment horizontal="left" vertical="top" wrapText="1"/>
    </xf>
    <xf numFmtId="0" fontId="9" fillId="17" borderId="12" xfId="0" applyFont="1" applyFill="1" applyBorder="1"/>
    <xf numFmtId="0" fontId="9" fillId="17" borderId="0" xfId="0" applyFont="1" applyFill="1" applyAlignment="1">
      <alignment horizontal="left" vertical="top"/>
    </xf>
    <xf numFmtId="0" fontId="26" fillId="17" borderId="0" xfId="0" applyFont="1" applyFill="1" applyAlignment="1">
      <alignment horizontal="left" vertical="center"/>
    </xf>
    <xf numFmtId="0" fontId="41" fillId="17" borderId="0" xfId="0" applyFont="1" applyFill="1"/>
    <xf numFmtId="0" fontId="42" fillId="17" borderId="0" xfId="0" applyFont="1" applyFill="1"/>
    <xf numFmtId="1" fontId="15" fillId="0" borderId="0" xfId="0" applyNumberFormat="1" applyFont="1"/>
    <xf numFmtId="4" fontId="16" fillId="20" borderId="0" xfId="0" applyNumberFormat="1" applyFont="1" applyFill="1" applyAlignment="1">
      <alignment horizontal="right" wrapText="1"/>
    </xf>
    <xf numFmtId="0" fontId="15" fillId="0" borderId="0" xfId="0" applyFont="1" applyAlignment="1">
      <alignment wrapText="1"/>
    </xf>
    <xf numFmtId="0" fontId="15" fillId="0" borderId="0" xfId="0" applyFont="1" applyAlignment="1">
      <alignment horizontal="center"/>
    </xf>
    <xf numFmtId="0" fontId="18" fillId="0" borderId="0" xfId="0" applyFont="1"/>
    <xf numFmtId="3" fontId="16" fillId="22" borderId="3" xfId="0" applyNumberFormat="1" applyFont="1" applyFill="1" applyBorder="1" applyAlignment="1">
      <alignment horizontal="right"/>
    </xf>
    <xf numFmtId="4" fontId="15" fillId="0" borderId="0" xfId="0" applyNumberFormat="1" applyFont="1" applyAlignment="1">
      <alignment horizontal="center"/>
    </xf>
    <xf numFmtId="1" fontId="15" fillId="0" borderId="0" xfId="0" applyNumberFormat="1" applyFont="1" applyAlignment="1">
      <alignment horizontal="right"/>
    </xf>
    <xf numFmtId="2" fontId="15" fillId="0" borderId="0" xfId="0" applyNumberFormat="1" applyFont="1" applyAlignment="1">
      <alignment horizontal="center"/>
    </xf>
    <xf numFmtId="0" fontId="28" fillId="19" borderId="0" xfId="42" quotePrefix="1" applyNumberFormat="1" applyFont="1" applyFill="1" applyBorder="1" applyAlignment="1" applyProtection="1">
      <alignment wrapText="1"/>
    </xf>
    <xf numFmtId="0" fontId="8" fillId="17" borderId="0" xfId="0" applyFont="1" applyFill="1" applyAlignment="1">
      <alignment horizontal="left" vertical="center" wrapText="1"/>
    </xf>
    <xf numFmtId="0" fontId="7" fillId="24" borderId="0" xfId="0" applyFont="1" applyFill="1"/>
    <xf numFmtId="0" fontId="7" fillId="0" borderId="0" xfId="0" applyFont="1"/>
    <xf numFmtId="0" fontId="22" fillId="24" borderId="0" xfId="0" applyFont="1" applyFill="1" applyAlignment="1">
      <alignment horizontal="center"/>
    </xf>
    <xf numFmtId="0" fontId="8" fillId="20" borderId="12" xfId="0" applyFont="1" applyFill="1" applyBorder="1" applyAlignment="1">
      <alignment horizontal="center"/>
    </xf>
    <xf numFmtId="0" fontId="9" fillId="20" borderId="0" xfId="0" applyFont="1" applyFill="1" applyAlignment="1">
      <alignment horizontal="center" vertical="center"/>
    </xf>
    <xf numFmtId="0" fontId="9" fillId="20" borderId="0" xfId="0" applyFont="1" applyFill="1" applyAlignment="1">
      <alignment horizontal="center" vertical="center" wrapText="1"/>
    </xf>
    <xf numFmtId="0" fontId="67" fillId="20" borderId="0" xfId="0" applyFont="1" applyFill="1" applyAlignment="1">
      <alignment horizontal="center" vertical="center"/>
    </xf>
    <xf numFmtId="0" fontId="8" fillId="20" borderId="12" xfId="0" applyFont="1" applyFill="1" applyBorder="1"/>
    <xf numFmtId="0" fontId="9" fillId="20" borderId="0" xfId="0" applyFont="1" applyFill="1" applyAlignment="1">
      <alignment horizontal="center"/>
    </xf>
    <xf numFmtId="0" fontId="4" fillId="20" borderId="0" xfId="0" applyFont="1" applyFill="1"/>
    <xf numFmtId="0" fontId="8" fillId="20" borderId="0" xfId="0" applyFont="1" applyFill="1" applyAlignment="1">
      <alignment horizontal="left" wrapText="1"/>
    </xf>
    <xf numFmtId="0" fontId="8" fillId="20" borderId="0" xfId="0" applyFont="1" applyFill="1" applyAlignment="1">
      <alignment horizontal="left"/>
    </xf>
    <xf numFmtId="0" fontId="8" fillId="20" borderId="0" xfId="0" applyFont="1" applyFill="1" applyAlignment="1">
      <alignment horizontal="center"/>
    </xf>
    <xf numFmtId="0" fontId="8" fillId="20" borderId="0" xfId="0" applyFont="1" applyFill="1" applyAlignment="1">
      <alignment horizontal="center" wrapText="1"/>
    </xf>
    <xf numFmtId="0" fontId="7" fillId="24" borderId="12" xfId="0" applyFont="1" applyFill="1" applyBorder="1"/>
    <xf numFmtId="0" fontId="7" fillId="24" borderId="12" xfId="54" applyFont="1" applyFill="1" applyBorder="1"/>
    <xf numFmtId="0" fontId="4" fillId="24" borderId="0" xfId="54" applyFont="1" applyFill="1" applyAlignment="1">
      <alignment horizontal="left"/>
    </xf>
    <xf numFmtId="0" fontId="7" fillId="24" borderId="0" xfId="54" applyFont="1" applyFill="1" applyAlignment="1">
      <alignment wrapText="1"/>
    </xf>
    <xf numFmtId="0" fontId="7" fillId="24" borderId="0" xfId="54" applyFont="1" applyFill="1"/>
    <xf numFmtId="0" fontId="7" fillId="24" borderId="0" xfId="54" applyFont="1" applyFill="1" applyAlignment="1">
      <alignment horizontal="center"/>
    </xf>
    <xf numFmtId="3" fontId="1" fillId="24" borderId="0" xfId="54" applyNumberFormat="1" applyFill="1" applyAlignment="1">
      <alignment vertical="center"/>
    </xf>
    <xf numFmtId="0" fontId="1" fillId="24" borderId="0" xfId="54" applyFill="1" applyAlignment="1">
      <alignment horizontal="center" vertical="center"/>
    </xf>
    <xf numFmtId="0" fontId="4" fillId="24" borderId="0" xfId="54" applyFont="1" applyFill="1" applyAlignment="1">
      <alignment horizontal="left" wrapText="1"/>
    </xf>
    <xf numFmtId="0" fontId="7" fillId="0" borderId="0" xfId="54" applyFont="1"/>
    <xf numFmtId="0" fontId="4" fillId="0" borderId="0" xfId="54" applyFont="1" applyAlignment="1">
      <alignment horizontal="center"/>
    </xf>
    <xf numFmtId="0" fontId="7" fillId="24" borderId="12" xfId="54" applyFont="1" applyFill="1" applyBorder="1" applyAlignment="1">
      <alignment wrapText="1"/>
    </xf>
    <xf numFmtId="0" fontId="4" fillId="24" borderId="0" xfId="54" applyFont="1" applyFill="1" applyAlignment="1">
      <alignment horizontal="left" vertical="top" wrapText="1"/>
    </xf>
    <xf numFmtId="3" fontId="4" fillId="24" borderId="0" xfId="54" applyNumberFormat="1" applyFont="1" applyFill="1" applyAlignment="1">
      <alignment horizontal="right" wrapText="1"/>
    </xf>
    <xf numFmtId="0" fontId="4" fillId="24" borderId="0" xfId="54" applyFont="1" applyFill="1" applyAlignment="1">
      <alignment horizontal="right" wrapText="1"/>
    </xf>
    <xf numFmtId="0" fontId="7" fillId="24" borderId="0" xfId="54" applyFont="1" applyFill="1" applyAlignment="1">
      <alignment vertical="top" wrapText="1"/>
    </xf>
    <xf numFmtId="0" fontId="65" fillId="24" borderId="0" xfId="54" applyFont="1" applyFill="1" applyAlignment="1">
      <alignment horizontal="center" vertical="top" wrapText="1"/>
    </xf>
    <xf numFmtId="3" fontId="1" fillId="24" borderId="0" xfId="54" applyNumberFormat="1" applyFill="1" applyAlignment="1">
      <alignment vertical="center" wrapText="1"/>
    </xf>
    <xf numFmtId="0" fontId="1" fillId="24" borderId="0" xfId="54" applyFill="1" applyAlignment="1">
      <alignment wrapText="1"/>
    </xf>
    <xf numFmtId="0" fontId="7" fillId="0" borderId="0" xfId="54" applyFont="1" applyAlignment="1">
      <alignment wrapText="1"/>
    </xf>
    <xf numFmtId="0" fontId="7" fillId="24" borderId="12" xfId="54" applyFont="1" applyFill="1" applyBorder="1" applyAlignment="1">
      <alignment vertical="center"/>
    </xf>
    <xf numFmtId="0" fontId="7" fillId="24" borderId="3" xfId="54" applyFont="1" applyFill="1" applyBorder="1" applyAlignment="1" applyProtection="1">
      <alignment horizontal="left" vertical="center" wrapText="1"/>
      <protection locked="0"/>
    </xf>
    <xf numFmtId="0" fontId="7" fillId="24" borderId="0" xfId="54" applyFont="1" applyFill="1" applyAlignment="1">
      <alignment vertical="center"/>
    </xf>
    <xf numFmtId="0" fontId="1" fillId="24" borderId="0" xfId="54" applyFill="1" applyAlignment="1">
      <alignment vertical="center"/>
    </xf>
    <xf numFmtId="0" fontId="7" fillId="0" borderId="0" xfId="54" applyFont="1" applyAlignment="1">
      <alignment vertical="center"/>
    </xf>
    <xf numFmtId="0" fontId="7" fillId="24" borderId="0" xfId="54" applyFont="1" applyFill="1" applyAlignment="1">
      <alignment horizontal="left" vertical="center" wrapText="1"/>
    </xf>
    <xf numFmtId="3" fontId="7" fillId="24" borderId="0" xfId="54" applyNumberFormat="1" applyFont="1" applyFill="1" applyAlignment="1">
      <alignment horizontal="right" vertical="center"/>
    </xf>
    <xf numFmtId="9" fontId="7" fillId="24" borderId="0" xfId="57" applyFont="1" applyFill="1" applyBorder="1" applyAlignment="1" applyProtection="1">
      <alignment horizontal="right" vertical="center"/>
    </xf>
    <xf numFmtId="167" fontId="7" fillId="24" borderId="0" xfId="57" applyNumberFormat="1" applyFont="1" applyFill="1" applyBorder="1" applyAlignment="1" applyProtection="1">
      <alignment horizontal="right" vertical="center"/>
    </xf>
    <xf numFmtId="9" fontId="7" fillId="24" borderId="0" xfId="57" applyFont="1" applyFill="1" applyBorder="1" applyAlignment="1" applyProtection="1">
      <alignment vertical="center"/>
    </xf>
    <xf numFmtId="0" fontId="7" fillId="24" borderId="0" xfId="54" applyFont="1" applyFill="1" applyAlignment="1">
      <alignment horizontal="center" vertical="center"/>
    </xf>
    <xf numFmtId="0" fontId="4" fillId="24" borderId="0" xfId="54" applyFont="1" applyFill="1" applyAlignment="1">
      <alignment horizontal="center" vertical="center"/>
    </xf>
    <xf numFmtId="0" fontId="4" fillId="24" borderId="0" xfId="54" applyFont="1" applyFill="1" applyAlignment="1">
      <alignment horizontal="center" vertical="center" wrapText="1"/>
    </xf>
    <xf numFmtId="0" fontId="7" fillId="24" borderId="12" xfId="54" applyFont="1" applyFill="1" applyBorder="1" applyAlignment="1">
      <alignment vertical="center" wrapText="1"/>
    </xf>
    <xf numFmtId="0" fontId="7" fillId="24" borderId="0" xfId="54" applyFont="1" applyFill="1" applyAlignment="1">
      <alignment horizontal="center" vertical="center" wrapText="1"/>
    </xf>
    <xf numFmtId="0" fontId="4" fillId="24" borderId="0" xfId="54" applyFont="1" applyFill="1" applyAlignment="1">
      <alignment horizontal="left" vertical="center" wrapText="1"/>
    </xf>
    <xf numFmtId="0" fontId="4" fillId="24" borderId="0" xfId="54" applyFont="1" applyFill="1" applyAlignment="1">
      <alignment horizontal="right" vertical="center" wrapText="1"/>
    </xf>
    <xf numFmtId="0" fontId="7" fillId="24" borderId="0" xfId="54" applyFont="1" applyFill="1" applyAlignment="1">
      <alignment vertical="center" wrapText="1"/>
    </xf>
    <xf numFmtId="167" fontId="4" fillId="24" borderId="0" xfId="54" applyNumberFormat="1" applyFont="1" applyFill="1" applyAlignment="1">
      <alignment horizontal="right" wrapText="1"/>
    </xf>
    <xf numFmtId="0" fontId="7" fillId="0" borderId="0" xfId="54" applyFont="1" applyAlignment="1">
      <alignment horizontal="center" vertical="center" wrapText="1"/>
    </xf>
    <xf numFmtId="0" fontId="1" fillId="24" borderId="0" xfId="54" applyFill="1" applyAlignment="1">
      <alignment vertical="center" wrapText="1"/>
    </xf>
    <xf numFmtId="0" fontId="7" fillId="0" borderId="0" xfId="54" applyFont="1" applyAlignment="1">
      <alignment vertical="center" wrapText="1"/>
    </xf>
    <xf numFmtId="0" fontId="4" fillId="25" borderId="3" xfId="54" applyFont="1" applyFill="1" applyBorder="1" applyAlignment="1">
      <alignment horizontal="center" vertical="center"/>
    </xf>
    <xf numFmtId="0" fontId="7" fillId="24" borderId="18" xfId="54" applyFont="1" applyFill="1" applyBorder="1" applyAlignment="1">
      <alignment horizontal="left" vertical="center" wrapText="1"/>
    </xf>
    <xf numFmtId="4" fontId="7" fillId="24" borderId="18" xfId="54" applyNumberFormat="1" applyFont="1" applyFill="1" applyBorder="1" applyAlignment="1">
      <alignment horizontal="right" vertical="center"/>
    </xf>
    <xf numFmtId="3" fontId="7" fillId="24" borderId="18" xfId="54" applyNumberFormat="1" applyFont="1" applyFill="1" applyBorder="1" applyAlignment="1">
      <alignment horizontal="right" vertical="center"/>
    </xf>
    <xf numFmtId="9" fontId="7" fillId="24" borderId="18" xfId="57" applyFont="1" applyFill="1" applyBorder="1" applyAlignment="1" applyProtection="1">
      <alignment horizontal="right" vertical="center"/>
    </xf>
    <xf numFmtId="1" fontId="7" fillId="24" borderId="18" xfId="57" applyNumberFormat="1" applyFont="1" applyFill="1" applyBorder="1" applyAlignment="1" applyProtection="1">
      <alignment horizontal="right" vertical="center"/>
    </xf>
    <xf numFmtId="9" fontId="7" fillId="24" borderId="18" xfId="57" applyFont="1" applyFill="1" applyBorder="1" applyAlignment="1" applyProtection="1">
      <alignment vertical="center"/>
    </xf>
    <xf numFmtId="0" fontId="4" fillId="26" borderId="3" xfId="54" applyFont="1" applyFill="1" applyBorder="1" applyAlignment="1">
      <alignment horizontal="center" vertical="center"/>
    </xf>
    <xf numFmtId="0" fontId="47" fillId="24" borderId="0" xfId="54" applyFont="1" applyFill="1" applyAlignment="1">
      <alignment vertical="center"/>
    </xf>
    <xf numFmtId="0" fontId="65" fillId="24" borderId="0" xfId="54" applyFont="1" applyFill="1" applyAlignment="1">
      <alignment horizontal="center" vertical="center"/>
    </xf>
    <xf numFmtId="0" fontId="65" fillId="24" borderId="0" xfId="54" applyFont="1" applyFill="1" applyAlignment="1">
      <alignment horizontal="left" vertical="center" wrapText="1"/>
    </xf>
    <xf numFmtId="3" fontId="4" fillId="24" borderId="0" xfId="54" applyNumberFormat="1" applyFont="1" applyFill="1" applyAlignment="1">
      <alignment horizontal="right" vertical="center" wrapText="1"/>
    </xf>
    <xf numFmtId="9" fontId="7" fillId="24" borderId="0" xfId="57" applyFont="1" applyFill="1" applyBorder="1" applyAlignment="1" applyProtection="1">
      <alignment horizontal="right" vertical="center" wrapText="1"/>
    </xf>
    <xf numFmtId="9" fontId="7" fillId="24" borderId="0" xfId="57" applyFont="1" applyFill="1" applyBorder="1" applyAlignment="1" applyProtection="1">
      <alignment vertical="center" wrapText="1"/>
    </xf>
    <xf numFmtId="0" fontId="65" fillId="24" borderId="0" xfId="54" applyFont="1" applyFill="1" applyAlignment="1">
      <alignment horizontal="center" vertical="center" wrapText="1"/>
    </xf>
    <xf numFmtId="2" fontId="7" fillId="24" borderId="18" xfId="54" applyNumberFormat="1" applyFont="1" applyFill="1" applyBorder="1" applyAlignment="1">
      <alignment horizontal="right" vertical="center"/>
    </xf>
    <xf numFmtId="0" fontId="7" fillId="24" borderId="0" xfId="54" applyFont="1" applyFill="1" applyAlignment="1">
      <alignment horizontal="right" vertical="center"/>
    </xf>
    <xf numFmtId="167" fontId="7" fillId="24" borderId="0" xfId="54" applyNumberFormat="1" applyFont="1" applyFill="1" applyAlignment="1">
      <alignment horizontal="right" vertical="center"/>
    </xf>
    <xf numFmtId="0" fontId="4" fillId="24" borderId="0" xfId="54" applyFont="1" applyFill="1" applyAlignment="1">
      <alignment vertical="center" wrapText="1"/>
    </xf>
    <xf numFmtId="0" fontId="3" fillId="24" borderId="0" xfId="54" applyFont="1" applyFill="1" applyAlignment="1">
      <alignment vertical="center" wrapText="1"/>
    </xf>
    <xf numFmtId="0" fontId="4" fillId="0" borderId="0" xfId="54" applyFont="1" applyAlignment="1">
      <alignment vertical="center" wrapText="1"/>
    </xf>
    <xf numFmtId="0" fontId="1" fillId="24" borderId="0" xfId="54" applyFill="1"/>
    <xf numFmtId="0" fontId="1" fillId="0" borderId="0" xfId="54"/>
    <xf numFmtId="0" fontId="7" fillId="24" borderId="0" xfId="54" applyFont="1" applyFill="1" applyAlignment="1">
      <alignment horizontal="center" wrapText="1"/>
    </xf>
    <xf numFmtId="3" fontId="7" fillId="24" borderId="0" xfId="54" applyNumberFormat="1" applyFont="1" applyFill="1"/>
    <xf numFmtId="0" fontId="7" fillId="24" borderId="0" xfId="54" applyFont="1" applyFill="1" applyAlignment="1">
      <alignment vertical="top"/>
    </xf>
    <xf numFmtId="0" fontId="7" fillId="24" borderId="0" xfId="54" applyFont="1" applyFill="1" applyAlignment="1">
      <alignment horizontal="center" vertical="top"/>
    </xf>
    <xf numFmtId="0" fontId="7" fillId="24" borderId="0" xfId="54" applyFont="1" applyFill="1" applyAlignment="1">
      <alignment horizontal="left" vertical="top" wrapText="1"/>
    </xf>
    <xf numFmtId="3" fontId="7" fillId="24" borderId="0" xfId="54" applyNumberFormat="1" applyFont="1" applyFill="1" applyAlignment="1">
      <alignment vertical="top"/>
    </xf>
    <xf numFmtId="9" fontId="7" fillId="24" borderId="0" xfId="57" applyFont="1" applyFill="1" applyBorder="1" applyAlignment="1">
      <alignment horizontal="right" vertical="top"/>
    </xf>
    <xf numFmtId="9" fontId="7" fillId="24" borderId="0" xfId="57" applyFont="1" applyFill="1" applyBorder="1" applyAlignment="1">
      <alignment vertical="top"/>
    </xf>
    <xf numFmtId="0" fontId="4" fillId="24" borderId="0" xfId="54" applyFont="1" applyFill="1" applyAlignment="1">
      <alignment horizontal="center" vertical="top"/>
    </xf>
    <xf numFmtId="0" fontId="66" fillId="24" borderId="0" xfId="54" applyFont="1" applyFill="1" applyAlignment="1">
      <alignment horizontal="left" vertical="top" wrapText="1"/>
    </xf>
    <xf numFmtId="0" fontId="4" fillId="24" borderId="0" xfId="54" applyFont="1" applyFill="1"/>
    <xf numFmtId="0" fontId="7" fillId="24" borderId="0" xfId="54" applyFont="1" applyFill="1" applyAlignment="1">
      <alignment horizontal="right"/>
    </xf>
    <xf numFmtId="0" fontId="7" fillId="24" borderId="0" xfId="54" applyFont="1" applyFill="1" applyProtection="1">
      <protection locked="0"/>
    </xf>
    <xf numFmtId="0" fontId="7" fillId="0" borderId="0" xfId="54" applyFont="1" applyAlignment="1">
      <alignment horizontal="center"/>
    </xf>
    <xf numFmtId="0" fontId="4" fillId="25" borderId="19" xfId="54" applyFont="1" applyFill="1" applyBorder="1" applyAlignment="1">
      <alignment horizontal="center" vertical="center" wrapText="1"/>
    </xf>
    <xf numFmtId="3" fontId="25" fillId="17" borderId="13" xfId="0" applyNumberFormat="1" applyFont="1" applyFill="1" applyBorder="1" applyAlignment="1" applyProtection="1">
      <alignment horizontal="right" vertical="center" indent="1"/>
      <protection locked="0"/>
    </xf>
    <xf numFmtId="49" fontId="26" fillId="17" borderId="0" xfId="0" applyNumberFormat="1" applyFont="1" applyFill="1"/>
    <xf numFmtId="0" fontId="7" fillId="20" borderId="12" xfId="0" applyFont="1" applyFill="1" applyBorder="1" applyAlignment="1">
      <alignment horizontal="center" vertical="top" wrapText="1"/>
    </xf>
    <xf numFmtId="0" fontId="67" fillId="20" borderId="0" xfId="0" applyFont="1" applyFill="1" applyAlignment="1">
      <alignment horizontal="left"/>
    </xf>
    <xf numFmtId="0" fontId="14" fillId="19" borderId="0" xfId="0" applyFont="1" applyFill="1"/>
    <xf numFmtId="0" fontId="33" fillId="19" borderId="0" xfId="0" applyFont="1" applyFill="1" applyAlignment="1">
      <alignment horizontal="left" vertical="center"/>
    </xf>
    <xf numFmtId="0" fontId="4" fillId="19" borderId="23" xfId="0" applyFont="1" applyFill="1" applyBorder="1" applyAlignment="1">
      <alignment horizontal="left" vertical="center" wrapText="1"/>
    </xf>
    <xf numFmtId="0" fontId="4" fillId="19" borderId="0" xfId="0" applyFont="1" applyFill="1" applyProtection="1">
      <protection locked="0"/>
    </xf>
    <xf numFmtId="0" fontId="68" fillId="19" borderId="12" xfId="0" applyFont="1" applyFill="1" applyBorder="1" applyAlignment="1">
      <alignment horizontal="right"/>
    </xf>
    <xf numFmtId="0" fontId="69" fillId="19" borderId="12" xfId="0" applyFont="1" applyFill="1" applyBorder="1"/>
    <xf numFmtId="0" fontId="7" fillId="24" borderId="18" xfId="54" applyFont="1" applyFill="1" applyBorder="1" applyAlignment="1">
      <alignment vertical="center"/>
    </xf>
    <xf numFmtId="168" fontId="4" fillId="24" borderId="0" xfId="54" applyNumberFormat="1" applyFont="1" applyFill="1" applyAlignment="1">
      <alignment horizontal="right" wrapText="1"/>
    </xf>
    <xf numFmtId="9" fontId="4" fillId="24" borderId="0" xfId="57" applyFont="1" applyFill="1" applyBorder="1" applyAlignment="1" applyProtection="1">
      <alignment horizontal="right" vertical="center" wrapText="1"/>
    </xf>
    <xf numFmtId="167" fontId="4" fillId="24" borderId="0" xfId="57" applyNumberFormat="1" applyFont="1" applyFill="1" applyBorder="1" applyAlignment="1" applyProtection="1">
      <alignment horizontal="right" wrapText="1"/>
    </xf>
    <xf numFmtId="1" fontId="7" fillId="24" borderId="18" xfId="54" applyNumberFormat="1" applyFont="1" applyFill="1" applyBorder="1" applyAlignment="1">
      <alignment horizontal="right" vertical="center"/>
    </xf>
    <xf numFmtId="1" fontId="7" fillId="24" borderId="18" xfId="57" quotePrefix="1" applyNumberFormat="1" applyFont="1" applyFill="1" applyBorder="1" applyAlignment="1" applyProtection="1">
      <alignment horizontal="right" vertical="center"/>
    </xf>
    <xf numFmtId="0" fontId="7" fillId="24" borderId="16" xfId="54" applyFont="1" applyFill="1" applyBorder="1" applyAlignment="1">
      <alignment horizontal="left" vertical="center" wrapText="1"/>
    </xf>
    <xf numFmtId="0" fontId="70" fillId="20" borderId="12" xfId="0" applyFont="1" applyFill="1" applyBorder="1" applyAlignment="1">
      <alignment horizontal="center" wrapText="1"/>
    </xf>
    <xf numFmtId="4" fontId="7" fillId="20" borderId="0" xfId="0" applyNumberFormat="1" applyFont="1" applyFill="1" applyAlignment="1">
      <alignment horizontal="center" vertical="top" wrapText="1"/>
    </xf>
    <xf numFmtId="4" fontId="20" fillId="23" borderId="22" xfId="0" applyNumberFormat="1" applyFont="1" applyFill="1" applyBorder="1" applyAlignment="1">
      <alignment horizontal="right"/>
    </xf>
    <xf numFmtId="0" fontId="20" fillId="23" borderId="22" xfId="0" applyFont="1" applyFill="1" applyBorder="1" applyAlignment="1">
      <alignment horizontal="right"/>
    </xf>
    <xf numFmtId="2" fontId="20" fillId="23" borderId="22" xfId="0" applyNumberFormat="1" applyFont="1" applyFill="1" applyBorder="1" applyAlignment="1">
      <alignment horizontal="right"/>
    </xf>
    <xf numFmtId="0" fontId="71" fillId="17" borderId="0" xfId="0" applyFont="1" applyFill="1"/>
    <xf numFmtId="0" fontId="71" fillId="17" borderId="0" xfId="0" applyFont="1" applyFill="1" applyAlignment="1">
      <alignment horizontal="left" vertical="center"/>
    </xf>
    <xf numFmtId="0" fontId="64" fillId="17" borderId="0" xfId="0" applyFont="1" applyFill="1"/>
    <xf numFmtId="0" fontId="72" fillId="17" borderId="0" xfId="0" applyFont="1" applyFill="1"/>
    <xf numFmtId="167" fontId="71" fillId="17" borderId="0" xfId="57" applyNumberFormat="1" applyFont="1" applyFill="1"/>
    <xf numFmtId="0" fontId="73" fillId="17" borderId="0" xfId="0" applyFont="1" applyFill="1"/>
    <xf numFmtId="0" fontId="71" fillId="0" borderId="0" xfId="0" applyFont="1"/>
    <xf numFmtId="49" fontId="71" fillId="17" borderId="0" xfId="0" applyNumberFormat="1" applyFont="1" applyFill="1"/>
    <xf numFmtId="0" fontId="71" fillId="24" borderId="0" xfId="54" applyFont="1" applyFill="1" applyAlignment="1">
      <alignment vertical="center"/>
    </xf>
    <xf numFmtId="0" fontId="9" fillId="17" borderId="12" xfId="0" applyFont="1" applyFill="1" applyBorder="1" applyAlignment="1">
      <alignment vertical="top" wrapText="1"/>
    </xf>
    <xf numFmtId="0" fontId="34" fillId="19" borderId="0" xfId="0" applyFont="1" applyFill="1" applyAlignment="1">
      <alignment horizontal="center"/>
    </xf>
    <xf numFmtId="49" fontId="0" fillId="0" borderId="0" xfId="0" applyNumberFormat="1"/>
    <xf numFmtId="0" fontId="1" fillId="0" borderId="0" xfId="0" applyFont="1"/>
    <xf numFmtId="0" fontId="69" fillId="0" borderId="0" xfId="0" applyFont="1"/>
    <xf numFmtId="0" fontId="3" fillId="0" borderId="0" xfId="0" applyFont="1"/>
    <xf numFmtId="0" fontId="1" fillId="24" borderId="0" xfId="0" applyFont="1" applyFill="1"/>
    <xf numFmtId="0" fontId="0" fillId="24" borderId="0" xfId="0" applyFill="1"/>
    <xf numFmtId="0" fontId="3" fillId="24" borderId="13" xfId="0" applyFont="1" applyFill="1" applyBorder="1"/>
    <xf numFmtId="0" fontId="0" fillId="24" borderId="13" xfId="0" applyFill="1" applyBorder="1"/>
    <xf numFmtId="0" fontId="4" fillId="20" borderId="12" xfId="0" applyFont="1" applyFill="1" applyBorder="1" applyAlignment="1">
      <alignment horizontal="centerContinuous" vertical="center"/>
    </xf>
    <xf numFmtId="0" fontId="75" fillId="19" borderId="12" xfId="0" applyFont="1" applyFill="1" applyBorder="1"/>
    <xf numFmtId="0" fontId="76" fillId="19" borderId="0" xfId="0" applyFont="1" applyFill="1"/>
    <xf numFmtId="0" fontId="77" fillId="19" borderId="0" xfId="0" applyFont="1" applyFill="1" applyAlignment="1">
      <alignment vertical="center"/>
    </xf>
    <xf numFmtId="168" fontId="25" fillId="17" borderId="13" xfId="0" applyNumberFormat="1" applyFont="1" applyFill="1" applyBorder="1" applyAlignment="1" applyProtection="1">
      <alignment horizontal="right" vertical="center" indent="1"/>
      <protection locked="0"/>
    </xf>
    <xf numFmtId="0" fontId="69" fillId="17" borderId="0" xfId="0" applyFont="1" applyFill="1"/>
    <xf numFmtId="0" fontId="80" fillId="17" borderId="0" xfId="0" applyFont="1" applyFill="1" applyAlignment="1" applyProtection="1">
      <alignment horizontal="left" vertical="top"/>
      <protection locked="0"/>
    </xf>
    <xf numFmtId="0" fontId="69" fillId="0" borderId="0" xfId="0" applyFont="1" applyProtection="1">
      <protection locked="0"/>
    </xf>
    <xf numFmtId="0" fontId="69" fillId="17" borderId="0" xfId="0" applyFont="1" applyFill="1" applyAlignment="1">
      <alignment horizontal="left" vertical="center"/>
    </xf>
    <xf numFmtId="0" fontId="66" fillId="17" borderId="0" xfId="0" applyFont="1" applyFill="1"/>
    <xf numFmtId="0" fontId="81" fillId="17" borderId="0" xfId="0" applyFont="1" applyFill="1"/>
    <xf numFmtId="4" fontId="69" fillId="0" borderId="0" xfId="0" applyNumberFormat="1" applyFont="1"/>
    <xf numFmtId="2" fontId="69" fillId="0" borderId="0" xfId="0" applyNumberFormat="1" applyFont="1"/>
    <xf numFmtId="0" fontId="82" fillId="0" borderId="0" xfId="0" applyFont="1"/>
    <xf numFmtId="4" fontId="82" fillId="0" borderId="0" xfId="0" applyNumberFormat="1" applyFont="1"/>
    <xf numFmtId="0" fontId="82" fillId="17" borderId="0" xfId="0" applyFont="1" applyFill="1"/>
    <xf numFmtId="0" fontId="69" fillId="0" borderId="0" xfId="0" applyFont="1" applyAlignment="1">
      <alignment horizontal="right"/>
    </xf>
    <xf numFmtId="0" fontId="69" fillId="17" borderId="0" xfId="0" applyFont="1" applyFill="1" applyAlignment="1">
      <alignment horizontal="right"/>
    </xf>
    <xf numFmtId="0" fontId="69" fillId="17" borderId="0" xfId="0" applyFont="1" applyFill="1" applyAlignment="1">
      <alignment horizontal="center"/>
    </xf>
    <xf numFmtId="2" fontId="69" fillId="17" borderId="0" xfId="0" applyNumberFormat="1" applyFont="1" applyFill="1"/>
    <xf numFmtId="0" fontId="69" fillId="17" borderId="0" xfId="0" applyFont="1" applyFill="1" applyAlignment="1">
      <alignment horizontal="left" wrapText="1"/>
    </xf>
    <xf numFmtId="3" fontId="69" fillId="17" borderId="0" xfId="0" applyNumberFormat="1" applyFont="1" applyFill="1" applyAlignment="1">
      <alignment horizontal="left" vertical="top" wrapText="1"/>
    </xf>
    <xf numFmtId="9" fontId="7" fillId="24" borderId="17" xfId="57" applyFont="1" applyFill="1" applyBorder="1" applyAlignment="1" applyProtection="1">
      <alignment vertical="center"/>
    </xf>
    <xf numFmtId="168" fontId="7" fillId="24" borderId="18" xfId="54" applyNumberFormat="1" applyFont="1" applyFill="1" applyBorder="1" applyAlignment="1">
      <alignment horizontal="right" vertical="center"/>
    </xf>
    <xf numFmtId="0" fontId="0" fillId="29" borderId="12" xfId="0" applyFill="1" applyBorder="1"/>
    <xf numFmtId="0" fontId="12" fillId="29" borderId="0" xfId="0" applyFont="1" applyFill="1" applyAlignment="1">
      <alignment horizontal="center"/>
    </xf>
    <xf numFmtId="0" fontId="2" fillId="29" borderId="0" xfId="0" applyFont="1" applyFill="1"/>
    <xf numFmtId="0" fontId="19" fillId="29" borderId="12" xfId="0" applyFont="1" applyFill="1" applyBorder="1" applyAlignment="1">
      <alignment horizontal="centerContinuous"/>
    </xf>
    <xf numFmtId="0" fontId="19" fillId="29" borderId="0" xfId="0" applyFont="1" applyFill="1" applyAlignment="1">
      <alignment horizontal="centerContinuous"/>
    </xf>
    <xf numFmtId="0" fontId="24" fillId="29" borderId="12" xfId="0" applyFont="1" applyFill="1" applyBorder="1" applyAlignment="1">
      <alignment horizontal="centerContinuous"/>
    </xf>
    <xf numFmtId="0" fontId="24" fillId="29" borderId="0" xfId="0" applyFont="1" applyFill="1" applyAlignment="1">
      <alignment horizontal="centerContinuous"/>
    </xf>
    <xf numFmtId="0" fontId="4" fillId="29" borderId="12" xfId="0" applyFont="1" applyFill="1" applyBorder="1" applyAlignment="1">
      <alignment horizontal="centerContinuous"/>
    </xf>
    <xf numFmtId="0" fontId="4" fillId="29" borderId="0" xfId="0" applyFont="1" applyFill="1" applyAlignment="1">
      <alignment horizontal="centerContinuous"/>
    </xf>
    <xf numFmtId="0" fontId="22" fillId="29" borderId="12" xfId="0" applyFont="1" applyFill="1" applyBorder="1" applyAlignment="1">
      <alignment horizontal="center"/>
    </xf>
    <xf numFmtId="0" fontId="22" fillId="29" borderId="0" xfId="0" applyFont="1" applyFill="1" applyAlignment="1">
      <alignment horizontal="center"/>
    </xf>
    <xf numFmtId="0" fontId="4" fillId="29" borderId="12" xfId="0" quotePrefix="1" applyFont="1" applyFill="1" applyBorder="1" applyAlignment="1">
      <alignment horizontal="centerContinuous"/>
    </xf>
    <xf numFmtId="0" fontId="14" fillId="29" borderId="0" xfId="0" applyFont="1" applyFill="1" applyAlignment="1">
      <alignment horizontal="right"/>
    </xf>
    <xf numFmtId="0" fontId="14" fillId="29" borderId="0" xfId="0" applyFont="1" applyFill="1" applyAlignment="1">
      <alignment horizontal="center"/>
    </xf>
    <xf numFmtId="0" fontId="16" fillId="29" borderId="0" xfId="0" applyFont="1" applyFill="1"/>
    <xf numFmtId="0" fontId="0" fillId="29" borderId="12" xfId="0" applyFill="1" applyBorder="1" applyProtection="1">
      <protection locked="0"/>
    </xf>
    <xf numFmtId="0" fontId="0" fillId="29" borderId="0" xfId="0" applyFill="1"/>
    <xf numFmtId="0" fontId="14" fillId="29" borderId="0" xfId="0" applyFont="1" applyFill="1"/>
    <xf numFmtId="0" fontId="8" fillId="29" borderId="0" xfId="0" applyFont="1" applyFill="1" applyAlignment="1" applyProtection="1">
      <alignment horizontal="left" vertical="top"/>
      <protection locked="0"/>
    </xf>
    <xf numFmtId="0" fontId="0" fillId="29" borderId="12" xfId="0" applyFill="1" applyBorder="1" applyAlignment="1">
      <alignment vertical="center"/>
    </xf>
    <xf numFmtId="0" fontId="0" fillId="29" borderId="0" xfId="0" applyFill="1" applyAlignment="1">
      <alignment vertical="center"/>
    </xf>
    <xf numFmtId="0" fontId="4" fillId="29" borderId="0" xfId="0" applyFont="1" applyFill="1" applyAlignment="1">
      <alignment horizontal="center" vertical="center"/>
    </xf>
    <xf numFmtId="0" fontId="68" fillId="29" borderId="12" xfId="0" applyFont="1" applyFill="1" applyBorder="1" applyAlignment="1">
      <alignment horizontal="right"/>
    </xf>
    <xf numFmtId="0" fontId="25" fillId="29" borderId="0" xfId="0" applyFont="1" applyFill="1" applyAlignment="1">
      <alignment horizontal="right" vertical="center" indent="3"/>
    </xf>
    <xf numFmtId="3" fontId="25" fillId="29" borderId="13" xfId="0" applyNumberFormat="1" applyFont="1" applyFill="1" applyBorder="1" applyAlignment="1" applyProtection="1">
      <alignment horizontal="right" vertical="center" indent="1"/>
      <protection locked="0"/>
    </xf>
    <xf numFmtId="0" fontId="34" fillId="29" borderId="0" xfId="0" applyFont="1" applyFill="1" applyAlignment="1">
      <alignment vertical="center"/>
    </xf>
    <xf numFmtId="0" fontId="33" fillId="29" borderId="0" xfId="0" applyFont="1" applyFill="1" applyAlignment="1">
      <alignment vertical="center"/>
    </xf>
    <xf numFmtId="0" fontId="4" fillId="29" borderId="0" xfId="0" applyFont="1" applyFill="1" applyAlignment="1">
      <alignment vertical="center"/>
    </xf>
    <xf numFmtId="0" fontId="31" fillId="29" borderId="0" xfId="0" applyFont="1" applyFill="1" applyAlignment="1">
      <alignment horizontal="center" vertical="center" wrapText="1"/>
    </xf>
    <xf numFmtId="0" fontId="34" fillId="29" borderId="0" xfId="0" applyFont="1" applyFill="1" applyAlignment="1">
      <alignment horizontal="left" vertical="center"/>
    </xf>
    <xf numFmtId="0" fontId="4" fillId="29" borderId="0" xfId="0" applyFont="1" applyFill="1"/>
    <xf numFmtId="0" fontId="7" fillId="29" borderId="0" xfId="0" applyFont="1" applyFill="1" applyAlignment="1">
      <alignment vertical="center"/>
    </xf>
    <xf numFmtId="0" fontId="4" fillId="29" borderId="12" xfId="0" applyFont="1" applyFill="1" applyBorder="1"/>
    <xf numFmtId="0" fontId="28" fillId="29" borderId="0" xfId="42" quotePrefix="1" applyNumberFormat="1" applyFont="1" applyFill="1" applyBorder="1" applyAlignment="1" applyProtection="1">
      <alignment wrapText="1"/>
    </xf>
    <xf numFmtId="0" fontId="7" fillId="29" borderId="12" xfId="0" applyFont="1" applyFill="1" applyBorder="1"/>
    <xf numFmtId="0" fontId="7" fillId="29" borderId="0" xfId="0" applyFont="1" applyFill="1"/>
    <xf numFmtId="0" fontId="34" fillId="29" borderId="0" xfId="0" applyFont="1" applyFill="1" applyAlignment="1">
      <alignment horizontal="center"/>
    </xf>
    <xf numFmtId="0" fontId="33" fillId="29" borderId="0" xfId="0" applyFont="1" applyFill="1" applyAlignment="1">
      <alignment horizontal="left" vertical="center"/>
    </xf>
    <xf numFmtId="0" fontId="4" fillId="29" borderId="23" xfId="0" applyFont="1" applyFill="1" applyBorder="1" applyAlignment="1">
      <alignment horizontal="left" vertical="center" wrapText="1"/>
    </xf>
    <xf numFmtId="0" fontId="4" fillId="29" borderId="12" xfId="0" applyFont="1" applyFill="1" applyBorder="1" applyAlignment="1">
      <alignment vertical="top"/>
    </xf>
    <xf numFmtId="0" fontId="28" fillId="29" borderId="0" xfId="42" quotePrefix="1" applyNumberFormat="1" applyFont="1" applyFill="1" applyBorder="1" applyAlignment="1" applyProtection="1">
      <alignment horizontal="center" wrapText="1"/>
    </xf>
    <xf numFmtId="0" fontId="25" fillId="29" borderId="0" xfId="0" applyFont="1" applyFill="1" applyAlignment="1">
      <alignment horizontal="right" vertical="center" indent="1"/>
    </xf>
    <xf numFmtId="0" fontId="4" fillId="29" borderId="0" xfId="0" applyFont="1" applyFill="1" applyAlignment="1">
      <alignment horizontal="center"/>
    </xf>
    <xf numFmtId="0" fontId="3" fillId="29" borderId="0" xfId="0" applyFont="1" applyFill="1" applyAlignment="1">
      <alignment horizontal="centerContinuous"/>
    </xf>
    <xf numFmtId="0" fontId="69" fillId="29" borderId="12" xfId="0" applyFont="1" applyFill="1" applyBorder="1"/>
    <xf numFmtId="0" fontId="35" fillId="29" borderId="0" xfId="0" quotePrefix="1" applyFont="1" applyFill="1" applyAlignment="1">
      <alignment horizontal="left" vertical="center"/>
    </xf>
    <xf numFmtId="0" fontId="3" fillId="29" borderId="0" xfId="0" applyFont="1" applyFill="1" applyAlignment="1">
      <alignment horizontal="right"/>
    </xf>
    <xf numFmtId="0" fontId="5" fillId="29" borderId="0" xfId="0" applyFont="1" applyFill="1"/>
    <xf numFmtId="0" fontId="3" fillId="29" borderId="0" xfId="0" applyFont="1" applyFill="1" applyAlignment="1">
      <alignment horizontal="center"/>
    </xf>
    <xf numFmtId="0" fontId="76" fillId="29" borderId="0" xfId="0" applyFont="1" applyFill="1"/>
    <xf numFmtId="0" fontId="3" fillId="29" borderId="12" xfId="0" applyFont="1" applyFill="1" applyBorder="1"/>
    <xf numFmtId="0" fontId="4" fillId="29" borderId="12" xfId="0" applyFont="1" applyFill="1" applyBorder="1" applyAlignment="1">
      <alignment horizontal="centerContinuous" vertical="center"/>
    </xf>
    <xf numFmtId="0" fontId="75" fillId="29" borderId="12" xfId="0" applyFont="1" applyFill="1" applyBorder="1"/>
    <xf numFmtId="0" fontId="77" fillId="29" borderId="0" xfId="0" applyFont="1" applyFill="1" applyAlignment="1">
      <alignment vertical="center"/>
    </xf>
    <xf numFmtId="0" fontId="4" fillId="29" borderId="0" xfId="0" applyFont="1" applyFill="1" applyProtection="1">
      <protection locked="0"/>
    </xf>
    <xf numFmtId="0" fontId="0" fillId="27" borderId="0" xfId="0" applyFill="1"/>
    <xf numFmtId="0" fontId="0" fillId="27" borderId="0" xfId="0" applyFill="1" applyAlignment="1">
      <alignment horizontal="left" vertical="center"/>
    </xf>
    <xf numFmtId="0" fontId="33" fillId="27" borderId="0" xfId="0" applyFont="1" applyFill="1"/>
    <xf numFmtId="0" fontId="6" fillId="27" borderId="0" xfId="0" applyFont="1" applyFill="1"/>
    <xf numFmtId="0" fontId="69" fillId="27" borderId="0" xfId="0" applyFont="1" applyFill="1"/>
    <xf numFmtId="0" fontId="0" fillId="30" borderId="0" xfId="0" applyFill="1"/>
    <xf numFmtId="1" fontId="0" fillId="30" borderId="0" xfId="0" applyNumberFormat="1" applyFill="1"/>
    <xf numFmtId="0" fontId="1" fillId="19" borderId="0" xfId="0" applyFont="1" applyFill="1" applyAlignment="1">
      <alignment horizontal="right"/>
    </xf>
    <xf numFmtId="0" fontId="40" fillId="17" borderId="0" xfId="0" applyFont="1" applyFill="1" applyAlignment="1">
      <alignment horizontal="left" vertical="center" wrapText="1"/>
    </xf>
    <xf numFmtId="10" fontId="7" fillId="24" borderId="18" xfId="57" applyNumberFormat="1" applyFont="1" applyFill="1" applyBorder="1" applyAlignment="1" applyProtection="1">
      <alignment horizontal="right" vertical="center"/>
    </xf>
    <xf numFmtId="172" fontId="7" fillId="0" borderId="18" xfId="34" applyNumberFormat="1" applyFont="1" applyFill="1" applyBorder="1" applyAlignment="1" applyProtection="1">
      <alignment horizontal="right" vertical="center"/>
    </xf>
    <xf numFmtId="0" fontId="0" fillId="28" borderId="0" xfId="0" applyFill="1"/>
    <xf numFmtId="0" fontId="8" fillId="28" borderId="0" xfId="0" applyFont="1" applyFill="1" applyAlignment="1" applyProtection="1">
      <alignment horizontal="left" vertical="top"/>
      <protection locked="0"/>
    </xf>
    <xf numFmtId="10" fontId="7" fillId="24" borderId="18" xfId="54" applyNumberFormat="1" applyFont="1" applyFill="1" applyBorder="1" applyAlignment="1">
      <alignment horizontal="right" vertical="center"/>
    </xf>
    <xf numFmtId="2" fontId="7" fillId="24" borderId="18" xfId="57" applyNumberFormat="1" applyFont="1" applyFill="1" applyBorder="1" applyAlignment="1" applyProtection="1">
      <alignment horizontal="right" vertical="center"/>
    </xf>
    <xf numFmtId="0" fontId="4" fillId="20" borderId="12" xfId="0" applyFont="1" applyFill="1" applyBorder="1"/>
    <xf numFmtId="0" fontId="26" fillId="0" borderId="0" xfId="0" applyFont="1"/>
    <xf numFmtId="49" fontId="71" fillId="0" borderId="0" xfId="0" applyNumberFormat="1" applyFont="1"/>
    <xf numFmtId="49" fontId="26" fillId="0" borderId="0" xfId="0" applyNumberFormat="1" applyFont="1"/>
    <xf numFmtId="0" fontId="0" fillId="31" borderId="27" xfId="0" applyFill="1" applyBorder="1"/>
    <xf numFmtId="0" fontId="0" fillId="31" borderId="28" xfId="0" applyFill="1" applyBorder="1"/>
    <xf numFmtId="0" fontId="1" fillId="0" borderId="28" xfId="0" applyFont="1" applyBorder="1"/>
    <xf numFmtId="0" fontId="1" fillId="31" borderId="27" xfId="0" applyFont="1" applyFill="1" applyBorder="1"/>
    <xf numFmtId="0" fontId="0" fillId="31" borderId="0" xfId="0" applyFill="1"/>
    <xf numFmtId="0" fontId="1" fillId="31" borderId="28" xfId="0" applyFont="1" applyFill="1" applyBorder="1"/>
    <xf numFmtId="0" fontId="0" fillId="0" borderId="28" xfId="0" applyBorder="1"/>
    <xf numFmtId="0" fontId="3" fillId="24" borderId="0" xfId="0" applyFont="1" applyFill="1"/>
    <xf numFmtId="0" fontId="3" fillId="0" borderId="0" xfId="0" applyFont="1" applyAlignment="1">
      <alignment horizontal="left"/>
    </xf>
    <xf numFmtId="0" fontId="0" fillId="0" borderId="0" xfId="0" applyAlignment="1">
      <alignment horizontal="right"/>
    </xf>
    <xf numFmtId="0" fontId="84" fillId="0" borderId="0" xfId="0" applyFont="1"/>
    <xf numFmtId="0" fontId="1" fillId="28" borderId="0" xfId="0" applyFont="1" applyFill="1"/>
    <xf numFmtId="3" fontId="0" fillId="28" borderId="0" xfId="0" applyNumberFormat="1" applyFill="1"/>
    <xf numFmtId="0" fontId="0" fillId="28" borderId="0" xfId="0" applyFill="1" applyAlignment="1">
      <alignment horizontal="right"/>
    </xf>
    <xf numFmtId="0" fontId="1" fillId="28" borderId="0" xfId="0" applyFont="1" applyFill="1" applyAlignment="1">
      <alignment horizontal="right"/>
    </xf>
    <xf numFmtId="0" fontId="1" fillId="30" borderId="0" xfId="0" applyFont="1" applyFill="1"/>
    <xf numFmtId="9" fontId="0" fillId="30" borderId="0" xfId="0" applyNumberFormat="1" applyFill="1"/>
    <xf numFmtId="0" fontId="0" fillId="30" borderId="0" xfId="0" applyFill="1" applyAlignment="1">
      <alignment horizontal="right"/>
    </xf>
    <xf numFmtId="2" fontId="0" fillId="30" borderId="0" xfId="0" applyNumberFormat="1" applyFill="1"/>
    <xf numFmtId="3" fontId="0" fillId="30" borderId="0" xfId="0" applyNumberFormat="1" applyFill="1"/>
    <xf numFmtId="10" fontId="0" fillId="30" borderId="0" xfId="0" applyNumberFormat="1" applyFill="1"/>
    <xf numFmtId="3" fontId="69" fillId="17" borderId="0" xfId="0" applyNumberFormat="1" applyFont="1" applyFill="1"/>
    <xf numFmtId="3" fontId="16" fillId="22" borderId="28" xfId="0" applyNumberFormat="1" applyFont="1" applyFill="1" applyBorder="1" applyAlignment="1">
      <alignment horizontal="right"/>
    </xf>
    <xf numFmtId="2" fontId="7" fillId="27" borderId="27" xfId="0" applyNumberFormat="1" applyFont="1" applyFill="1" applyBorder="1" applyAlignment="1">
      <alignment horizontal="center" vertical="top" wrapText="1"/>
    </xf>
    <xf numFmtId="2" fontId="7" fillId="27" borderId="27" xfId="0" applyNumberFormat="1" applyFont="1" applyFill="1" applyBorder="1" applyAlignment="1">
      <alignment horizontal="center" vertical="center" wrapText="1"/>
    </xf>
    <xf numFmtId="173" fontId="0" fillId="0" borderId="0" xfId="0" applyNumberFormat="1"/>
    <xf numFmtId="0" fontId="7" fillId="27" borderId="12" xfId="0" applyFont="1" applyFill="1" applyBorder="1" applyAlignment="1">
      <alignment horizontal="center" vertical="center" wrapText="1"/>
    </xf>
    <xf numFmtId="2" fontId="0" fillId="0" borderId="0" xfId="0" applyNumberFormat="1"/>
    <xf numFmtId="0" fontId="7" fillId="27" borderId="26" xfId="0" applyFont="1" applyFill="1" applyBorder="1" applyAlignment="1">
      <alignment horizontal="center" vertical="center"/>
    </xf>
    <xf numFmtId="0" fontId="1" fillId="26" borderId="0" xfId="0" applyFont="1" applyFill="1"/>
    <xf numFmtId="0" fontId="85" fillId="0" borderId="0" xfId="0" applyFont="1"/>
    <xf numFmtId="0" fontId="86" fillId="0" borderId="0" xfId="0" applyFont="1"/>
    <xf numFmtId="0" fontId="0" fillId="24" borderId="12" xfId="0" applyFill="1" applyBorder="1"/>
    <xf numFmtId="0" fontId="66" fillId="28" borderId="0" xfId="0" applyFont="1" applyFill="1" applyAlignment="1">
      <alignment vertical="center"/>
    </xf>
    <xf numFmtId="0" fontId="89" fillId="19" borderId="12" xfId="0" applyFont="1" applyFill="1" applyBorder="1"/>
    <xf numFmtId="168" fontId="25" fillId="29" borderId="13" xfId="0" applyNumberFormat="1" applyFont="1" applyFill="1" applyBorder="1" applyAlignment="1" applyProtection="1">
      <alignment horizontal="right" vertical="center" indent="1"/>
      <protection locked="0"/>
    </xf>
    <xf numFmtId="0" fontId="0" fillId="17" borderId="28" xfId="0" applyFill="1" applyBorder="1"/>
    <xf numFmtId="0" fontId="1" fillId="0" borderId="27" xfId="0" applyFont="1" applyBorder="1"/>
    <xf numFmtId="174" fontId="0" fillId="28" borderId="0" xfId="57" applyNumberFormat="1" applyFont="1" applyFill="1"/>
    <xf numFmtId="175" fontId="0" fillId="28" borderId="0" xfId="0" applyNumberFormat="1" applyFill="1"/>
    <xf numFmtId="0" fontId="22" fillId="20" borderId="12" xfId="0" applyFont="1" applyFill="1" applyBorder="1" applyAlignment="1">
      <alignment horizontal="centerContinuous"/>
    </xf>
    <xf numFmtId="0" fontId="22" fillId="20" borderId="0" xfId="0" applyFont="1" applyFill="1" applyAlignment="1">
      <alignment horizontal="centerContinuous"/>
    </xf>
    <xf numFmtId="0" fontId="7" fillId="20" borderId="28" xfId="0" applyFont="1" applyFill="1" applyBorder="1" applyAlignment="1">
      <alignment horizontal="centerContinuous"/>
    </xf>
    <xf numFmtId="0" fontId="7" fillId="20" borderId="0" xfId="0" applyFont="1" applyFill="1"/>
    <xf numFmtId="0" fontId="7" fillId="20" borderId="28" xfId="0" applyFont="1" applyFill="1" applyBorder="1"/>
    <xf numFmtId="0" fontId="4" fillId="20" borderId="28" xfId="0" applyFont="1" applyFill="1" applyBorder="1" applyAlignment="1">
      <alignment horizontal="centerContinuous"/>
    </xf>
    <xf numFmtId="0" fontId="0" fillId="17" borderId="28" xfId="0" applyFill="1" applyBorder="1" applyAlignment="1">
      <alignment wrapText="1"/>
    </xf>
    <xf numFmtId="0" fontId="1" fillId="0" borderId="28" xfId="0" applyFont="1" applyBorder="1" applyAlignment="1">
      <alignment wrapText="1"/>
    </xf>
    <xf numFmtId="0" fontId="2" fillId="20" borderId="28" xfId="0" applyFont="1" applyFill="1" applyBorder="1"/>
    <xf numFmtId="0" fontId="11" fillId="20" borderId="28" xfId="0" applyFont="1" applyFill="1" applyBorder="1" applyAlignment="1">
      <alignment horizontal="center"/>
    </xf>
    <xf numFmtId="0" fontId="24" fillId="20" borderId="28" xfId="0" applyFont="1" applyFill="1" applyBorder="1" applyAlignment="1">
      <alignment horizontal="centerContinuous"/>
    </xf>
    <xf numFmtId="0" fontId="22" fillId="20" borderId="28" xfId="0" applyFont="1" applyFill="1" applyBorder="1" applyAlignment="1">
      <alignment horizontal="center"/>
    </xf>
    <xf numFmtId="0" fontId="0" fillId="19" borderId="28" xfId="0" applyFill="1" applyBorder="1"/>
    <xf numFmtId="0" fontId="7" fillId="19" borderId="0" xfId="0" applyFont="1" applyFill="1" applyProtection="1">
      <protection locked="0"/>
    </xf>
    <xf numFmtId="0" fontId="8" fillId="28" borderId="28" xfId="0" applyFont="1" applyFill="1" applyBorder="1" applyAlignment="1" applyProtection="1">
      <alignment horizontal="left" vertical="top"/>
      <protection locked="0"/>
    </xf>
    <xf numFmtId="0" fontId="7" fillId="19" borderId="12" xfId="0" applyFont="1" applyFill="1" applyBorder="1" applyAlignment="1">
      <alignment vertical="center"/>
    </xf>
    <xf numFmtId="0" fontId="7" fillId="19" borderId="28" xfId="0" applyFont="1" applyFill="1" applyBorder="1"/>
    <xf numFmtId="0" fontId="32" fillId="17" borderId="0" xfId="0" applyFont="1" applyFill="1"/>
    <xf numFmtId="0" fontId="7" fillId="17" borderId="0" xfId="0" applyFont="1" applyFill="1"/>
    <xf numFmtId="0" fontId="33" fillId="19" borderId="28" xfId="0" applyFont="1" applyFill="1" applyBorder="1"/>
    <xf numFmtId="0" fontId="31" fillId="19" borderId="28" xfId="0" applyFont="1" applyFill="1" applyBorder="1" applyAlignment="1">
      <alignment horizontal="center" vertical="center" wrapText="1"/>
    </xf>
    <xf numFmtId="0" fontId="28" fillId="19" borderId="28" xfId="42" quotePrefix="1" applyNumberFormat="1" applyFont="1" applyFill="1" applyBorder="1" applyAlignment="1" applyProtection="1">
      <alignment wrapText="1"/>
    </xf>
    <xf numFmtId="0" fontId="6" fillId="19" borderId="28" xfId="0" applyFont="1" applyFill="1" applyBorder="1"/>
    <xf numFmtId="0" fontId="28" fillId="19" borderId="28" xfId="42" quotePrefix="1" applyNumberFormat="1" applyFont="1" applyFill="1" applyBorder="1" applyAlignment="1" applyProtection="1">
      <alignment horizontal="center" wrapText="1"/>
    </xf>
    <xf numFmtId="170" fontId="1" fillId="19" borderId="28" xfId="0" applyNumberFormat="1" applyFont="1" applyFill="1" applyBorder="1" applyAlignment="1">
      <alignment horizontal="left"/>
    </xf>
    <xf numFmtId="0" fontId="4" fillId="20" borderId="0" xfId="0" applyFont="1" applyFill="1" applyAlignment="1">
      <alignment horizontal="centerContinuous" vertical="center"/>
    </xf>
    <xf numFmtId="0" fontId="4" fillId="20" borderId="28" xfId="0" applyFont="1" applyFill="1" applyBorder="1" applyAlignment="1">
      <alignment horizontal="centerContinuous" vertical="center"/>
    </xf>
    <xf numFmtId="0" fontId="75" fillId="19" borderId="28" xfId="0" applyFont="1" applyFill="1" applyBorder="1"/>
    <xf numFmtId="0" fontId="69" fillId="19" borderId="28" xfId="0" applyFont="1" applyFill="1" applyBorder="1"/>
    <xf numFmtId="0" fontId="4" fillId="19" borderId="12" xfId="0" applyFont="1" applyFill="1" applyBorder="1" applyAlignment="1">
      <alignment horizontal="left" vertical="center"/>
    </xf>
    <xf numFmtId="0" fontId="4" fillId="19" borderId="12" xfId="0" quotePrefix="1" applyFont="1" applyFill="1" applyBorder="1" applyAlignment="1">
      <alignment horizontal="left"/>
    </xf>
    <xf numFmtId="0" fontId="9" fillId="20" borderId="28" xfId="0" applyFont="1" applyFill="1" applyBorder="1" applyAlignment="1">
      <alignment horizontal="center" vertical="center"/>
    </xf>
    <xf numFmtId="0" fontId="4" fillId="20" borderId="28" xfId="0" applyFont="1" applyFill="1" applyBorder="1" applyAlignment="1">
      <alignment horizontal="center"/>
    </xf>
    <xf numFmtId="0" fontId="8" fillId="20" borderId="28" xfId="0" applyFont="1" applyFill="1" applyBorder="1" applyAlignment="1">
      <alignment horizontal="center"/>
    </xf>
    <xf numFmtId="0" fontId="7" fillId="24" borderId="28" xfId="0" applyFont="1" applyFill="1" applyBorder="1"/>
    <xf numFmtId="0" fontId="7" fillId="24" borderId="28" xfId="54" applyFont="1" applyFill="1" applyBorder="1"/>
    <xf numFmtId="0" fontId="7" fillId="24" borderId="28" xfId="54" applyFont="1" applyFill="1" applyBorder="1" applyAlignment="1">
      <alignment wrapText="1"/>
    </xf>
    <xf numFmtId="0" fontId="46" fillId="24" borderId="28" xfId="54" applyFont="1" applyFill="1" applyBorder="1" applyAlignment="1">
      <alignment horizontal="center" vertical="center"/>
    </xf>
    <xf numFmtId="0" fontId="7" fillId="24" borderId="28" xfId="54" applyFont="1" applyFill="1" applyBorder="1" applyAlignment="1">
      <alignment vertical="center"/>
    </xf>
    <xf numFmtId="0" fontId="7" fillId="24" borderId="28" xfId="54" applyFont="1" applyFill="1" applyBorder="1" applyAlignment="1">
      <alignment vertical="center" wrapText="1"/>
    </xf>
    <xf numFmtId="1" fontId="7" fillId="0" borderId="0" xfId="0" applyNumberFormat="1" applyFont="1"/>
    <xf numFmtId="0" fontId="7" fillId="20" borderId="12" xfId="0" applyFont="1" applyFill="1" applyBorder="1"/>
    <xf numFmtId="1" fontId="7" fillId="20" borderId="0" xfId="0" applyNumberFormat="1" applyFont="1" applyFill="1" applyAlignment="1">
      <alignment horizontal="right"/>
    </xf>
    <xf numFmtId="4" fontId="7" fillId="20" borderId="0" xfId="0" applyNumberFormat="1" applyFont="1" applyFill="1" applyAlignment="1">
      <alignment horizontal="center"/>
    </xf>
    <xf numFmtId="2" fontId="7" fillId="20" borderId="0" xfId="0" applyNumberFormat="1" applyFont="1" applyFill="1"/>
    <xf numFmtId="2" fontId="7" fillId="27" borderId="27" xfId="0" applyNumberFormat="1" applyFont="1" applyFill="1" applyBorder="1"/>
    <xf numFmtId="2" fontId="7" fillId="27" borderId="0" xfId="0" applyNumberFormat="1" applyFont="1" applyFill="1"/>
    <xf numFmtId="0" fontId="7" fillId="27" borderId="28" xfId="0" applyFont="1" applyFill="1" applyBorder="1"/>
    <xf numFmtId="0" fontId="7" fillId="27" borderId="12" xfId="0" applyFont="1" applyFill="1" applyBorder="1"/>
    <xf numFmtId="0" fontId="7" fillId="27" borderId="26" xfId="0" applyFont="1" applyFill="1" applyBorder="1"/>
    <xf numFmtId="0" fontId="7" fillId="20" borderId="12" xfId="0" applyFont="1" applyFill="1" applyBorder="1" applyAlignment="1">
      <alignment horizontal="center"/>
    </xf>
    <xf numFmtId="165" fontId="7" fillId="20" borderId="12" xfId="0" applyNumberFormat="1" applyFont="1" applyFill="1" applyBorder="1" applyAlignment="1">
      <alignment horizontal="right"/>
    </xf>
    <xf numFmtId="0" fontId="7" fillId="20" borderId="0" xfId="0" applyFont="1" applyFill="1" applyAlignment="1">
      <alignment horizontal="center" vertical="top" wrapText="1"/>
    </xf>
    <xf numFmtId="2" fontId="7" fillId="20" borderId="0" xfId="0" applyNumberFormat="1" applyFont="1" applyFill="1" applyAlignment="1">
      <alignment horizontal="center" vertical="top" wrapText="1"/>
    </xf>
    <xf numFmtId="0" fontId="7" fillId="27" borderId="28" xfId="0" applyFont="1" applyFill="1" applyBorder="1" applyAlignment="1">
      <alignment horizontal="center" vertical="center" wrapText="1"/>
    </xf>
    <xf numFmtId="0" fontId="22" fillId="20" borderId="12" xfId="0" applyFont="1" applyFill="1" applyBorder="1" applyAlignment="1">
      <alignment horizontal="center" wrapText="1"/>
    </xf>
    <xf numFmtId="0" fontId="22" fillId="20" borderId="12" xfId="0" applyFont="1" applyFill="1" applyBorder="1" applyAlignment="1">
      <alignment wrapText="1"/>
    </xf>
    <xf numFmtId="165" fontId="7" fillId="20" borderId="12" xfId="0" quotePrefix="1" applyNumberFormat="1" applyFont="1" applyFill="1" applyBorder="1" applyAlignment="1">
      <alignment horizontal="right" wrapText="1"/>
    </xf>
    <xf numFmtId="1" fontId="7" fillId="20" borderId="0" xfId="0" applyNumberFormat="1" applyFont="1" applyFill="1" applyAlignment="1">
      <alignment horizontal="right" wrapText="1"/>
    </xf>
    <xf numFmtId="2" fontId="7" fillId="20" borderId="0" xfId="0" applyNumberFormat="1" applyFont="1" applyFill="1" applyAlignment="1">
      <alignment wrapText="1"/>
    </xf>
    <xf numFmtId="2" fontId="7" fillId="27" borderId="27" xfId="0" applyNumberFormat="1" applyFont="1" applyFill="1" applyBorder="1" applyAlignment="1">
      <alignment wrapText="1"/>
    </xf>
    <xf numFmtId="2" fontId="7" fillId="27" borderId="0" xfId="0" applyNumberFormat="1" applyFont="1" applyFill="1" applyAlignment="1">
      <alignment wrapText="1"/>
    </xf>
    <xf numFmtId="0" fontId="7" fillId="0" borderId="0" xfId="0" applyFont="1" applyAlignment="1">
      <alignment wrapText="1"/>
    </xf>
    <xf numFmtId="2" fontId="20" fillId="27" borderId="22" xfId="0" applyNumberFormat="1" applyFont="1" applyFill="1" applyBorder="1" applyAlignment="1">
      <alignment horizontal="right"/>
    </xf>
    <xf numFmtId="2" fontId="20" fillId="27" borderId="26" xfId="0" applyNumberFormat="1" applyFont="1" applyFill="1" applyBorder="1" applyAlignment="1">
      <alignment horizontal="right"/>
    </xf>
    <xf numFmtId="0" fontId="4" fillId="0" borderId="0" xfId="0" applyFont="1"/>
    <xf numFmtId="0" fontId="7" fillId="0" borderId="0" xfId="0" applyFont="1" applyAlignment="1">
      <alignment horizontal="center"/>
    </xf>
    <xf numFmtId="4" fontId="7" fillId="0" borderId="0" xfId="0" applyNumberFormat="1" applyFont="1"/>
    <xf numFmtId="0" fontId="7" fillId="27" borderId="20" xfId="0" applyFont="1" applyFill="1" applyBorder="1" applyAlignment="1">
      <alignment vertical="top"/>
    </xf>
    <xf numFmtId="0" fontId="7" fillId="0" borderId="20" xfId="0" applyFont="1" applyBorder="1" applyAlignment="1">
      <alignment vertical="top"/>
    </xf>
    <xf numFmtId="0" fontId="7" fillId="0" borderId="29" xfId="0" applyFont="1" applyBorder="1" applyAlignment="1">
      <alignment vertical="top"/>
    </xf>
    <xf numFmtId="0" fontId="7" fillId="27" borderId="0" xfId="0" applyFont="1" applyFill="1"/>
    <xf numFmtId="0" fontId="7" fillId="22" borderId="0" xfId="0" applyFont="1" applyFill="1"/>
    <xf numFmtId="0" fontId="7" fillId="22" borderId="28" xfId="0" applyFont="1" applyFill="1" applyBorder="1"/>
    <xf numFmtId="0" fontId="4" fillId="27" borderId="0" xfId="0" applyFont="1" applyFill="1"/>
    <xf numFmtId="0" fontId="7" fillId="27" borderId="0" xfId="0" applyFont="1" applyFill="1" applyProtection="1">
      <protection locked="0"/>
    </xf>
    <xf numFmtId="0" fontId="7" fillId="22" borderId="0" xfId="0" applyFont="1" applyFill="1" applyProtection="1">
      <protection locked="0"/>
    </xf>
    <xf numFmtId="3" fontId="7" fillId="22" borderId="0" xfId="0" applyNumberFormat="1" applyFont="1" applyFill="1" applyAlignment="1">
      <alignment horizontal="right"/>
    </xf>
    <xf numFmtId="3" fontId="7" fillId="22" borderId="28" xfId="0" applyNumberFormat="1" applyFont="1" applyFill="1" applyBorder="1" applyAlignment="1">
      <alignment horizontal="right"/>
    </xf>
    <xf numFmtId="1" fontId="7" fillId="0" borderId="0" xfId="0" applyNumberFormat="1" applyFont="1" applyAlignment="1">
      <alignment horizontal="right"/>
    </xf>
    <xf numFmtId="4" fontId="7" fillId="0" borderId="0" xfId="0" applyNumberFormat="1" applyFont="1" applyAlignment="1">
      <alignment horizontal="center"/>
    </xf>
    <xf numFmtId="2" fontId="7" fillId="0" borderId="0" xfId="0" applyNumberFormat="1" applyFont="1"/>
    <xf numFmtId="166" fontId="7" fillId="0" borderId="0" xfId="0" applyNumberFormat="1" applyFont="1"/>
    <xf numFmtId="3" fontId="7" fillId="0" borderId="0" xfId="0" applyNumberFormat="1" applyFont="1" applyAlignment="1">
      <alignment horizontal="right"/>
    </xf>
    <xf numFmtId="171" fontId="7" fillId="0" borderId="0" xfId="0" applyNumberFormat="1" applyFont="1"/>
    <xf numFmtId="3" fontId="7" fillId="0" borderId="0" xfId="0" applyNumberFormat="1" applyFont="1"/>
    <xf numFmtId="3" fontId="7" fillId="0" borderId="0" xfId="34" applyNumberFormat="1" applyFont="1" applyFill="1" applyBorder="1" applyProtection="1"/>
    <xf numFmtId="169" fontId="7" fillId="0" borderId="0" xfId="0" applyNumberFormat="1" applyFont="1" applyAlignment="1">
      <alignment horizontal="right"/>
    </xf>
    <xf numFmtId="166" fontId="7" fillId="0" borderId="0" xfId="0" applyNumberFormat="1" applyFont="1" applyAlignment="1">
      <alignment horizontal="center"/>
    </xf>
    <xf numFmtId="2" fontId="7" fillId="0" borderId="0" xfId="0" applyNumberFormat="1" applyFont="1" applyAlignment="1">
      <alignment horizontal="center"/>
    </xf>
    <xf numFmtId="2" fontId="7" fillId="0" borderId="0" xfId="34" applyNumberFormat="1" applyFont="1" applyFill="1" applyBorder="1" applyProtection="1"/>
    <xf numFmtId="0" fontId="3" fillId="24" borderId="32" xfId="0" applyFont="1" applyFill="1" applyBorder="1"/>
    <xf numFmtId="0" fontId="3" fillId="24" borderId="33" xfId="0" applyFont="1" applyFill="1" applyBorder="1"/>
    <xf numFmtId="0" fontId="1" fillId="24" borderId="32" xfId="0" applyFont="1" applyFill="1" applyBorder="1"/>
    <xf numFmtId="0" fontId="1" fillId="24" borderId="33" xfId="0" applyFont="1" applyFill="1" applyBorder="1"/>
    <xf numFmtId="0" fontId="0" fillId="31" borderId="13" xfId="0" applyFill="1" applyBorder="1"/>
    <xf numFmtId="0" fontId="0" fillId="31" borderId="33" xfId="0" applyFill="1" applyBorder="1"/>
    <xf numFmtId="0" fontId="2" fillId="29" borderId="28" xfId="0" applyFont="1" applyFill="1" applyBorder="1"/>
    <xf numFmtId="0" fontId="11" fillId="29" borderId="28" xfId="0" applyFont="1" applyFill="1" applyBorder="1" applyAlignment="1">
      <alignment horizontal="center"/>
    </xf>
    <xf numFmtId="0" fontId="24" fillId="29" borderId="28" xfId="0" applyFont="1" applyFill="1" applyBorder="1" applyAlignment="1">
      <alignment horizontal="centerContinuous"/>
    </xf>
    <xf numFmtId="0" fontId="7" fillId="29" borderId="28" xfId="0" applyFont="1" applyFill="1" applyBorder="1" applyAlignment="1">
      <alignment horizontal="centerContinuous"/>
    </xf>
    <xf numFmtId="0" fontId="22" fillId="29" borderId="28" xfId="0" applyFont="1" applyFill="1" applyBorder="1" applyAlignment="1">
      <alignment horizontal="center"/>
    </xf>
    <xf numFmtId="0" fontId="0" fillId="29" borderId="28" xfId="0" applyFill="1" applyBorder="1"/>
    <xf numFmtId="0" fontId="7" fillId="29" borderId="0" xfId="0" applyFont="1" applyFill="1" applyProtection="1">
      <protection locked="0"/>
    </xf>
    <xf numFmtId="0" fontId="0" fillId="29" borderId="32" xfId="0" applyFill="1" applyBorder="1" applyAlignment="1">
      <alignment horizontal="left" vertical="center"/>
    </xf>
    <xf numFmtId="0" fontId="0" fillId="29" borderId="33" xfId="0" applyFill="1" applyBorder="1" applyAlignment="1">
      <alignment horizontal="left" vertical="center"/>
    </xf>
    <xf numFmtId="0" fontId="8" fillId="29" borderId="28" xfId="0" applyFont="1" applyFill="1" applyBorder="1" applyAlignment="1" applyProtection="1">
      <alignment horizontal="left" vertical="top"/>
      <protection locked="0"/>
    </xf>
    <xf numFmtId="0" fontId="0" fillId="29" borderId="32" xfId="0" applyFill="1" applyBorder="1"/>
    <xf numFmtId="0" fontId="0" fillId="29" borderId="33" xfId="0" applyFill="1" applyBorder="1"/>
    <xf numFmtId="0" fontId="7" fillId="29" borderId="12" xfId="0" applyFont="1" applyFill="1" applyBorder="1" applyAlignment="1">
      <alignment vertical="center"/>
    </xf>
    <xf numFmtId="0" fontId="7" fillId="29" borderId="28" xfId="0" applyFont="1" applyFill="1" applyBorder="1"/>
    <xf numFmtId="0" fontId="33" fillId="29" borderId="28" xfId="0" applyFont="1" applyFill="1" applyBorder="1"/>
    <xf numFmtId="0" fontId="31" fillId="29" borderId="28" xfId="0" applyFont="1" applyFill="1" applyBorder="1" applyAlignment="1">
      <alignment horizontal="center" vertical="center" wrapText="1"/>
    </xf>
    <xf numFmtId="0" fontId="28" fillId="29" borderId="28" xfId="42" quotePrefix="1" applyNumberFormat="1" applyFont="1" applyFill="1" applyBorder="1" applyAlignment="1" applyProtection="1">
      <alignment wrapText="1"/>
    </xf>
    <xf numFmtId="0" fontId="6" fillId="29" borderId="28" xfId="0" applyFont="1" applyFill="1" applyBorder="1"/>
    <xf numFmtId="0" fontId="28" fillId="29" borderId="28" xfId="42" quotePrefix="1" applyNumberFormat="1" applyFont="1" applyFill="1" applyBorder="1" applyAlignment="1" applyProtection="1">
      <alignment horizontal="center" wrapText="1"/>
    </xf>
    <xf numFmtId="0" fontId="4" fillId="29" borderId="0" xfId="0" applyFont="1" applyFill="1" applyAlignment="1">
      <alignment horizontal="centerContinuous" vertical="center"/>
    </xf>
    <xf numFmtId="0" fontId="4" fillId="29" borderId="28" xfId="0" applyFont="1" applyFill="1" applyBorder="1" applyAlignment="1">
      <alignment horizontal="centerContinuous" vertical="center"/>
    </xf>
    <xf numFmtId="0" fontId="4" fillId="29" borderId="28" xfId="0" applyFont="1" applyFill="1" applyBorder="1" applyAlignment="1">
      <alignment horizontal="centerContinuous"/>
    </xf>
    <xf numFmtId="0" fontId="75" fillId="29" borderId="28" xfId="0" applyFont="1" applyFill="1" applyBorder="1"/>
    <xf numFmtId="0" fontId="4" fillId="29" borderId="12" xfId="0" applyFont="1" applyFill="1" applyBorder="1" applyAlignment="1">
      <alignment horizontal="left" vertical="center"/>
    </xf>
    <xf numFmtId="0" fontId="7" fillId="29" borderId="32" xfId="0" applyFont="1" applyFill="1" applyBorder="1"/>
    <xf numFmtId="0" fontId="4" fillId="29" borderId="12" xfId="0" quotePrefix="1" applyFont="1" applyFill="1" applyBorder="1" applyAlignment="1">
      <alignment horizontal="left"/>
    </xf>
    <xf numFmtId="0" fontId="1" fillId="24" borderId="45" xfId="0" applyFont="1" applyFill="1" applyBorder="1"/>
    <xf numFmtId="0" fontId="1" fillId="31" borderId="46" xfId="0" applyFont="1" applyFill="1" applyBorder="1"/>
    <xf numFmtId="0" fontId="0" fillId="63" borderId="47" xfId="0" applyFill="1" applyBorder="1"/>
    <xf numFmtId="0" fontId="0" fillId="63" borderId="48" xfId="0" applyFill="1" applyBorder="1"/>
    <xf numFmtId="0" fontId="0" fillId="24" borderId="49" xfId="0" applyFill="1" applyBorder="1"/>
    <xf numFmtId="0" fontId="0" fillId="63" borderId="0" xfId="0" applyFill="1"/>
    <xf numFmtId="0" fontId="0" fillId="63" borderId="50" xfId="0" applyFill="1" applyBorder="1"/>
    <xf numFmtId="0" fontId="1" fillId="24" borderId="49" xfId="0" applyFont="1" applyFill="1" applyBorder="1"/>
    <xf numFmtId="0" fontId="1" fillId="0" borderId="49" xfId="0" applyFont="1" applyBorder="1"/>
    <xf numFmtId="0" fontId="0" fillId="0" borderId="49" xfId="0" applyBorder="1"/>
    <xf numFmtId="0" fontId="0" fillId="24" borderId="50" xfId="0" applyFill="1" applyBorder="1"/>
    <xf numFmtId="0" fontId="0" fillId="24" borderId="51" xfId="0" applyFill="1" applyBorder="1"/>
    <xf numFmtId="0" fontId="0" fillId="31" borderId="52" xfId="0" applyFill="1" applyBorder="1"/>
    <xf numFmtId="0" fontId="0" fillId="63" borderId="53" xfId="0" applyFill="1" applyBorder="1"/>
    <xf numFmtId="0" fontId="1" fillId="24" borderId="53" xfId="0" applyFont="1" applyFill="1" applyBorder="1"/>
    <xf numFmtId="0" fontId="0" fillId="24" borderId="54" xfId="0" applyFill="1" applyBorder="1"/>
    <xf numFmtId="0" fontId="1" fillId="0" borderId="0" xfId="51"/>
    <xf numFmtId="0" fontId="7" fillId="0" borderId="18" xfId="34" applyNumberFormat="1" applyFont="1" applyFill="1" applyBorder="1" applyAlignment="1" applyProtection="1">
      <alignment horizontal="right" vertical="center"/>
    </xf>
    <xf numFmtId="0" fontId="22" fillId="20" borderId="55" xfId="0" applyFont="1" applyFill="1" applyBorder="1" applyAlignment="1">
      <alignment horizontal="centerContinuous"/>
    </xf>
    <xf numFmtId="0" fontId="22" fillId="20" borderId="56" xfId="0" applyFont="1" applyFill="1" applyBorder="1" applyAlignment="1">
      <alignment horizontal="centerContinuous"/>
    </xf>
    <xf numFmtId="0" fontId="28" fillId="20" borderId="56" xfId="0" applyFont="1" applyFill="1" applyBorder="1" applyAlignment="1">
      <alignment horizontal="right"/>
    </xf>
    <xf numFmtId="170" fontId="28" fillId="20" borderId="57" xfId="0" applyNumberFormat="1" applyFont="1" applyFill="1" applyBorder="1" applyAlignment="1">
      <alignment horizontal="left"/>
    </xf>
    <xf numFmtId="0" fontId="4" fillId="21" borderId="55" xfId="0" applyFont="1" applyFill="1" applyBorder="1" applyAlignment="1">
      <alignment horizontal="center"/>
    </xf>
    <xf numFmtId="0" fontId="4" fillId="21" borderId="56" xfId="0" applyFont="1" applyFill="1" applyBorder="1" applyAlignment="1">
      <alignment horizontal="center"/>
    </xf>
    <xf numFmtId="0" fontId="0" fillId="17" borderId="55" xfId="0" applyFill="1" applyBorder="1"/>
    <xf numFmtId="0" fontId="0" fillId="17" borderId="56" xfId="0" applyFill="1" applyBorder="1"/>
    <xf numFmtId="0" fontId="0" fillId="0" borderId="56" xfId="0" applyBorder="1"/>
    <xf numFmtId="0" fontId="0" fillId="17" borderId="57" xfId="0" applyFill="1" applyBorder="1"/>
    <xf numFmtId="0" fontId="7" fillId="20" borderId="55" xfId="0" applyFont="1" applyFill="1" applyBorder="1"/>
    <xf numFmtId="0" fontId="7" fillId="20" borderId="56" xfId="0" applyFont="1" applyFill="1" applyBorder="1"/>
    <xf numFmtId="0" fontId="2" fillId="20" borderId="56" xfId="0" applyFont="1" applyFill="1" applyBorder="1" applyAlignment="1">
      <alignment horizontal="right"/>
    </xf>
    <xf numFmtId="170" fontId="2" fillId="20" borderId="57" xfId="0" applyNumberFormat="1" applyFont="1" applyFill="1" applyBorder="1" applyAlignment="1">
      <alignment horizontal="left"/>
    </xf>
    <xf numFmtId="0" fontId="8" fillId="17" borderId="30" xfId="0" applyFont="1" applyFill="1" applyBorder="1" applyAlignment="1">
      <alignment horizontal="left" vertical="top"/>
    </xf>
    <xf numFmtId="0" fontId="0" fillId="17" borderId="32" xfId="0" applyFill="1" applyBorder="1" applyAlignment="1">
      <alignment horizontal="left" vertical="center"/>
    </xf>
    <xf numFmtId="0" fontId="0" fillId="17" borderId="33" xfId="0" applyFill="1" applyBorder="1" applyAlignment="1">
      <alignment horizontal="left" vertical="center"/>
    </xf>
    <xf numFmtId="0" fontId="8" fillId="17" borderId="30" xfId="0" applyFont="1" applyFill="1" applyBorder="1" applyAlignment="1" applyProtection="1">
      <alignment horizontal="left" vertical="top"/>
      <protection locked="0"/>
    </xf>
    <xf numFmtId="0" fontId="0" fillId="17" borderId="32" xfId="0" applyFill="1" applyBorder="1"/>
    <xf numFmtId="0" fontId="0" fillId="17" borderId="33" xfId="0" applyFill="1" applyBorder="1"/>
    <xf numFmtId="0" fontId="0" fillId="19" borderId="56" xfId="0" applyFill="1" applyBorder="1"/>
    <xf numFmtId="0" fontId="0" fillId="19" borderId="57" xfId="0" applyFill="1" applyBorder="1"/>
    <xf numFmtId="0" fontId="7" fillId="19" borderId="56" xfId="0" applyFont="1" applyFill="1" applyBorder="1"/>
    <xf numFmtId="0" fontId="7" fillId="19" borderId="57" xfId="0" applyFont="1" applyFill="1" applyBorder="1"/>
    <xf numFmtId="0" fontId="0" fillId="19" borderId="55" xfId="0" applyFill="1" applyBorder="1"/>
    <xf numFmtId="0" fontId="7" fillId="19" borderId="56" xfId="0" applyFont="1" applyFill="1" applyBorder="1" applyAlignment="1">
      <alignment horizontal="left" vertical="center"/>
    </xf>
    <xf numFmtId="0" fontId="4" fillId="19" borderId="56" xfId="0" applyFont="1" applyFill="1" applyBorder="1" applyAlignment="1">
      <alignment horizontal="left" vertical="center"/>
    </xf>
    <xf numFmtId="0" fontId="7" fillId="17" borderId="32" xfId="0" applyFont="1" applyFill="1" applyBorder="1"/>
    <xf numFmtId="0" fontId="7" fillId="19" borderId="55" xfId="0" applyFont="1" applyFill="1" applyBorder="1"/>
    <xf numFmtId="0" fontId="9" fillId="19" borderId="56" xfId="0" applyFont="1" applyFill="1" applyBorder="1" applyAlignment="1">
      <alignment horizontal="right"/>
    </xf>
    <xf numFmtId="0" fontId="9" fillId="19" borderId="57" xfId="0" applyFont="1" applyFill="1" applyBorder="1" applyAlignment="1">
      <alignment horizontal="right"/>
    </xf>
    <xf numFmtId="0" fontId="7" fillId="20" borderId="55" xfId="0" applyFont="1" applyFill="1" applyBorder="1" applyAlignment="1">
      <alignment horizontal="center"/>
    </xf>
    <xf numFmtId="0" fontId="7" fillId="20" borderId="57" xfId="0" applyFont="1" applyFill="1" applyBorder="1"/>
    <xf numFmtId="0" fontId="7" fillId="20" borderId="55" xfId="0" applyFont="1" applyFill="1" applyBorder="1" applyAlignment="1">
      <alignment horizontal="right"/>
    </xf>
    <xf numFmtId="1" fontId="7" fillId="20" borderId="56" xfId="0" applyNumberFormat="1" applyFont="1" applyFill="1" applyBorder="1" applyAlignment="1">
      <alignment horizontal="right"/>
    </xf>
    <xf numFmtId="4" fontId="7" fillId="20" borderId="56" xfId="0" applyNumberFormat="1" applyFont="1" applyFill="1" applyBorder="1" applyAlignment="1">
      <alignment horizontal="right"/>
    </xf>
    <xf numFmtId="2" fontId="7" fillId="20" borderId="56" xfId="0" applyNumberFormat="1" applyFont="1" applyFill="1" applyBorder="1"/>
    <xf numFmtId="2" fontId="7" fillId="27" borderId="58" xfId="0" applyNumberFormat="1" applyFont="1" applyFill="1" applyBorder="1"/>
    <xf numFmtId="2" fontId="7" fillId="27" borderId="56" xfId="0" applyNumberFormat="1" applyFont="1" applyFill="1" applyBorder="1"/>
    <xf numFmtId="2" fontId="7" fillId="27" borderId="57" xfId="0" applyNumberFormat="1" applyFont="1" applyFill="1" applyBorder="1"/>
    <xf numFmtId="2" fontId="7" fillId="27" borderId="55" xfId="0" applyNumberFormat="1" applyFont="1" applyFill="1" applyBorder="1"/>
    <xf numFmtId="0" fontId="7" fillId="27" borderId="59" xfId="0" applyFont="1" applyFill="1" applyBorder="1"/>
    <xf numFmtId="2" fontId="20" fillId="27" borderId="30" xfId="0" applyNumberFormat="1" applyFont="1" applyFill="1" applyBorder="1" applyAlignment="1">
      <alignment horizontal="right"/>
    </xf>
    <xf numFmtId="0" fontId="4" fillId="27" borderId="56" xfId="0" applyFont="1" applyFill="1" applyBorder="1"/>
    <xf numFmtId="0" fontId="7" fillId="22" borderId="56" xfId="0" applyFont="1" applyFill="1" applyBorder="1"/>
    <xf numFmtId="3" fontId="16" fillId="22" borderId="56" xfId="0" applyNumberFormat="1" applyFont="1" applyFill="1" applyBorder="1" applyAlignment="1" applyProtection="1">
      <alignment horizontal="right"/>
      <protection locked="0"/>
    </xf>
    <xf numFmtId="3" fontId="16" fillId="22" borderId="57" xfId="0" applyNumberFormat="1" applyFont="1" applyFill="1" applyBorder="1" applyAlignment="1" applyProtection="1">
      <alignment horizontal="right"/>
      <protection locked="0"/>
    </xf>
    <xf numFmtId="0" fontId="8" fillId="20" borderId="55" xfId="0" applyFont="1" applyFill="1" applyBorder="1"/>
    <xf numFmtId="0" fontId="8" fillId="20" borderId="56" xfId="0" applyFont="1" applyFill="1" applyBorder="1"/>
    <xf numFmtId="0" fontId="4" fillId="20" borderId="56" xfId="0" applyFont="1" applyFill="1" applyBorder="1" applyAlignment="1">
      <alignment wrapText="1"/>
    </xf>
    <xf numFmtId="0" fontId="9" fillId="20" borderId="56" xfId="0" applyFont="1" applyFill="1" applyBorder="1"/>
    <xf numFmtId="0" fontId="8" fillId="20" borderId="56" xfId="0" applyFont="1" applyFill="1" applyBorder="1" applyAlignment="1">
      <alignment horizontal="center"/>
    </xf>
    <xf numFmtId="0" fontId="8" fillId="20" borderId="56" xfId="0" applyFont="1" applyFill="1" applyBorder="1" applyAlignment="1">
      <alignment horizontal="center" wrapText="1"/>
    </xf>
    <xf numFmtId="0" fontId="8" fillId="20" borderId="57" xfId="0" applyFont="1" applyFill="1" applyBorder="1" applyAlignment="1">
      <alignment horizontal="center"/>
    </xf>
    <xf numFmtId="0" fontId="7" fillId="24" borderId="55" xfId="54" applyFont="1" applyFill="1" applyBorder="1"/>
    <xf numFmtId="0" fontId="7" fillId="24" borderId="56" xfId="54" applyFont="1" applyFill="1" applyBorder="1"/>
    <xf numFmtId="0" fontId="7" fillId="24" borderId="56" xfId="54" applyFont="1" applyFill="1" applyBorder="1" applyAlignment="1">
      <alignment horizontal="center" wrapText="1"/>
    </xf>
    <xf numFmtId="3" fontId="7" fillId="24" borderId="56" xfId="54" applyNumberFormat="1" applyFont="1" applyFill="1" applyBorder="1"/>
    <xf numFmtId="0" fontId="7" fillId="24" borderId="56" xfId="54" applyFont="1" applyFill="1" applyBorder="1" applyAlignment="1">
      <alignment horizontal="center"/>
    </xf>
    <xf numFmtId="0" fontId="7" fillId="24" borderId="56" xfId="54" applyFont="1" applyFill="1" applyBorder="1" applyAlignment="1">
      <alignment wrapText="1"/>
    </xf>
    <xf numFmtId="0" fontId="7" fillId="24" borderId="57" xfId="54" applyFont="1" applyFill="1" applyBorder="1" applyAlignment="1">
      <alignment vertical="center"/>
    </xf>
    <xf numFmtId="0" fontId="0" fillId="31" borderId="58" xfId="0" applyFill="1" applyBorder="1"/>
    <xf numFmtId="0" fontId="0" fillId="31" borderId="57" xfId="0" applyFill="1" applyBorder="1"/>
    <xf numFmtId="0" fontId="7" fillId="29" borderId="55" xfId="0" applyFont="1" applyFill="1" applyBorder="1"/>
    <xf numFmtId="0" fontId="7" fillId="29" borderId="56" xfId="0" applyFont="1" applyFill="1" applyBorder="1"/>
    <xf numFmtId="0" fontId="2" fillId="29" borderId="56" xfId="0" applyFont="1" applyFill="1" applyBorder="1" applyAlignment="1">
      <alignment horizontal="right"/>
    </xf>
    <xf numFmtId="170" fontId="2" fillId="29" borderId="57" xfId="0" applyNumberFormat="1" applyFont="1" applyFill="1" applyBorder="1" applyAlignment="1">
      <alignment horizontal="left" indent="1"/>
    </xf>
    <xf numFmtId="0" fontId="8" fillId="29" borderId="30" xfId="0" applyFont="1" applyFill="1" applyBorder="1" applyAlignment="1">
      <alignment horizontal="left" vertical="top"/>
    </xf>
    <xf numFmtId="0" fontId="0" fillId="29" borderId="56" xfId="0" applyFill="1" applyBorder="1"/>
    <xf numFmtId="0" fontId="0" fillId="29" borderId="57" xfId="0" applyFill="1" applyBorder="1"/>
    <xf numFmtId="0" fontId="7" fillId="29" borderId="57" xfId="0" applyFont="1" applyFill="1" applyBorder="1"/>
    <xf numFmtId="0" fontId="0" fillId="29" borderId="55" xfId="0" applyFill="1" applyBorder="1"/>
    <xf numFmtId="0" fontId="7" fillId="29" borderId="56" xfId="0" applyFont="1" applyFill="1" applyBorder="1" applyAlignment="1">
      <alignment horizontal="left" vertical="center"/>
    </xf>
    <xf numFmtId="0" fontId="4" fillId="29" borderId="56" xfId="0" applyFont="1" applyFill="1" applyBorder="1" applyAlignment="1">
      <alignment horizontal="left" vertical="center"/>
    </xf>
    <xf numFmtId="0" fontId="9" fillId="29" borderId="56" xfId="0" applyFont="1" applyFill="1" applyBorder="1" applyAlignment="1">
      <alignment horizontal="right"/>
    </xf>
    <xf numFmtId="0" fontId="9" fillId="29" borderId="57" xfId="0" applyFont="1" applyFill="1" applyBorder="1" applyAlignment="1">
      <alignment horizontal="right"/>
    </xf>
    <xf numFmtId="3" fontId="0" fillId="17" borderId="0" xfId="0" applyNumberFormat="1" applyFill="1"/>
    <xf numFmtId="0" fontId="9" fillId="17" borderId="0" xfId="0" applyFont="1" applyFill="1" applyAlignment="1">
      <alignment vertical="top" wrapText="1"/>
    </xf>
    <xf numFmtId="0" fontId="0" fillId="0" borderId="0" xfId="0" applyAlignment="1">
      <alignment wrapText="1"/>
    </xf>
    <xf numFmtId="0" fontId="0" fillId="0" borderId="0" xfId="0" applyAlignment="1">
      <alignment horizontal="left" wrapText="1"/>
    </xf>
    <xf numFmtId="0" fontId="8" fillId="0" borderId="0" xfId="0" applyFont="1" applyAlignment="1">
      <alignment horizontal="left" wrapText="1"/>
    </xf>
    <xf numFmtId="0" fontId="10" fillId="0" borderId="0" xfId="0" applyFont="1" applyAlignment="1">
      <alignment horizontal="left"/>
    </xf>
    <xf numFmtId="0" fontId="66" fillId="20" borderId="0" xfId="0" applyFont="1" applyFill="1"/>
    <xf numFmtId="0" fontId="22" fillId="20" borderId="28" xfId="0" applyFont="1" applyFill="1" applyBorder="1" applyAlignment="1">
      <alignment horizontal="center" vertical="center" wrapText="1"/>
    </xf>
    <xf numFmtId="0" fontId="22" fillId="20" borderId="0" xfId="0" applyFont="1" applyFill="1" applyAlignment="1">
      <alignment horizontal="center" vertical="center" wrapText="1"/>
    </xf>
    <xf numFmtId="0" fontId="7" fillId="27" borderId="27" xfId="0" applyFont="1" applyFill="1" applyBorder="1"/>
    <xf numFmtId="10" fontId="7" fillId="27" borderId="20" xfId="0" applyNumberFormat="1" applyFont="1" applyFill="1" applyBorder="1" applyAlignment="1">
      <alignment horizontal="center"/>
    </xf>
    <xf numFmtId="0" fontId="0" fillId="0" borderId="0" xfId="0" quotePrefix="1"/>
    <xf numFmtId="3" fontId="7" fillId="24" borderId="18" xfId="34" applyNumberFormat="1" applyFont="1" applyFill="1" applyBorder="1" applyAlignment="1" applyProtection="1">
      <alignment horizontal="right" vertical="center"/>
    </xf>
    <xf numFmtId="168" fontId="7" fillId="24" borderId="18" xfId="34" applyNumberFormat="1" applyFont="1" applyFill="1" applyBorder="1" applyAlignment="1" applyProtection="1">
      <alignment horizontal="right" vertical="center"/>
    </xf>
    <xf numFmtId="0" fontId="4" fillId="20" borderId="19" xfId="0" applyFont="1" applyFill="1" applyBorder="1" applyAlignment="1">
      <alignment horizontal="center"/>
    </xf>
    <xf numFmtId="0" fontId="4" fillId="20" borderId="20" xfId="0" applyFont="1" applyFill="1" applyBorder="1" applyAlignment="1">
      <alignment horizontal="center"/>
    </xf>
    <xf numFmtId="0" fontId="4" fillId="20" borderId="21" xfId="0" applyFont="1" applyFill="1" applyBorder="1"/>
    <xf numFmtId="0" fontId="4" fillId="20" borderId="20" xfId="0" applyFont="1" applyFill="1" applyBorder="1"/>
    <xf numFmtId="3" fontId="4" fillId="20" borderId="24" xfId="0" applyNumberFormat="1" applyFont="1" applyFill="1" applyBorder="1" applyAlignment="1">
      <alignment horizontal="right"/>
    </xf>
    <xf numFmtId="3" fontId="4" fillId="20" borderId="20" xfId="0" applyNumberFormat="1" applyFont="1" applyFill="1" applyBorder="1" applyAlignment="1">
      <alignment horizontal="centerContinuous"/>
    </xf>
    <xf numFmtId="2" fontId="4" fillId="20" borderId="21" xfId="0" applyNumberFormat="1" applyFont="1" applyFill="1" applyBorder="1"/>
    <xf numFmtId="2" fontId="4" fillId="27" borderId="20" xfId="0" applyNumberFormat="1" applyFont="1" applyFill="1" applyBorder="1"/>
    <xf numFmtId="2" fontId="4" fillId="27" borderId="29" xfId="0" applyNumberFormat="1" applyFont="1" applyFill="1" applyBorder="1"/>
    <xf numFmtId="2" fontId="4" fillId="27" borderId="12" xfId="0" applyNumberFormat="1" applyFont="1" applyFill="1" applyBorder="1"/>
    <xf numFmtId="0" fontId="4" fillId="27" borderId="61" xfId="0" applyFont="1" applyFill="1" applyBorder="1"/>
    <xf numFmtId="0" fontId="7" fillId="20" borderId="0" xfId="0" applyFont="1" applyFill="1" applyAlignment="1">
      <alignment horizontal="center"/>
    </xf>
    <xf numFmtId="168" fontId="7" fillId="0" borderId="0" xfId="0" applyNumberFormat="1" applyFont="1"/>
    <xf numFmtId="6" fontId="7" fillId="27" borderId="0" xfId="0" applyNumberFormat="1" applyFont="1" applyFill="1" applyAlignment="1">
      <alignment horizontal="center"/>
    </xf>
    <xf numFmtId="0" fontId="7" fillId="27" borderId="0" xfId="0" applyFont="1" applyFill="1" applyAlignment="1">
      <alignment horizontal="center"/>
    </xf>
    <xf numFmtId="2" fontId="7" fillId="27" borderId="0" xfId="0" applyNumberFormat="1" applyFont="1" applyFill="1" applyAlignment="1">
      <alignment horizontal="right"/>
    </xf>
    <xf numFmtId="9" fontId="7" fillId="27" borderId="0" xfId="0" applyNumberFormat="1" applyFont="1" applyFill="1" applyAlignment="1">
      <alignment horizontal="center"/>
    </xf>
    <xf numFmtId="0" fontId="7" fillId="0" borderId="0" xfId="111" applyFont="1"/>
    <xf numFmtId="0" fontId="7" fillId="20" borderId="20" xfId="0" applyFont="1" applyFill="1" applyBorder="1" applyAlignment="1">
      <alignment horizontal="center"/>
    </xf>
    <xf numFmtId="0" fontId="7" fillId="0" borderId="20" xfId="0" applyFont="1" applyBorder="1"/>
    <xf numFmtId="3" fontId="7" fillId="0" borderId="20" xfId="0" applyNumberFormat="1" applyFont="1" applyBorder="1"/>
    <xf numFmtId="168" fontId="7" fillId="0" borderId="20" xfId="0" applyNumberFormat="1" applyFont="1" applyBorder="1"/>
    <xf numFmtId="4" fontId="7" fillId="0" borderId="20" xfId="0" applyNumberFormat="1" applyFont="1" applyBorder="1"/>
    <xf numFmtId="6" fontId="7" fillId="27" borderId="20" xfId="0" applyNumberFormat="1" applyFont="1" applyFill="1" applyBorder="1" applyAlignment="1">
      <alignment horizontal="center"/>
    </xf>
    <xf numFmtId="0" fontId="7" fillId="27" borderId="20" xfId="0" applyFont="1" applyFill="1" applyBorder="1" applyAlignment="1">
      <alignment horizontal="center"/>
    </xf>
    <xf numFmtId="2" fontId="7" fillId="27" borderId="20" xfId="0" applyNumberFormat="1" applyFont="1" applyFill="1" applyBorder="1" applyAlignment="1">
      <alignment horizontal="right"/>
    </xf>
    <xf numFmtId="0" fontId="7" fillId="20" borderId="18" xfId="0" applyFont="1" applyFill="1" applyBorder="1" applyAlignment="1">
      <alignment horizontal="center"/>
    </xf>
    <xf numFmtId="4" fontId="7" fillId="20" borderId="18" xfId="0" applyNumberFormat="1" applyFont="1" applyFill="1" applyBorder="1"/>
    <xf numFmtId="168" fontId="7" fillId="20" borderId="18" xfId="0" applyNumberFormat="1" applyFont="1" applyFill="1" applyBorder="1"/>
    <xf numFmtId="0" fontId="7" fillId="27" borderId="18" xfId="0" applyFont="1" applyFill="1" applyBorder="1"/>
    <xf numFmtId="2" fontId="7" fillId="27" borderId="18" xfId="0" applyNumberFormat="1" applyFont="1" applyFill="1" applyBorder="1" applyAlignment="1">
      <alignment horizontal="right"/>
    </xf>
    <xf numFmtId="0" fontId="4" fillId="27" borderId="24" xfId="0" applyFont="1" applyFill="1" applyBorder="1" applyAlignment="1">
      <alignment vertical="top"/>
    </xf>
    <xf numFmtId="0" fontId="7" fillId="27" borderId="60" xfId="0" applyFont="1" applyFill="1" applyBorder="1"/>
    <xf numFmtId="0" fontId="4" fillId="27" borderId="60" xfId="0" applyFont="1" applyFill="1" applyBorder="1"/>
    <xf numFmtId="0" fontId="4" fillId="27" borderId="62" xfId="0" applyFont="1" applyFill="1" applyBorder="1"/>
    <xf numFmtId="0" fontId="12" fillId="20" borderId="64" xfId="0" applyFont="1" applyFill="1" applyBorder="1" applyAlignment="1">
      <alignment horizontal="center"/>
    </xf>
    <xf numFmtId="0" fontId="77" fillId="20" borderId="64" xfId="0" applyFont="1" applyFill="1" applyBorder="1" applyAlignment="1">
      <alignment horizontal="center"/>
    </xf>
    <xf numFmtId="0" fontId="2" fillId="20" borderId="64" xfId="0" applyFont="1" applyFill="1" applyBorder="1"/>
    <xf numFmtId="0" fontId="37" fillId="20" borderId="65" xfId="0" applyFont="1" applyFill="1" applyBorder="1" applyAlignment="1" applyProtection="1">
      <alignment horizontal="centerContinuous"/>
      <protection locked="0"/>
    </xf>
    <xf numFmtId="0" fontId="0" fillId="19" borderId="63" xfId="0" applyFill="1" applyBorder="1" applyAlignment="1">
      <alignment horizontal="centerContinuous"/>
    </xf>
    <xf numFmtId="0" fontId="0" fillId="19" borderId="64" xfId="0" applyFill="1" applyBorder="1" applyAlignment="1">
      <alignment horizontal="centerContinuous"/>
    </xf>
    <xf numFmtId="0" fontId="0" fillId="19" borderId="64" xfId="0" applyFill="1" applyBorder="1" applyAlignment="1">
      <alignment horizontal="center"/>
    </xf>
    <xf numFmtId="0" fontId="0" fillId="19" borderId="65" xfId="0" applyFill="1" applyBorder="1" applyAlignment="1">
      <alignment horizontal="center"/>
    </xf>
    <xf numFmtId="2" fontId="7" fillId="26" borderId="0" xfId="0" applyNumberFormat="1" applyFont="1" applyFill="1" applyAlignment="1">
      <alignment horizontal="center" vertical="top" wrapText="1"/>
    </xf>
    <xf numFmtId="0" fontId="0" fillId="64" borderId="0" xfId="0" applyFill="1"/>
    <xf numFmtId="0" fontId="1" fillId="63" borderId="47" xfId="0" applyFont="1" applyFill="1" applyBorder="1"/>
    <xf numFmtId="0" fontId="22" fillId="20" borderId="68" xfId="0" applyFont="1" applyFill="1" applyBorder="1" applyAlignment="1">
      <alignment horizontal="centerContinuous"/>
    </xf>
    <xf numFmtId="0" fontId="22" fillId="20" borderId="69" xfId="0" applyFont="1" applyFill="1" applyBorder="1" applyAlignment="1">
      <alignment horizontal="centerContinuous"/>
    </xf>
    <xf numFmtId="0" fontId="7" fillId="20" borderId="69" xfId="0" applyFont="1" applyFill="1" applyBorder="1"/>
    <xf numFmtId="0" fontId="7" fillId="20" borderId="70" xfId="0" applyFont="1" applyFill="1" applyBorder="1"/>
    <xf numFmtId="0" fontId="0" fillId="21" borderId="68" xfId="0" applyFill="1" applyBorder="1"/>
    <xf numFmtId="0" fontId="0" fillId="21" borderId="69" xfId="0" applyFill="1" applyBorder="1"/>
    <xf numFmtId="0" fontId="0" fillId="21" borderId="70" xfId="0" applyFill="1" applyBorder="1"/>
    <xf numFmtId="0" fontId="0" fillId="0" borderId="71" xfId="0" applyBorder="1"/>
    <xf numFmtId="0" fontId="0" fillId="0" borderId="72" xfId="0" applyBorder="1"/>
    <xf numFmtId="3" fontId="25" fillId="17" borderId="73" xfId="0" applyNumberFormat="1" applyFont="1" applyFill="1" applyBorder="1" applyAlignment="1">
      <alignment horizontal="right" vertical="center" indent="1"/>
    </xf>
    <xf numFmtId="168" fontId="25" fillId="17" borderId="73" xfId="0" applyNumberFormat="1" applyFont="1" applyFill="1" applyBorder="1" applyAlignment="1">
      <alignment horizontal="right" vertical="center" indent="1"/>
    </xf>
    <xf numFmtId="4" fontId="25" fillId="17" borderId="73" xfId="0" applyNumberFormat="1" applyFont="1" applyFill="1" applyBorder="1" applyAlignment="1">
      <alignment horizontal="right" vertical="center" indent="1"/>
    </xf>
    <xf numFmtId="4" fontId="25" fillId="17" borderId="74" xfId="0" applyNumberFormat="1" applyFont="1" applyFill="1" applyBorder="1" applyAlignment="1">
      <alignment horizontal="right" vertical="center" indent="1"/>
    </xf>
    <xf numFmtId="2" fontId="17" fillId="17" borderId="73" xfId="0" applyNumberFormat="1" applyFont="1" applyFill="1" applyBorder="1" applyAlignment="1">
      <alignment horizontal="right" vertical="center"/>
    </xf>
    <xf numFmtId="10" fontId="25" fillId="17" borderId="75" xfId="57" applyNumberFormat="1" applyFont="1" applyFill="1" applyBorder="1" applyAlignment="1" applyProtection="1">
      <alignment horizontal="right" vertical="center" indent="1"/>
    </xf>
    <xf numFmtId="0" fontId="0" fillId="19" borderId="63" xfId="0" applyFill="1" applyBorder="1"/>
    <xf numFmtId="0" fontId="0" fillId="19" borderId="64" xfId="0" applyFill="1" applyBorder="1"/>
    <xf numFmtId="0" fontId="25" fillId="19" borderId="64" xfId="0" applyFont="1" applyFill="1" applyBorder="1" applyAlignment="1">
      <alignment horizontal="right" vertical="center" indent="1"/>
    </xf>
    <xf numFmtId="0" fontId="4" fillId="19" borderId="64" xfId="0" applyFont="1" applyFill="1" applyBorder="1" applyAlignment="1">
      <alignment horizontal="center"/>
    </xf>
    <xf numFmtId="0" fontId="0" fillId="19" borderId="65" xfId="0" applyFill="1" applyBorder="1"/>
    <xf numFmtId="0" fontId="4" fillId="19" borderId="63" xfId="0" applyFont="1" applyFill="1" applyBorder="1"/>
    <xf numFmtId="0" fontId="4" fillId="19" borderId="64" xfId="0" applyFont="1" applyFill="1" applyBorder="1"/>
    <xf numFmtId="0" fontId="3" fillId="19" borderId="64" xfId="0" applyFont="1" applyFill="1" applyBorder="1" applyAlignment="1">
      <alignment horizontal="center"/>
    </xf>
    <xf numFmtId="0" fontId="7" fillId="20" borderId="63" xfId="0" applyFont="1" applyFill="1" applyBorder="1" applyAlignment="1">
      <alignment horizontal="center"/>
    </xf>
    <xf numFmtId="0" fontId="7" fillId="20" borderId="64" xfId="0" applyFont="1" applyFill="1" applyBorder="1" applyAlignment="1">
      <alignment horizontal="center"/>
    </xf>
    <xf numFmtId="0" fontId="7" fillId="20" borderId="65" xfId="0" applyFont="1" applyFill="1" applyBorder="1" applyAlignment="1">
      <alignment horizontal="center"/>
    </xf>
    <xf numFmtId="0" fontId="7" fillId="19" borderId="63" xfId="0" applyFont="1" applyFill="1" applyBorder="1"/>
    <xf numFmtId="0" fontId="8" fillId="20" borderId="63" xfId="0" applyFont="1" applyFill="1" applyBorder="1"/>
    <xf numFmtId="0" fontId="8" fillId="20" borderId="64" xfId="0" applyFont="1" applyFill="1" applyBorder="1"/>
    <xf numFmtId="0" fontId="8" fillId="20" borderId="64" xfId="0" applyFont="1" applyFill="1" applyBorder="1" applyAlignment="1">
      <alignment wrapText="1"/>
    </xf>
    <xf numFmtId="0" fontId="8" fillId="20" borderId="65" xfId="0" applyFont="1" applyFill="1" applyBorder="1"/>
    <xf numFmtId="1" fontId="7" fillId="20" borderId="63" xfId="0" applyNumberFormat="1" applyFont="1" applyFill="1" applyBorder="1" applyAlignment="1">
      <alignment horizontal="center"/>
    </xf>
    <xf numFmtId="1" fontId="7" fillId="20" borderId="65" xfId="0" applyNumberFormat="1" applyFont="1" applyFill="1" applyBorder="1" applyAlignment="1">
      <alignment horizontal="center"/>
    </xf>
    <xf numFmtId="1" fontId="7" fillId="20" borderId="64" xfId="0" applyNumberFormat="1" applyFont="1" applyFill="1" applyBorder="1" applyAlignment="1">
      <alignment horizontal="center"/>
    </xf>
    <xf numFmtId="0" fontId="7" fillId="20" borderId="64" xfId="0" applyFont="1" applyFill="1" applyBorder="1"/>
    <xf numFmtId="0" fontId="4" fillId="27" borderId="76" xfId="0" applyFont="1" applyFill="1" applyBorder="1" applyAlignment="1">
      <alignment vertical="center"/>
    </xf>
    <xf numFmtId="0" fontId="7" fillId="27" borderId="77" xfId="0" applyFont="1" applyFill="1" applyBorder="1"/>
    <xf numFmtId="0" fontId="7" fillId="0" borderId="77" xfId="0" applyFont="1" applyBorder="1"/>
    <xf numFmtId="0" fontId="7" fillId="0" borderId="78" xfId="0" applyFont="1" applyBorder="1"/>
    <xf numFmtId="0" fontId="0" fillId="24" borderId="79" xfId="0" applyFill="1" applyBorder="1"/>
    <xf numFmtId="0" fontId="0" fillId="29" borderId="79" xfId="0" applyFill="1" applyBorder="1"/>
    <xf numFmtId="0" fontId="12" fillId="29" borderId="77" xfId="0" applyFont="1" applyFill="1" applyBorder="1" applyAlignment="1">
      <alignment horizontal="center"/>
    </xf>
    <xf numFmtId="0" fontId="2" fillId="29" borderId="77" xfId="0" applyFont="1" applyFill="1" applyBorder="1"/>
    <xf numFmtId="0" fontId="37" fillId="29" borderId="78" xfId="0" applyFont="1" applyFill="1" applyBorder="1" applyAlignment="1" applyProtection="1">
      <alignment horizontal="centerContinuous"/>
      <protection locked="0"/>
    </xf>
    <xf numFmtId="0" fontId="0" fillId="29" borderId="79" xfId="0" applyFill="1" applyBorder="1" applyAlignment="1">
      <alignment horizontal="centerContinuous"/>
    </xf>
    <xf numFmtId="0" fontId="0" fillId="29" borderId="77" xfId="0" applyFill="1" applyBorder="1" applyAlignment="1">
      <alignment horizontal="centerContinuous"/>
    </xf>
    <xf numFmtId="0" fontId="0" fillId="29" borderId="77" xfId="0" applyFill="1" applyBorder="1" applyAlignment="1">
      <alignment horizontal="center"/>
    </xf>
    <xf numFmtId="0" fontId="0" fillId="29" borderId="78" xfId="0" applyFill="1" applyBorder="1" applyAlignment="1">
      <alignment horizontal="center"/>
    </xf>
    <xf numFmtId="3" fontId="25" fillId="29" borderId="80" xfId="0" applyNumberFormat="1" applyFont="1" applyFill="1" applyBorder="1" applyAlignment="1">
      <alignment horizontal="right" vertical="center" indent="1"/>
    </xf>
    <xf numFmtId="168" fontId="25" fillId="29" borderId="80" xfId="0" applyNumberFormat="1" applyFont="1" applyFill="1" applyBorder="1" applyAlignment="1">
      <alignment horizontal="right" vertical="center" indent="1"/>
    </xf>
    <xf numFmtId="4" fontId="25" fillId="29" borderId="80" xfId="0" applyNumberFormat="1" applyFont="1" applyFill="1" applyBorder="1" applyAlignment="1">
      <alignment horizontal="right" vertical="center" indent="1"/>
    </xf>
    <xf numFmtId="4" fontId="25" fillId="29" borderId="81" xfId="0" applyNumberFormat="1" applyFont="1" applyFill="1" applyBorder="1" applyAlignment="1">
      <alignment horizontal="right" vertical="center" indent="1"/>
    </xf>
    <xf numFmtId="2" fontId="17" fillId="29" borderId="80" xfId="0" applyNumberFormat="1" applyFont="1" applyFill="1" applyBorder="1" applyAlignment="1">
      <alignment horizontal="right" vertical="center"/>
    </xf>
    <xf numFmtId="10" fontId="25" fillId="29" borderId="82" xfId="57" applyNumberFormat="1" applyFont="1" applyFill="1" applyBorder="1" applyAlignment="1" applyProtection="1">
      <alignment horizontal="right" vertical="center" indent="1"/>
    </xf>
    <xf numFmtId="0" fontId="0" fillId="29" borderId="83" xfId="0" applyFill="1" applyBorder="1"/>
    <xf numFmtId="0" fontId="25" fillId="29" borderId="83" xfId="0" applyFont="1" applyFill="1" applyBorder="1" applyAlignment="1">
      <alignment horizontal="right" vertical="center" indent="1"/>
    </xf>
    <xf numFmtId="0" fontId="4" fillId="29" borderId="83" xfId="0" applyFont="1" applyFill="1" applyBorder="1" applyAlignment="1">
      <alignment horizontal="center"/>
    </xf>
    <xf numFmtId="0" fontId="0" fillId="29" borderId="84" xfId="0" applyFill="1" applyBorder="1"/>
    <xf numFmtId="0" fontId="4" fillId="29" borderId="85" xfId="0" applyFont="1" applyFill="1" applyBorder="1"/>
    <xf numFmtId="0" fontId="4" fillId="29" borderId="83" xfId="0" applyFont="1" applyFill="1" applyBorder="1"/>
    <xf numFmtId="0" fontId="3" fillId="29" borderId="83" xfId="0" applyFont="1" applyFill="1" applyBorder="1" applyAlignment="1">
      <alignment horizontal="center"/>
    </xf>
    <xf numFmtId="0" fontId="7" fillId="29" borderId="85" xfId="0" applyFont="1" applyFill="1" applyBorder="1" applyAlignment="1">
      <alignment horizontal="center"/>
    </xf>
    <xf numFmtId="0" fontId="7" fillId="29" borderId="83" xfId="0" applyFont="1" applyFill="1" applyBorder="1" applyAlignment="1">
      <alignment horizontal="center"/>
    </xf>
    <xf numFmtId="0" fontId="7" fillId="29" borderId="84" xfId="0" applyFont="1" applyFill="1" applyBorder="1" applyAlignment="1">
      <alignment horizontal="center"/>
    </xf>
    <xf numFmtId="0" fontId="7" fillId="29" borderId="85" xfId="0" applyFont="1" applyFill="1" applyBorder="1"/>
    <xf numFmtId="0" fontId="9" fillId="17" borderId="0" xfId="0" applyFont="1" applyFill="1" applyAlignment="1">
      <alignment vertical="top" wrapText="1"/>
    </xf>
    <xf numFmtId="0" fontId="0" fillId="0" borderId="0" xfId="0" applyAlignment="1">
      <alignment wrapText="1"/>
    </xf>
    <xf numFmtId="0" fontId="5" fillId="17" borderId="0" xfId="0" applyFont="1" applyFill="1" applyAlignment="1">
      <alignment horizontal="left" vertical="top" wrapText="1"/>
    </xf>
    <xf numFmtId="0" fontId="6" fillId="0" borderId="0" xfId="0" applyFont="1" applyAlignment="1">
      <alignment vertical="top" wrapText="1"/>
    </xf>
    <xf numFmtId="0" fontId="8" fillId="17" borderId="0" xfId="0" quotePrefix="1" applyFont="1" applyFill="1" applyAlignment="1">
      <alignment horizontal="left" vertical="top" wrapText="1"/>
    </xf>
    <xf numFmtId="0" fontId="0" fillId="0" borderId="0" xfId="0" applyAlignment="1">
      <alignment vertical="top" wrapText="1"/>
    </xf>
    <xf numFmtId="0" fontId="105" fillId="0" borderId="0" xfId="0" quotePrefix="1" applyFont="1" applyAlignment="1">
      <alignment horizontal="left" wrapText="1"/>
    </xf>
    <xf numFmtId="0" fontId="8" fillId="0" borderId="0" xfId="0" applyFont="1" applyAlignment="1">
      <alignment horizontal="left" wrapText="1"/>
    </xf>
    <xf numFmtId="0" fontId="38" fillId="20" borderId="12" xfId="0" applyFont="1" applyFill="1" applyBorder="1" applyAlignment="1">
      <alignment horizontal="center" wrapText="1"/>
    </xf>
    <xf numFmtId="0" fontId="0" fillId="0" borderId="28" xfId="0" applyBorder="1" applyAlignment="1">
      <alignment wrapText="1"/>
    </xf>
    <xf numFmtId="0" fontId="5" fillId="20" borderId="12" xfId="0" quotePrefix="1" applyFont="1" applyFill="1" applyBorder="1" applyAlignment="1">
      <alignment horizontal="center"/>
    </xf>
    <xf numFmtId="0" fontId="0" fillId="0" borderId="0" xfId="0" applyAlignment="1">
      <alignment horizontal="center"/>
    </xf>
    <xf numFmtId="0" fontId="0" fillId="0" borderId="28" xfId="0" applyBorder="1" applyAlignment="1">
      <alignment horizontal="center"/>
    </xf>
    <xf numFmtId="0" fontId="4" fillId="20" borderId="12" xfId="0" quotePrefix="1" applyFont="1" applyFill="1" applyBorder="1" applyAlignment="1">
      <alignment horizontal="center"/>
    </xf>
    <xf numFmtId="0" fontId="0" fillId="0" borderId="0" xfId="0" applyAlignment="1"/>
    <xf numFmtId="0" fontId="0" fillId="0" borderId="28" xfId="0" applyBorder="1" applyAlignment="1"/>
    <xf numFmtId="0" fontId="4" fillId="20" borderId="12" xfId="0" applyFont="1" applyFill="1" applyBorder="1" applyAlignment="1">
      <alignment horizontal="center"/>
    </xf>
    <xf numFmtId="0" fontId="4" fillId="21" borderId="12" xfId="0" applyFont="1" applyFill="1" applyBorder="1" applyAlignment="1">
      <alignment horizontal="center" vertical="top"/>
    </xf>
    <xf numFmtId="0" fontId="0" fillId="0" borderId="0" xfId="0" applyAlignment="1">
      <alignment horizontal="center" vertical="top"/>
    </xf>
    <xf numFmtId="0" fontId="0" fillId="0" borderId="28" xfId="0" applyBorder="1" applyAlignment="1">
      <alignment horizontal="center" vertical="top"/>
    </xf>
    <xf numFmtId="0" fontId="4" fillId="21" borderId="56" xfId="0" applyFont="1" applyFill="1" applyBorder="1" applyAlignment="1">
      <alignment horizontal="center"/>
    </xf>
    <xf numFmtId="0" fontId="0" fillId="0" borderId="57" xfId="0" applyBorder="1" applyAlignment="1"/>
    <xf numFmtId="0" fontId="4" fillId="20" borderId="12" xfId="0" applyFont="1" applyFill="1" applyBorder="1" applyAlignment="1">
      <alignment horizontal="center" wrapText="1"/>
    </xf>
    <xf numFmtId="0" fontId="7" fillId="0" borderId="0" xfId="0" applyFont="1" applyAlignment="1"/>
    <xf numFmtId="0" fontId="7" fillId="0" borderId="28" xfId="0" applyFont="1" applyBorder="1" applyAlignment="1"/>
    <xf numFmtId="0" fontId="4" fillId="21" borderId="12" xfId="0" applyFont="1" applyFill="1" applyBorder="1" applyAlignment="1">
      <alignment horizontal="center"/>
    </xf>
    <xf numFmtId="0" fontId="40" fillId="17" borderId="0" xfId="0" applyFont="1" applyFill="1" applyAlignment="1">
      <alignment horizontal="left" vertical="top" wrapText="1"/>
    </xf>
    <xf numFmtId="0" fontId="0" fillId="0" borderId="0" xfId="0" applyAlignment="1">
      <alignment horizontal="left" vertical="top" wrapText="1"/>
    </xf>
    <xf numFmtId="0" fontId="40" fillId="17" borderId="0" xfId="0" quotePrefix="1" applyFont="1" applyFill="1" applyAlignment="1">
      <alignment horizontal="left" vertical="top" wrapText="1"/>
    </xf>
    <xf numFmtId="0" fontId="8" fillId="17" borderId="0" xfId="0" applyFont="1" applyFill="1" applyAlignment="1">
      <alignment horizontal="left" vertical="center" wrapText="1"/>
    </xf>
    <xf numFmtId="0" fontId="0" fillId="0" borderId="0" xfId="0" applyAlignment="1">
      <alignment horizontal="left" wrapText="1"/>
    </xf>
    <xf numFmtId="0" fontId="34" fillId="19" borderId="0" xfId="0" applyFont="1" applyFill="1" applyAlignment="1">
      <alignment vertical="top" wrapText="1"/>
    </xf>
    <xf numFmtId="0" fontId="83" fillId="28" borderId="0" xfId="0" applyFont="1" applyFill="1" applyAlignment="1">
      <alignment horizontal="left" vertical="top" wrapText="1" indent="2"/>
    </xf>
    <xf numFmtId="0" fontId="83" fillId="0" borderId="0" xfId="0" applyFont="1" applyAlignment="1">
      <alignment horizontal="left" vertical="top" wrapText="1" indent="2"/>
    </xf>
    <xf numFmtId="0" fontId="36" fillId="28" borderId="24" xfId="0" applyFont="1" applyFill="1" applyBorder="1" applyAlignment="1">
      <alignment horizontal="center" vertical="center" wrapText="1"/>
    </xf>
    <xf numFmtId="0" fontId="36" fillId="28" borderId="20" xfId="0" applyFont="1" applyFill="1" applyBorder="1" applyAlignment="1">
      <alignment horizontal="center" vertical="center" wrapText="1"/>
    </xf>
    <xf numFmtId="0" fontId="36" fillId="28" borderId="21" xfId="0" applyFont="1" applyFill="1" applyBorder="1" applyAlignment="1">
      <alignment horizontal="center" vertical="center" wrapText="1"/>
    </xf>
    <xf numFmtId="0" fontId="36" fillId="28" borderId="25" xfId="0" applyFont="1" applyFill="1" applyBorder="1" applyAlignment="1">
      <alignment horizontal="center" vertical="center" wrapText="1"/>
    </xf>
    <xf numFmtId="0" fontId="36" fillId="28" borderId="14" xfId="0" applyFont="1" applyFill="1" applyBorder="1" applyAlignment="1">
      <alignment horizontal="center" vertical="center" wrapText="1"/>
    </xf>
    <xf numFmtId="0" fontId="36" fillId="28" borderId="15" xfId="0" applyFont="1" applyFill="1" applyBorder="1" applyAlignment="1">
      <alignment horizontal="center" vertical="center" wrapText="1"/>
    </xf>
    <xf numFmtId="3" fontId="4" fillId="17" borderId="30" xfId="0" applyNumberFormat="1" applyFont="1" applyFill="1" applyBorder="1" applyAlignment="1" applyProtection="1">
      <alignment horizontal="right" vertical="center" indent="1"/>
      <protection locked="0"/>
    </xf>
    <xf numFmtId="0" fontId="4" fillId="17" borderId="33" xfId="0" applyFont="1" applyFill="1" applyBorder="1" applyAlignment="1" applyProtection="1">
      <alignment horizontal="right" vertical="center" indent="1"/>
      <protection locked="0"/>
    </xf>
    <xf numFmtId="0" fontId="4" fillId="20" borderId="12" xfId="0" applyFont="1" applyFill="1" applyBorder="1" applyAlignment="1">
      <alignment horizontal="center" vertical="center"/>
    </xf>
    <xf numFmtId="0" fontId="0" fillId="0" borderId="28" xfId="0" applyBorder="1" applyAlignment="1">
      <alignment horizontal="center" vertical="center"/>
    </xf>
    <xf numFmtId="3" fontId="7" fillId="17" borderId="30" xfId="0" applyNumberFormat="1" applyFont="1" applyFill="1" applyBorder="1" applyAlignment="1">
      <alignment horizontal="center" vertical="center" wrapText="1"/>
    </xf>
    <xf numFmtId="3" fontId="7" fillId="17" borderId="32" xfId="0" applyNumberFormat="1" applyFont="1" applyFill="1" applyBorder="1" applyAlignment="1">
      <alignment horizontal="center" vertical="center" wrapText="1"/>
    </xf>
    <xf numFmtId="3" fontId="7" fillId="17" borderId="33" xfId="0" applyNumberFormat="1" applyFont="1" applyFill="1" applyBorder="1" applyAlignment="1">
      <alignment horizontal="center" vertical="center" wrapText="1"/>
    </xf>
    <xf numFmtId="0" fontId="4" fillId="20" borderId="0" xfId="0" applyFont="1" applyFill="1" applyAlignment="1">
      <alignment horizontal="center"/>
    </xf>
    <xf numFmtId="0" fontId="4" fillId="20" borderId="28" xfId="0" applyFont="1" applyFill="1" applyBorder="1" applyAlignment="1">
      <alignment horizontal="center"/>
    </xf>
    <xf numFmtId="0" fontId="4" fillId="20" borderId="0" xfId="0" applyFont="1" applyFill="1" applyAlignment="1">
      <alignment horizontal="center" vertical="center"/>
    </xf>
    <xf numFmtId="0" fontId="4" fillId="20" borderId="28" xfId="0" applyFont="1" applyFill="1" applyBorder="1" applyAlignment="1">
      <alignment horizontal="center" vertical="center"/>
    </xf>
    <xf numFmtId="0" fontId="74" fillId="20" borderId="55" xfId="0" applyFont="1" applyFill="1" applyBorder="1" applyAlignment="1">
      <alignment horizontal="center"/>
    </xf>
    <xf numFmtId="0" fontId="74" fillId="20" borderId="56" xfId="0" applyFont="1" applyFill="1" applyBorder="1" applyAlignment="1">
      <alignment horizontal="center"/>
    </xf>
    <xf numFmtId="0" fontId="74" fillId="20" borderId="57" xfId="0" applyFont="1" applyFill="1" applyBorder="1" applyAlignment="1">
      <alignment horizontal="center"/>
    </xf>
    <xf numFmtId="0" fontId="4" fillId="20" borderId="63" xfId="0" applyFont="1" applyFill="1" applyBorder="1" applyAlignment="1">
      <alignment horizontal="center"/>
    </xf>
    <xf numFmtId="0" fontId="4" fillId="20" borderId="65" xfId="0" applyFont="1" applyFill="1" applyBorder="1" applyAlignment="1">
      <alignment horizontal="center"/>
    </xf>
    <xf numFmtId="0" fontId="33" fillId="19" borderId="0" xfId="0" applyFont="1" applyFill="1" applyAlignment="1">
      <alignment horizontal="left" vertical="top" wrapText="1"/>
    </xf>
    <xf numFmtId="0" fontId="34" fillId="19" borderId="0" xfId="0" quotePrefix="1" applyFont="1" applyFill="1" applyAlignment="1">
      <alignment horizontal="left" vertical="top" wrapText="1"/>
    </xf>
    <xf numFmtId="0" fontId="33" fillId="0" borderId="0" xfId="0" applyFont="1" applyAlignment="1">
      <alignment horizontal="left" vertical="top" wrapText="1"/>
    </xf>
    <xf numFmtId="0" fontId="79" fillId="28" borderId="0" xfId="0" quotePrefix="1" applyFont="1" applyFill="1" applyAlignment="1">
      <alignment horizontal="center" vertical="center" wrapText="1"/>
    </xf>
    <xf numFmtId="0" fontId="20" fillId="20" borderId="12" xfId="0" applyFont="1" applyFill="1" applyBorder="1" applyAlignment="1">
      <alignment horizontal="center" vertical="top" wrapText="1"/>
    </xf>
    <xf numFmtId="0" fontId="20" fillId="20" borderId="0" xfId="0" applyFont="1" applyFill="1" applyAlignment="1">
      <alignment horizontal="center" vertical="top" wrapText="1"/>
    </xf>
    <xf numFmtId="0" fontId="20" fillId="20" borderId="28" xfId="0" applyFont="1" applyFill="1" applyBorder="1" applyAlignment="1">
      <alignment horizontal="center" vertical="top" wrapText="1"/>
    </xf>
    <xf numFmtId="0" fontId="34" fillId="19" borderId="0" xfId="0" applyFont="1" applyFill="1" applyAlignment="1">
      <alignment horizontal="left" vertical="top" wrapText="1"/>
    </xf>
    <xf numFmtId="0" fontId="28" fillId="19" borderId="0" xfId="42" quotePrefix="1" applyNumberFormat="1" applyFont="1" applyFill="1" applyBorder="1" applyAlignment="1" applyProtection="1">
      <alignment horizontal="center" wrapText="1"/>
    </xf>
    <xf numFmtId="0" fontId="29" fillId="0" borderId="0" xfId="0" applyFont="1" applyAlignment="1">
      <alignment horizontal="center"/>
    </xf>
    <xf numFmtId="168" fontId="25" fillId="17" borderId="30" xfId="0" quotePrefix="1" applyNumberFormat="1" applyFont="1" applyFill="1" applyBorder="1" applyAlignment="1" applyProtection="1">
      <alignment horizontal="center" vertical="center" wrapText="1"/>
      <protection locked="0"/>
    </xf>
    <xf numFmtId="0" fontId="0" fillId="0" borderId="32" xfId="0" applyBorder="1" applyAlignment="1">
      <alignment vertical="center" wrapText="1"/>
    </xf>
    <xf numFmtId="0" fontId="0" fillId="0" borderId="33" xfId="0" applyBorder="1" applyAlignment="1">
      <alignment vertical="center" wrapText="1"/>
    </xf>
    <xf numFmtId="0" fontId="23" fillId="20" borderId="0" xfId="0" applyFont="1" applyFill="1" applyAlignment="1">
      <alignment horizontal="left" vertical="top" wrapText="1"/>
    </xf>
    <xf numFmtId="0" fontId="34" fillId="19" borderId="0" xfId="0" applyFont="1" applyFill="1" applyAlignment="1">
      <alignment vertical="center" wrapText="1"/>
    </xf>
    <xf numFmtId="0" fontId="0" fillId="0" borderId="0" xfId="0" applyAlignment="1">
      <alignment vertical="center" wrapText="1"/>
    </xf>
    <xf numFmtId="0" fontId="20" fillId="19" borderId="0" xfId="0" quotePrefix="1" applyFont="1" applyFill="1" applyAlignment="1">
      <alignment horizontal="center" wrapText="1"/>
    </xf>
    <xf numFmtId="0" fontId="30" fillId="0" borderId="0" xfId="0" applyFont="1" applyAlignment="1">
      <alignment horizontal="center" wrapText="1"/>
    </xf>
    <xf numFmtId="0" fontId="88" fillId="19" borderId="64" xfId="42" quotePrefix="1" applyNumberFormat="1" applyFont="1" applyFill="1" applyBorder="1" applyAlignment="1" applyProtection="1">
      <alignment horizontal="right" wrapText="1"/>
    </xf>
    <xf numFmtId="0" fontId="87" fillId="0" borderId="64" xfId="0" applyFont="1" applyBorder="1" applyAlignment="1">
      <alignment horizontal="right"/>
    </xf>
    <xf numFmtId="0" fontId="20" fillId="19" borderId="0" xfId="0" applyFont="1" applyFill="1" applyAlignment="1">
      <alignment horizontal="left" vertical="top" wrapText="1"/>
    </xf>
    <xf numFmtId="0" fontId="32" fillId="0" borderId="0" xfId="0" applyFont="1" applyAlignment="1">
      <alignment horizontal="left" vertical="top" wrapText="1"/>
    </xf>
    <xf numFmtId="0" fontId="4" fillId="19" borderId="0" xfId="0" applyFont="1" applyFill="1" applyAlignment="1">
      <alignment horizontal="left" wrapText="1"/>
    </xf>
    <xf numFmtId="0" fontId="78" fillId="19" borderId="0" xfId="0" applyFont="1" applyFill="1" applyAlignment="1">
      <alignment horizontal="center" vertical="center"/>
    </xf>
    <xf numFmtId="0" fontId="87" fillId="19" borderId="0" xfId="42" quotePrefix="1" applyNumberFormat="1" applyFont="1" applyFill="1" applyBorder="1" applyAlignment="1" applyProtection="1">
      <alignment horizontal="center" wrapText="1"/>
    </xf>
    <xf numFmtId="0" fontId="87" fillId="0" borderId="0" xfId="0" applyFont="1" applyAlignment="1">
      <alignment horizontal="center"/>
    </xf>
    <xf numFmtId="0" fontId="87" fillId="0" borderId="28" xfId="0" applyFont="1" applyBorder="1" applyAlignment="1">
      <alignment horizontal="center"/>
    </xf>
    <xf numFmtId="3" fontId="4" fillId="17" borderId="66" xfId="0" applyNumberFormat="1" applyFont="1" applyFill="1" applyBorder="1" applyAlignment="1">
      <alignment horizontal="right" vertical="center" indent="1"/>
    </xf>
    <xf numFmtId="3" fontId="4" fillId="0" borderId="67" xfId="0" applyNumberFormat="1" applyFont="1" applyBorder="1" applyAlignment="1">
      <alignment horizontal="right" vertical="center" indent="1"/>
    </xf>
    <xf numFmtId="3" fontId="4" fillId="17" borderId="30" xfId="0" applyNumberFormat="1" applyFont="1" applyFill="1" applyBorder="1" applyAlignment="1" applyProtection="1">
      <alignment horizontal="right" vertical="center" wrapText="1"/>
      <protection locked="0"/>
    </xf>
    <xf numFmtId="3" fontId="4" fillId="17" borderId="32" xfId="0" applyNumberFormat="1" applyFont="1" applyFill="1" applyBorder="1" applyAlignment="1" applyProtection="1">
      <alignment horizontal="right" vertical="center" wrapText="1"/>
      <protection locked="0"/>
    </xf>
    <xf numFmtId="3" fontId="4" fillId="17" borderId="31" xfId="0" applyNumberFormat="1" applyFont="1" applyFill="1" applyBorder="1" applyAlignment="1" applyProtection="1">
      <alignment horizontal="right" vertical="center" wrapText="1"/>
      <protection locked="0"/>
    </xf>
    <xf numFmtId="0" fontId="7" fillId="24" borderId="0" xfId="54" applyFont="1" applyFill="1" applyAlignment="1">
      <alignment horizontal="center" vertical="top" wrapText="1"/>
    </xf>
    <xf numFmtId="0" fontId="5" fillId="24" borderId="0" xfId="54" applyFont="1" applyFill="1" applyAlignment="1">
      <alignment horizontal="center"/>
    </xf>
    <xf numFmtId="0" fontId="4" fillId="20" borderId="12" xfId="0" applyFont="1" applyFill="1" applyBorder="1" applyAlignment="1">
      <alignment horizontal="center" vertical="center" wrapText="1"/>
    </xf>
    <xf numFmtId="0" fontId="4" fillId="20" borderId="0" xfId="0" applyFont="1" applyFill="1" applyAlignment="1">
      <alignment horizontal="center" vertical="center" wrapText="1"/>
    </xf>
    <xf numFmtId="0" fontId="4" fillId="20" borderId="28" xfId="0" applyFont="1" applyFill="1" applyBorder="1" applyAlignment="1">
      <alignment horizontal="center" vertical="center" wrapText="1"/>
    </xf>
    <xf numFmtId="0" fontId="9" fillId="20" borderId="0" xfId="0" applyFont="1" applyFill="1" applyAlignment="1">
      <alignment horizontal="center"/>
    </xf>
    <xf numFmtId="0" fontId="4" fillId="24" borderId="0" xfId="54" applyFont="1" applyFill="1" applyAlignment="1">
      <alignment horizontal="right" wrapText="1"/>
    </xf>
    <xf numFmtId="0" fontId="4" fillId="24" borderId="14" xfId="54" applyFont="1" applyFill="1" applyBorder="1" applyAlignment="1">
      <alignment horizontal="right" wrapText="1"/>
    </xf>
    <xf numFmtId="0" fontId="7" fillId="24" borderId="0" xfId="54" applyFont="1" applyFill="1" applyAlignment="1">
      <alignment horizontal="center"/>
    </xf>
    <xf numFmtId="0" fontId="4" fillId="24" borderId="0" xfId="54" applyFont="1" applyFill="1" applyAlignment="1">
      <alignment horizontal="center" wrapText="1"/>
    </xf>
    <xf numFmtId="0" fontId="78" fillId="29" borderId="0" xfId="0" applyFont="1" applyFill="1" applyAlignment="1">
      <alignment horizontal="center" vertical="center"/>
    </xf>
    <xf numFmtId="0" fontId="4" fillId="29" borderId="0" xfId="0" applyFont="1" applyFill="1" applyAlignment="1">
      <alignment horizontal="left" wrapText="1"/>
    </xf>
    <xf numFmtId="0" fontId="0" fillId="29" borderId="0" xfId="0" applyFill="1" applyAlignment="1">
      <alignment wrapText="1"/>
    </xf>
    <xf numFmtId="0" fontId="20" fillId="29" borderId="0" xfId="0" applyFont="1" applyFill="1" applyAlignment="1">
      <alignment horizontal="left" vertical="top" wrapText="1"/>
    </xf>
    <xf numFmtId="0" fontId="32" fillId="29" borderId="0" xfId="0" applyFont="1" applyFill="1" applyAlignment="1">
      <alignment horizontal="left" vertical="top" wrapText="1"/>
    </xf>
    <xf numFmtId="0" fontId="20" fillId="29" borderId="0" xfId="0" quotePrefix="1" applyFont="1" applyFill="1" applyAlignment="1">
      <alignment horizontal="center" wrapText="1"/>
    </xf>
    <xf numFmtId="0" fontId="30" fillId="29" borderId="0" xfId="0" applyFont="1" applyFill="1" applyAlignment="1">
      <alignment horizontal="center" wrapText="1"/>
    </xf>
    <xf numFmtId="3" fontId="7" fillId="29" borderId="30" xfId="0" applyNumberFormat="1" applyFont="1" applyFill="1" applyBorder="1" applyAlignment="1">
      <alignment horizontal="center" vertical="center" wrapText="1"/>
    </xf>
    <xf numFmtId="3" fontId="7" fillId="29" borderId="32" xfId="0" applyNumberFormat="1" applyFont="1" applyFill="1" applyBorder="1" applyAlignment="1">
      <alignment horizontal="center" vertical="center" wrapText="1"/>
    </xf>
    <xf numFmtId="3" fontId="7" fillId="29" borderId="33" xfId="0" applyNumberFormat="1" applyFont="1" applyFill="1" applyBorder="1" applyAlignment="1">
      <alignment horizontal="center" vertical="center" wrapText="1"/>
    </xf>
    <xf numFmtId="3" fontId="4" fillId="29" borderId="30" xfId="0" applyNumberFormat="1" applyFont="1" applyFill="1" applyBorder="1" applyAlignment="1" applyProtection="1">
      <alignment horizontal="right" vertical="center" indent="1"/>
      <protection locked="0"/>
    </xf>
    <xf numFmtId="0" fontId="4" fillId="29" borderId="33" xfId="0" applyFont="1" applyFill="1" applyBorder="1" applyAlignment="1" applyProtection="1">
      <alignment horizontal="right" vertical="center" indent="1"/>
      <protection locked="0"/>
    </xf>
    <xf numFmtId="3" fontId="4" fillId="29" borderId="30" xfId="0" applyNumberFormat="1" applyFont="1" applyFill="1" applyBorder="1" applyAlignment="1" applyProtection="1">
      <alignment horizontal="right" vertical="center" wrapText="1"/>
      <protection locked="0"/>
    </xf>
    <xf numFmtId="3" fontId="4" fillId="29" borderId="32" xfId="0" applyNumberFormat="1" applyFont="1" applyFill="1" applyBorder="1" applyAlignment="1" applyProtection="1">
      <alignment horizontal="right" vertical="center" wrapText="1"/>
      <protection locked="0"/>
    </xf>
    <xf numFmtId="3" fontId="4" fillId="29" borderId="31" xfId="0" applyNumberFormat="1" applyFont="1" applyFill="1" applyBorder="1" applyAlignment="1" applyProtection="1">
      <alignment horizontal="right" vertical="center" wrapText="1"/>
      <protection locked="0"/>
    </xf>
    <xf numFmtId="3" fontId="4" fillId="29" borderId="86" xfId="0" applyNumberFormat="1" applyFont="1" applyFill="1" applyBorder="1" applyAlignment="1">
      <alignment horizontal="right" vertical="center" indent="1"/>
    </xf>
    <xf numFmtId="3" fontId="4" fillId="29" borderId="87" xfId="0" applyNumberFormat="1" applyFont="1" applyFill="1" applyBorder="1" applyAlignment="1">
      <alignment horizontal="right" vertical="center" indent="1"/>
    </xf>
    <xf numFmtId="0" fontId="28" fillId="29" borderId="0" xfId="42" quotePrefix="1" applyNumberFormat="1" applyFont="1" applyFill="1" applyBorder="1" applyAlignment="1" applyProtection="1">
      <alignment horizontal="right" wrapText="1"/>
    </xf>
    <xf numFmtId="0" fontId="29" fillId="29" borderId="0" xfId="0" applyFont="1" applyFill="1" applyAlignment="1">
      <alignment horizontal="right"/>
    </xf>
    <xf numFmtId="0" fontId="29" fillId="29" borderId="0" xfId="42" quotePrefix="1" applyNumberFormat="1" applyFont="1" applyFill="1" applyBorder="1" applyAlignment="1" applyProtection="1">
      <alignment horizontal="center" wrapText="1"/>
    </xf>
    <xf numFmtId="0" fontId="29" fillId="29" borderId="0" xfId="0" applyFont="1" applyFill="1" applyAlignment="1">
      <alignment horizontal="center"/>
    </xf>
    <xf numFmtId="0" fontId="29" fillId="29" borderId="28" xfId="0" applyFont="1" applyFill="1" applyBorder="1" applyAlignment="1">
      <alignment horizontal="center"/>
    </xf>
    <xf numFmtId="3" fontId="66" fillId="29" borderId="30" xfId="0" applyNumberFormat="1" applyFont="1" applyFill="1" applyBorder="1" applyAlignment="1">
      <alignment horizontal="center" vertical="center" wrapText="1"/>
    </xf>
    <xf numFmtId="3" fontId="66" fillId="29" borderId="32" xfId="0" applyNumberFormat="1" applyFont="1" applyFill="1" applyBorder="1" applyAlignment="1">
      <alignment horizontal="center" vertical="center" wrapText="1"/>
    </xf>
    <xf numFmtId="3" fontId="66" fillId="29" borderId="33" xfId="0" applyNumberFormat="1" applyFont="1" applyFill="1" applyBorder="1" applyAlignment="1">
      <alignment horizontal="center" vertical="center" wrapText="1"/>
    </xf>
    <xf numFmtId="0" fontId="74" fillId="29" borderId="55" xfId="0" applyFont="1" applyFill="1" applyBorder="1" applyAlignment="1">
      <alignment horizontal="center"/>
    </xf>
    <xf numFmtId="0" fontId="74" fillId="29" borderId="56" xfId="0" applyFont="1" applyFill="1" applyBorder="1" applyAlignment="1">
      <alignment horizontal="center"/>
    </xf>
    <xf numFmtId="0" fontId="74" fillId="29" borderId="57" xfId="0" applyFont="1" applyFill="1" applyBorder="1" applyAlignment="1">
      <alignment horizontal="center"/>
    </xf>
    <xf numFmtId="0" fontId="23" fillId="29" borderId="0" xfId="0" applyFont="1" applyFill="1" applyAlignment="1">
      <alignment horizontal="left" vertical="top" wrapText="1"/>
    </xf>
    <xf numFmtId="0" fontId="36" fillId="29" borderId="24" xfId="0" applyFont="1" applyFill="1" applyBorder="1" applyAlignment="1">
      <alignment horizontal="center" vertical="center" wrapText="1"/>
    </xf>
    <xf numFmtId="0" fontId="36" fillId="29" borderId="20" xfId="0" applyFont="1" applyFill="1" applyBorder="1" applyAlignment="1">
      <alignment horizontal="center" vertical="center" wrapText="1"/>
    </xf>
    <xf numFmtId="0" fontId="36" fillId="29" borderId="21" xfId="0" applyFont="1" applyFill="1" applyBorder="1" applyAlignment="1">
      <alignment horizontal="center" vertical="center" wrapText="1"/>
    </xf>
    <xf numFmtId="0" fontId="36" fillId="29" borderId="25" xfId="0" applyFont="1" applyFill="1" applyBorder="1" applyAlignment="1">
      <alignment horizontal="center" vertical="center" wrapText="1"/>
    </xf>
    <xf numFmtId="0" fontId="36" fillId="29" borderId="14" xfId="0" applyFont="1" applyFill="1" applyBorder="1" applyAlignment="1">
      <alignment horizontal="center" vertical="center" wrapText="1"/>
    </xf>
    <xf numFmtId="0" fontId="36" fillId="29" borderId="15" xfId="0" applyFont="1" applyFill="1" applyBorder="1" applyAlignment="1">
      <alignment horizontal="center" vertical="center" wrapText="1"/>
    </xf>
    <xf numFmtId="0" fontId="34" fillId="29" borderId="0" xfId="0" quotePrefix="1" applyFont="1" applyFill="1" applyAlignment="1">
      <alignment horizontal="left" vertical="top" wrapText="1"/>
    </xf>
    <xf numFmtId="0" fontId="33" fillId="29" borderId="0" xfId="0" applyFont="1" applyFill="1" applyAlignment="1">
      <alignment horizontal="left" vertical="top" wrapText="1"/>
    </xf>
    <xf numFmtId="0" fontId="0" fillId="29" borderId="0" xfId="0" applyFill="1" applyAlignment="1">
      <alignment horizontal="left" vertical="top" wrapText="1"/>
    </xf>
    <xf numFmtId="0" fontId="79" fillId="29" borderId="0" xfId="0" quotePrefix="1" applyFont="1" applyFill="1" applyAlignment="1">
      <alignment horizontal="center" vertical="center" wrapText="1"/>
    </xf>
    <xf numFmtId="168" fontId="25" fillId="29" borderId="30" xfId="0" quotePrefix="1" applyNumberFormat="1" applyFont="1" applyFill="1" applyBorder="1" applyAlignment="1" applyProtection="1">
      <alignment horizontal="center" vertical="center" wrapText="1"/>
      <protection locked="0"/>
    </xf>
    <xf numFmtId="0" fontId="0" fillId="29" borderId="32" xfId="0" applyFill="1" applyBorder="1" applyAlignment="1">
      <alignment vertical="center" wrapText="1"/>
    </xf>
    <xf numFmtId="0" fontId="0" fillId="29" borderId="33" xfId="0" applyFill="1" applyBorder="1" applyAlignment="1">
      <alignment vertical="center" wrapText="1"/>
    </xf>
    <xf numFmtId="0" fontId="4" fillId="29" borderId="85" xfId="0" applyFont="1" applyFill="1" applyBorder="1" applyAlignment="1">
      <alignment horizontal="center"/>
    </xf>
    <xf numFmtId="0" fontId="4" fillId="29" borderId="84" xfId="0" applyFont="1" applyFill="1" applyBorder="1" applyAlignment="1">
      <alignment horizontal="center"/>
    </xf>
    <xf numFmtId="0" fontId="4" fillId="29" borderId="12" xfId="0" applyFont="1" applyFill="1" applyBorder="1" applyAlignment="1">
      <alignment horizontal="center" vertical="center"/>
    </xf>
    <xf numFmtId="0" fontId="4" fillId="29" borderId="0" xfId="0" applyFont="1" applyFill="1" applyAlignment="1">
      <alignment horizontal="center" vertical="center"/>
    </xf>
    <xf numFmtId="0" fontId="4" fillId="29" borderId="28" xfId="0" applyFont="1" applyFill="1" applyBorder="1" applyAlignment="1">
      <alignment horizontal="center" vertical="center"/>
    </xf>
    <xf numFmtId="0" fontId="0" fillId="29" borderId="28" xfId="0" applyFill="1" applyBorder="1" applyAlignment="1">
      <alignment horizontal="center" vertical="center"/>
    </xf>
    <xf numFmtId="0" fontId="4" fillId="29" borderId="12" xfId="0" applyFont="1" applyFill="1" applyBorder="1" applyAlignment="1">
      <alignment horizontal="center"/>
    </xf>
    <xf numFmtId="0" fontId="4" fillId="29" borderId="0" xfId="0" applyFont="1" applyFill="1" applyAlignment="1">
      <alignment horizontal="center"/>
    </xf>
    <xf numFmtId="0" fontId="4" fillId="29" borderId="28" xfId="0" applyFont="1" applyFill="1" applyBorder="1" applyAlignment="1">
      <alignment horizontal="center"/>
    </xf>
    <xf numFmtId="0" fontId="20" fillId="29" borderId="12" xfId="0" applyFont="1" applyFill="1" applyBorder="1" applyAlignment="1">
      <alignment horizontal="center" vertical="top" wrapText="1"/>
    </xf>
    <xf numFmtId="0" fontId="20" fillId="29" borderId="0" xfId="0" applyFont="1" applyFill="1" applyAlignment="1">
      <alignment horizontal="center" vertical="top" wrapText="1"/>
    </xf>
    <xf numFmtId="0" fontId="20" fillId="29" borderId="28" xfId="0" applyFont="1" applyFill="1" applyBorder="1" applyAlignment="1">
      <alignment horizontal="center" vertical="top" wrapText="1"/>
    </xf>
    <xf numFmtId="0" fontId="34" fillId="29" borderId="0" xfId="0" applyFont="1" applyFill="1" applyAlignment="1">
      <alignment horizontal="left" vertical="top" wrapText="1"/>
    </xf>
    <xf numFmtId="0" fontId="34" fillId="29" borderId="0" xfId="0" applyFont="1" applyFill="1" applyAlignment="1">
      <alignment horizontal="left" vertical="top" wrapText="1" indent="2"/>
    </xf>
    <xf numFmtId="0" fontId="0" fillId="29" borderId="0" xfId="0" applyFill="1" applyAlignment="1">
      <alignment horizontal="left" vertical="top" wrapText="1" indent="2"/>
    </xf>
    <xf numFmtId="0" fontId="34" fillId="29" borderId="0" xfId="0" applyFont="1" applyFill="1" applyAlignment="1">
      <alignment vertical="center" wrapText="1"/>
    </xf>
    <xf numFmtId="0" fontId="0" fillId="29" borderId="0" xfId="0" applyFill="1" applyAlignment="1">
      <alignment vertical="center" wrapText="1"/>
    </xf>
    <xf numFmtId="0" fontId="28" fillId="29" borderId="0" xfId="42" quotePrefix="1" applyNumberFormat="1" applyFont="1" applyFill="1" applyBorder="1" applyAlignment="1" applyProtection="1">
      <alignment horizontal="center" wrapText="1"/>
    </xf>
  </cellXfs>
  <cellStyles count="249">
    <cellStyle name="%" xfId="1" xr:uid="{00000000-0005-0000-0000-000000000000}"/>
    <cellStyle name="% 2" xfId="145" xr:uid="{BB454907-0039-415E-948E-70591AF22B1B}"/>
    <cellStyle name="% 3" xfId="192" xr:uid="{D02327B8-C56B-4246-A259-BCC7AEB5B839}"/>
    <cellStyle name="20% - Accent1 2" xfId="2" xr:uid="{00000000-0005-0000-0000-000001000000}"/>
    <cellStyle name="20% - Accent1 2 2" xfId="221" xr:uid="{2796E1C2-0F24-4A50-9F66-B4814B5586D6}"/>
    <cellStyle name="20% - Accent1 2 3" xfId="193" xr:uid="{D04EC917-E77A-4201-946D-D86458065880}"/>
    <cellStyle name="20% - Accent1 3" xfId="61" xr:uid="{051832F5-3EC4-4739-B678-F2A85CC9CBD0}"/>
    <cellStyle name="20% - Accent1 3 2" xfId="207" xr:uid="{47756737-19F7-4E9F-8680-C7D800E4201D}"/>
    <cellStyle name="20% - Accent1 4" xfId="164" xr:uid="{2C812A77-CE91-42F7-81F0-C42AF185B696}"/>
    <cellStyle name="20% - Accent2 2" xfId="3" xr:uid="{00000000-0005-0000-0000-000002000000}"/>
    <cellStyle name="20% - Accent2 2 2" xfId="223" xr:uid="{20F0E923-E067-43EF-9AC3-1720596FCD25}"/>
    <cellStyle name="20% - Accent2 2 3" xfId="195" xr:uid="{39250043-8F66-44C6-B204-3D680CB32057}"/>
    <cellStyle name="20% - Accent2 3" xfId="62" xr:uid="{8A731F10-25E6-497B-9099-DBF83E60611E}"/>
    <cellStyle name="20% - Accent2 3 2" xfId="209" xr:uid="{55F34B75-A87D-4F8A-B010-A2CBFA4F1B66}"/>
    <cellStyle name="20% - Accent2 4" xfId="168" xr:uid="{24783C06-443F-4B4F-BCB7-77B93905ECCF}"/>
    <cellStyle name="20% - Accent3 2" xfId="4" xr:uid="{00000000-0005-0000-0000-000003000000}"/>
    <cellStyle name="20% - Accent3 2 2" xfId="225" xr:uid="{765F871D-B12C-4B22-B611-4E5EDFF9EDF9}"/>
    <cellStyle name="20% - Accent3 2 3" xfId="197" xr:uid="{82BC1F8E-79D9-4C44-AB31-5863DDCD0CBD}"/>
    <cellStyle name="20% - Accent3 3" xfId="63" xr:uid="{742A3919-FFAE-48BB-916A-039E58EDDDFA}"/>
    <cellStyle name="20% - Accent3 3 2" xfId="211" xr:uid="{CBCBF7B9-11FC-46FA-804A-A168490DC091}"/>
    <cellStyle name="20% - Accent3 4" xfId="172" xr:uid="{161CA263-5A7C-4D39-90BE-BFA67D78C797}"/>
    <cellStyle name="20% - Accent4 2" xfId="5" xr:uid="{00000000-0005-0000-0000-000004000000}"/>
    <cellStyle name="20% - Accent4 2 2" xfId="227" xr:uid="{49F903B1-E9CA-4335-94B9-C766511AF041}"/>
    <cellStyle name="20% - Accent4 2 3" xfId="199" xr:uid="{7B120932-11BA-4338-BBEB-364154DAEBEB}"/>
    <cellStyle name="20% - Accent4 3" xfId="64" xr:uid="{83CB4B00-534F-428D-B0A4-2843B376A42E}"/>
    <cellStyle name="20% - Accent4 3 2" xfId="213" xr:uid="{E18F1CEC-AED4-4905-9EBA-3EC4A0BD2B17}"/>
    <cellStyle name="20% - Accent4 4" xfId="176" xr:uid="{A1F0463D-50CB-4199-BCE9-B5CE8F4CC3E9}"/>
    <cellStyle name="20% - Accent5 2" xfId="6" xr:uid="{00000000-0005-0000-0000-000005000000}"/>
    <cellStyle name="20% - Accent5 2 2" xfId="229" xr:uid="{D8246D0E-3FF9-420F-BECA-5137EE2DEB68}"/>
    <cellStyle name="20% - Accent5 2 3" xfId="201" xr:uid="{D0E3E28E-A0C3-472F-96FF-8EE6596F88EE}"/>
    <cellStyle name="20% - Accent5 3" xfId="65" xr:uid="{C90E8A39-3B3A-4CDC-9D3B-A2675EA5201A}"/>
    <cellStyle name="20% - Accent5 3 2" xfId="215" xr:uid="{EFCD4A48-8A89-4F4B-BC58-86B9FE43B880}"/>
    <cellStyle name="20% - Accent5 4" xfId="180" xr:uid="{998D193E-BBFD-4627-BC6A-64E76A0F2550}"/>
    <cellStyle name="20% - Accent6 2" xfId="7" xr:uid="{00000000-0005-0000-0000-000006000000}"/>
    <cellStyle name="20% - Accent6 2 2" xfId="231" xr:uid="{48B9D301-1920-4BC9-9ADB-5C701BD5362D}"/>
    <cellStyle name="20% - Accent6 2 3" xfId="203" xr:uid="{0A61F473-640A-4A8D-9C5D-2DBD6F2C0B50}"/>
    <cellStyle name="20% - Accent6 3" xfId="66" xr:uid="{B969A778-0B33-4684-9469-436E607CBEA7}"/>
    <cellStyle name="20% - Accent6 3 2" xfId="217" xr:uid="{9F4BA9C0-B82F-45C3-84C3-1475A9914B87}"/>
    <cellStyle name="20% - Accent6 4" xfId="184" xr:uid="{39D9991F-BA2D-443F-AA36-255804FE0B55}"/>
    <cellStyle name="40% - Accent1 2" xfId="8" xr:uid="{00000000-0005-0000-0000-000007000000}"/>
    <cellStyle name="40% - Accent1 2 2" xfId="222" xr:uid="{16DCD108-AC3C-47E0-8D40-44F6A8853FC9}"/>
    <cellStyle name="40% - Accent1 2 3" xfId="194" xr:uid="{BA18F1A1-6F0E-4B54-9975-6B6C6B011925}"/>
    <cellStyle name="40% - Accent1 3" xfId="67" xr:uid="{59D01002-690B-435F-98AA-19D4975AC51D}"/>
    <cellStyle name="40% - Accent1 3 2" xfId="208" xr:uid="{311A4A65-6285-4055-A743-1804072FBD88}"/>
    <cellStyle name="40% - Accent1 4" xfId="165" xr:uid="{13E8469B-3E70-4B04-820D-2C023D0DC878}"/>
    <cellStyle name="40% - Accent2 2" xfId="9" xr:uid="{00000000-0005-0000-0000-000008000000}"/>
    <cellStyle name="40% - Accent2 2 2" xfId="224" xr:uid="{C812B958-36EC-4CF6-B6FA-84DB70CB8CD0}"/>
    <cellStyle name="40% - Accent2 2 3" xfId="196" xr:uid="{6E915A89-3CEF-44F7-91EF-E64463827713}"/>
    <cellStyle name="40% - Accent2 3" xfId="68" xr:uid="{D5315A81-4B04-443F-873F-A2060E54FF7C}"/>
    <cellStyle name="40% - Accent2 3 2" xfId="210" xr:uid="{2972C8B6-FEF9-4001-A330-0F4B65C4D42A}"/>
    <cellStyle name="40% - Accent2 4" xfId="169" xr:uid="{689A753D-9F03-4BDC-A970-02A127908597}"/>
    <cellStyle name="40% - Accent3 2" xfId="10" xr:uid="{00000000-0005-0000-0000-000009000000}"/>
    <cellStyle name="40% - Accent3 2 2" xfId="226" xr:uid="{581670D7-76F3-4D94-BFB9-FE9B771DEF34}"/>
    <cellStyle name="40% - Accent3 2 3" xfId="198" xr:uid="{A3F3656E-0817-460E-92B6-6DFA92638451}"/>
    <cellStyle name="40% - Accent3 3" xfId="69" xr:uid="{3B8284A6-A960-472D-8FA8-9E5EC52ECF3D}"/>
    <cellStyle name="40% - Accent3 3 2" xfId="212" xr:uid="{4FD9E771-5B6A-4334-93EE-A2A591ED7946}"/>
    <cellStyle name="40% - Accent3 4" xfId="173" xr:uid="{E28E120F-2BE4-4C04-B5E8-339BE27F7377}"/>
    <cellStyle name="40% - Accent4 2" xfId="11" xr:uid="{00000000-0005-0000-0000-00000A000000}"/>
    <cellStyle name="40% - Accent4 2 2" xfId="228" xr:uid="{7884CC4B-99D1-412A-8E33-AFB7ACBBCAD6}"/>
    <cellStyle name="40% - Accent4 2 3" xfId="200" xr:uid="{1E6ADC01-BE9E-4E22-98DD-1D2146775107}"/>
    <cellStyle name="40% - Accent4 3" xfId="70" xr:uid="{71C7B444-CA43-479F-A240-7581F2A774AF}"/>
    <cellStyle name="40% - Accent4 3 2" xfId="214" xr:uid="{B2EED112-F972-4A61-8703-995249263D8F}"/>
    <cellStyle name="40% - Accent4 4" xfId="177" xr:uid="{832A4D15-0C60-430D-878A-3A5690FC5FFC}"/>
    <cellStyle name="40% - Accent5 2" xfId="12" xr:uid="{00000000-0005-0000-0000-00000B000000}"/>
    <cellStyle name="40% - Accent5 2 2" xfId="230" xr:uid="{AE77C8E5-5A22-4604-AEBF-CEC32305F582}"/>
    <cellStyle name="40% - Accent5 2 3" xfId="202" xr:uid="{48DE33F1-7103-4979-999D-29ECAC1C7371}"/>
    <cellStyle name="40% - Accent5 3" xfId="71" xr:uid="{C80B180D-F546-4B51-BACA-0E5B4B26D78C}"/>
    <cellStyle name="40% - Accent5 3 2" xfId="216" xr:uid="{A139BC89-5B71-4AA8-AC0E-A8395C2C1873}"/>
    <cellStyle name="40% - Accent5 4" xfId="181" xr:uid="{8FE501F2-4EC0-41C2-81BD-8A05808A9E2E}"/>
    <cellStyle name="40% - Accent6 2" xfId="13" xr:uid="{00000000-0005-0000-0000-00000C000000}"/>
    <cellStyle name="40% - Accent6 2 2" xfId="232" xr:uid="{97AD16AF-F986-44B4-A138-A294620DFA23}"/>
    <cellStyle name="40% - Accent6 2 3" xfId="204" xr:uid="{725C75C0-9162-4DCC-99E0-4A5AAB59C279}"/>
    <cellStyle name="40% - Accent6 3" xfId="72" xr:uid="{671BBEA7-A041-43F2-8BD7-5FC4845D9430}"/>
    <cellStyle name="40% - Accent6 3 2" xfId="218" xr:uid="{33A5D5C8-2FE8-4043-9F3E-F52154621747}"/>
    <cellStyle name="40% - Accent6 4" xfId="185" xr:uid="{91697934-80EF-4C99-8E60-C3DD0170AFB8}"/>
    <cellStyle name="60% - Accent1 2" xfId="14" xr:uid="{00000000-0005-0000-0000-00000D000000}"/>
    <cellStyle name="60% - Accent1 2 2" xfId="166" xr:uid="{90DBD2B7-7C76-4F85-BBE2-EA3D944112B4}"/>
    <cellStyle name="60% - Accent1 3" xfId="73" xr:uid="{82BBA2E9-1D23-40F6-8C0F-8045D73D9352}"/>
    <cellStyle name="60% - Accent2 2" xfId="15" xr:uid="{00000000-0005-0000-0000-00000E000000}"/>
    <cellStyle name="60% - Accent2 2 2" xfId="170" xr:uid="{958E16B7-AD71-4660-AC4B-11FA9ADD6B0C}"/>
    <cellStyle name="60% - Accent2 3" xfId="74" xr:uid="{2EF6ABFC-CD3C-4C90-9634-857268FD5F1F}"/>
    <cellStyle name="60% - Accent3 2" xfId="16" xr:uid="{00000000-0005-0000-0000-00000F000000}"/>
    <cellStyle name="60% - Accent3 2 2" xfId="174" xr:uid="{D6F1A138-5045-4E52-AE77-4015F7E396F0}"/>
    <cellStyle name="60% - Accent3 3" xfId="75" xr:uid="{CD18CD3B-D5C7-406F-BC0F-65C4C438306A}"/>
    <cellStyle name="60% - Accent4 2" xfId="17" xr:uid="{00000000-0005-0000-0000-000010000000}"/>
    <cellStyle name="60% - Accent4 2 2" xfId="178" xr:uid="{1158D2C4-91F5-4057-96D0-FFCA94377A6E}"/>
    <cellStyle name="60% - Accent4 3" xfId="76" xr:uid="{F7410A4D-FEC8-42BB-B87B-66D9FA0CA2C0}"/>
    <cellStyle name="60% - Accent5 2" xfId="18" xr:uid="{00000000-0005-0000-0000-000011000000}"/>
    <cellStyle name="60% - Accent5 2 2" xfId="182" xr:uid="{26197CFC-DDAC-46B1-83D4-83BB2D77E232}"/>
    <cellStyle name="60% - Accent5 3" xfId="77" xr:uid="{B45DA3F1-8E94-4E21-AC3C-62F520853EAD}"/>
    <cellStyle name="60% - Accent6 2" xfId="19" xr:uid="{00000000-0005-0000-0000-000012000000}"/>
    <cellStyle name="60% - Accent6 2 2" xfId="186" xr:uid="{A7A15EC0-2B01-472C-9764-41A223CD1E5F}"/>
    <cellStyle name="60% - Accent6 3" xfId="78" xr:uid="{BAC86080-1EA1-4D50-A997-9B6D634D7B71}"/>
    <cellStyle name="Accent1 2" xfId="20" xr:uid="{00000000-0005-0000-0000-000013000000}"/>
    <cellStyle name="Accent1 2 2" xfId="163" xr:uid="{B7A5692E-4291-41CC-B352-CD006A0C7D63}"/>
    <cellStyle name="Accent1 3" xfId="79" xr:uid="{027D4AD5-B19B-46A9-9F20-66D707116964}"/>
    <cellStyle name="Accent2 2" xfId="21" xr:uid="{00000000-0005-0000-0000-000014000000}"/>
    <cellStyle name="Accent2 2 2" xfId="167" xr:uid="{CEFD65CE-535B-4429-A180-E143FDC7D959}"/>
    <cellStyle name="Accent2 3" xfId="80" xr:uid="{DDB259D8-4DA6-47B2-AF31-D7F152BF6BDE}"/>
    <cellStyle name="Accent3 2" xfId="22" xr:uid="{00000000-0005-0000-0000-000015000000}"/>
    <cellStyle name="Accent3 2 2" xfId="171" xr:uid="{2AB94FFF-0EF3-4009-9C99-1F9D25B20D31}"/>
    <cellStyle name="Accent3 3" xfId="81" xr:uid="{903367DD-6330-46E8-AAA5-5D456FC5D6E9}"/>
    <cellStyle name="Accent4 2" xfId="23" xr:uid="{00000000-0005-0000-0000-000016000000}"/>
    <cellStyle name="Accent4 2 2" xfId="175" xr:uid="{0F19CD30-71AF-4837-A37C-DA7969EAFEE5}"/>
    <cellStyle name="Accent4 3" xfId="82" xr:uid="{98074B5E-5FB2-4BBC-88FE-12EE53BF9DB3}"/>
    <cellStyle name="Accent5 2" xfId="24" xr:uid="{00000000-0005-0000-0000-000017000000}"/>
    <cellStyle name="Accent5 2 2" xfId="179" xr:uid="{122B1906-294A-4AEE-B398-37A2B7410052}"/>
    <cellStyle name="Accent5 3" xfId="83" xr:uid="{CDCA126C-7320-44E4-AC92-0EB1194289B1}"/>
    <cellStyle name="Accent6 2" xfId="25" xr:uid="{00000000-0005-0000-0000-000018000000}"/>
    <cellStyle name="Accent6 2 2" xfId="183" xr:uid="{E60CB8A6-A190-47A3-B467-3EB35ABC6EED}"/>
    <cellStyle name="Accent6 3" xfId="84" xr:uid="{1970BD27-475B-4345-BBD3-00DF4DB2BB21}"/>
    <cellStyle name="Bad 2" xfId="26" xr:uid="{00000000-0005-0000-0000-000019000000}"/>
    <cellStyle name="Bad 2 2" xfId="153" xr:uid="{F92C7D76-F479-49E3-8C90-4E11299C9CA5}"/>
    <cellStyle name="Bad 3" xfId="85" xr:uid="{A643D29D-9FDF-4A05-A1D7-D79EAF7D288D}"/>
    <cellStyle name="Calculation 2" xfId="27" xr:uid="{00000000-0005-0000-0000-00001A000000}"/>
    <cellStyle name="Calculation 2 2" xfId="157" xr:uid="{956F460C-2D31-40DA-A1BC-22AA688C2D67}"/>
    <cellStyle name="Calculation 3" xfId="86" xr:uid="{08ECFB1B-8E0C-4786-819F-4BD7D9D77D31}"/>
    <cellStyle name="CellBAValue" xfId="28" xr:uid="{00000000-0005-0000-0000-00001B000000}"/>
    <cellStyle name="CellBAValue 2" xfId="29" xr:uid="{00000000-0005-0000-0000-00001C000000}"/>
    <cellStyle name="CellNationValue" xfId="30" xr:uid="{00000000-0005-0000-0000-00001D000000}"/>
    <cellStyle name="CellUAValue" xfId="31" xr:uid="{00000000-0005-0000-0000-00001E000000}"/>
    <cellStyle name="CellUAValue 2" xfId="32" xr:uid="{00000000-0005-0000-0000-00001F000000}"/>
    <cellStyle name="Check Cell 2" xfId="33" xr:uid="{00000000-0005-0000-0000-000020000000}"/>
    <cellStyle name="Check Cell 2 2" xfId="159" xr:uid="{DB711F0A-C77F-4C32-A0F5-C088B44DBB6D}"/>
    <cellStyle name="Check Cell 3" xfId="87" xr:uid="{52E90C75-2464-433A-B7E5-042FD9BB9101}"/>
    <cellStyle name="Comma" xfId="34" builtinId="3"/>
    <cellStyle name="Comma 2" xfId="35" xr:uid="{00000000-0005-0000-0000-000022000000}"/>
    <cellStyle name="Comma 2 2" xfId="90" xr:uid="{73243BA0-FBE6-43A8-9C8D-1A28A1B7BB36}"/>
    <cellStyle name="Comma 2 2 2" xfId="239" xr:uid="{5CDC1D57-6DBF-4492-A977-22E283004FA9}"/>
    <cellStyle name="Comma 2 2 3" xfId="131" xr:uid="{F15CB0D4-B8CD-4DC3-9590-466C1A757C16}"/>
    <cellStyle name="Comma 2 3" xfId="91" xr:uid="{136F7EC0-845D-4393-910F-2639FDB6F3ED}"/>
    <cellStyle name="Comma 2 3 2" xfId="240" xr:uid="{E9C94BE7-D9B7-4675-91DB-DCE7B1743784}"/>
    <cellStyle name="Comma 2 3 3" xfId="132" xr:uid="{26A06372-3DC9-449C-AC21-3C75534D069D}"/>
    <cellStyle name="Comma 2 4" xfId="92" xr:uid="{20ADBD89-88D5-491A-B50F-3BF31A5D3F97}"/>
    <cellStyle name="Comma 2 4 2" xfId="241" xr:uid="{256F9C59-4728-42CE-8B5D-1136ADD966AC}"/>
    <cellStyle name="Comma 2 4 3" xfId="133" xr:uid="{3DC4E134-8B68-4B6C-BA9B-BB19B69B12C7}"/>
    <cellStyle name="Comma 2 5" xfId="130" xr:uid="{71081144-B911-4C3E-894E-F87A7F703E97}"/>
    <cellStyle name="Comma 2 5 2" xfId="238" xr:uid="{AB491C57-EAF4-4D22-B392-693169101611}"/>
    <cellStyle name="Comma 2 6" xfId="128" xr:uid="{E7D247F6-0212-45CA-9243-53F33AC97AA2}"/>
    <cellStyle name="Comma 2 7" xfId="89" xr:uid="{A9BDBFF1-7214-4F11-A034-2BC5FB8D1272}"/>
    <cellStyle name="Comma 3" xfId="93" xr:uid="{5F6F1A99-8106-4962-9B31-D8439FE9ABC7}"/>
    <cellStyle name="Comma 3 2" xfId="242" xr:uid="{190FFE61-E8F6-423C-8F5A-5028CF94C3A8}"/>
    <cellStyle name="Comma 3 3" xfId="134" xr:uid="{10CA3D71-4F0C-4303-B71C-8614EB3B8737}"/>
    <cellStyle name="Comma 4" xfId="94" xr:uid="{97B2EE0A-968D-414B-8D02-D240CDE40B6F}"/>
    <cellStyle name="Comma 4 2" xfId="95" xr:uid="{9B9ED5C3-57A6-447C-9233-82EA2B2AAE4C}"/>
    <cellStyle name="Comma 4 2 2" xfId="244" xr:uid="{48433F11-4DE7-4C0D-8E5D-1BB5CA6D07EF}"/>
    <cellStyle name="Comma 4 2 3" xfId="136" xr:uid="{61C49ED6-0392-4741-AE30-FE5F92996A9A}"/>
    <cellStyle name="Comma 4 3" xfId="243" xr:uid="{8449D9C4-A751-4FE3-AD3C-678E099CDEB5}"/>
    <cellStyle name="Comma 4 4" xfId="135" xr:uid="{BDFF695A-4158-47A2-81D7-1B391FE833FD}"/>
    <cellStyle name="Comma 5" xfId="96" xr:uid="{F39857E4-B3E2-4F56-BF6C-AB5D00FB2B78}"/>
    <cellStyle name="Comma 5 2" xfId="245" xr:uid="{0933872B-EAFD-4890-AB1A-A9CD306E543F}"/>
    <cellStyle name="Comma 5 3" xfId="137" xr:uid="{A1EE135D-E46C-4D2A-B77E-9C5163B12E1C}"/>
    <cellStyle name="Comma 6" xfId="129" xr:uid="{FD416CAA-2E02-4C79-97EA-CEC32059F4BF}"/>
    <cellStyle name="Comma 6 2" xfId="237" xr:uid="{8B95D7C7-1A7C-4FED-88CE-F608387C0DBF}"/>
    <cellStyle name="Comma 7" xfId="127" xr:uid="{96401CE3-3A39-4590-BA4A-F9496A04F3AA}"/>
    <cellStyle name="Comma 8" xfId="88" xr:uid="{71CBAC5C-EFF3-4F60-8830-D9B95FAC4EF7}"/>
    <cellStyle name="Explanatory Text 2" xfId="36" xr:uid="{00000000-0005-0000-0000-000023000000}"/>
    <cellStyle name="Explanatory Text 2 2" xfId="161" xr:uid="{0DF0DD91-3453-4BD1-A27B-567BA499000D}"/>
    <cellStyle name="Explanatory Text 3" xfId="97" xr:uid="{B2C896EB-C225-4898-AA23-679ECEB98959}"/>
    <cellStyle name="Good 2" xfId="37" xr:uid="{00000000-0005-0000-0000-000024000000}"/>
    <cellStyle name="Good 2 2" xfId="152" xr:uid="{E18CDA69-4021-4DFC-8CBB-4A83785C5CF6}"/>
    <cellStyle name="Good 3" xfId="98" xr:uid="{EBF5D635-0827-4699-A86C-9C2C3982ED26}"/>
    <cellStyle name="Heading 1 2" xfId="38" xr:uid="{00000000-0005-0000-0000-000025000000}"/>
    <cellStyle name="Heading 1 2 2" xfId="148" xr:uid="{771C3CF5-7A58-422A-B661-CCF81C69C540}"/>
    <cellStyle name="Heading 1 3" xfId="99" xr:uid="{7E825720-4A46-4D0E-AC5F-96BFF621D0B2}"/>
    <cellStyle name="Heading 2 2" xfId="39" xr:uid="{00000000-0005-0000-0000-000026000000}"/>
    <cellStyle name="Heading 2 2 2" xfId="149" xr:uid="{10816B5B-EA72-4FEA-803C-D550C76E55F6}"/>
    <cellStyle name="Heading 2 3" xfId="100" xr:uid="{C776A798-7F92-4211-A7B0-819F5088D767}"/>
    <cellStyle name="Heading 3 2" xfId="40" xr:uid="{00000000-0005-0000-0000-000027000000}"/>
    <cellStyle name="Heading 3 2 2" xfId="150" xr:uid="{D5A09949-3862-4C05-B459-D4612E69ED83}"/>
    <cellStyle name="Heading 3 2 3" xfId="102" xr:uid="{9AF4EC41-8E69-4089-89B1-86F90D570437}"/>
    <cellStyle name="Heading 3 2 4" xfId="247" xr:uid="{6A7637D0-FA26-4B28-A00D-A282E9F9C972}"/>
    <cellStyle name="Heading 3 3" xfId="103" xr:uid="{0F30891E-2FBE-4564-A2A6-3016EA2902AF}"/>
    <cellStyle name="Heading 3 3 2" xfId="248" xr:uid="{C46F478C-D75D-4EC5-A266-14C9D5693268}"/>
    <cellStyle name="Heading 3 4" xfId="101" xr:uid="{DCB20E7A-90D8-4A0D-887D-BFED3E9C44D3}"/>
    <cellStyle name="Heading 3 5" xfId="246" xr:uid="{90014D99-24AF-4AA8-94E9-0F1D2CF504F9}"/>
    <cellStyle name="Heading 4 2" xfId="41" xr:uid="{00000000-0005-0000-0000-000028000000}"/>
    <cellStyle name="Heading 4 2 2" xfId="151" xr:uid="{83AEAE73-85CC-4D99-A1EF-28905079D730}"/>
    <cellStyle name="Heading 4 3" xfId="104" xr:uid="{A02B9EA5-F369-484F-B76C-22393C9A9058}"/>
    <cellStyle name="Hyperlink" xfId="42" builtinId="8"/>
    <cellStyle name="Hyperlink 2" xfId="43" xr:uid="{00000000-0005-0000-0000-00002A000000}"/>
    <cellStyle name="Hyperlink 2 2" xfId="44" xr:uid="{00000000-0005-0000-0000-00002B000000}"/>
    <cellStyle name="Hyperlink 2 3" xfId="189" xr:uid="{E006F0CD-6B5A-43DD-8F18-E50E8FF09A51}"/>
    <cellStyle name="Hyperlink 3" xfId="45" xr:uid="{00000000-0005-0000-0000-00002C000000}"/>
    <cellStyle name="Hyperlink 4" xfId="46" xr:uid="{00000000-0005-0000-0000-00002D000000}"/>
    <cellStyle name="Hyperlink 4 2" xfId="105" xr:uid="{82DB4FE9-8492-407F-A946-DFAEDFB25A27}"/>
    <cellStyle name="Hyperlink 4 3" xfId="106" xr:uid="{EBA257D0-FB73-4513-B6F1-8B7E49C99D57}"/>
    <cellStyle name="Hyperlink 4 4" xfId="138" xr:uid="{99177021-8A84-49E7-9879-34FC353DAECD}"/>
    <cellStyle name="Hyperlink 5" xfId="107" xr:uid="{78736FD5-61A1-45D7-9A72-1A2D6111E242}"/>
    <cellStyle name="Hyperlink 5 2" xfId="190" xr:uid="{E701D9C1-22DD-4BE8-BA17-FC3CB3C97760}"/>
    <cellStyle name="Input 2" xfId="47" xr:uid="{00000000-0005-0000-0000-00002E000000}"/>
    <cellStyle name="Input 2 2" xfId="155" xr:uid="{D9795A40-EAD2-459E-AA8D-770A1B3F755E}"/>
    <cellStyle name="Input 3" xfId="108" xr:uid="{79E9F430-F25D-476D-9AE2-C58CA3FEC0D3}"/>
    <cellStyle name="Linked Cell 2" xfId="48" xr:uid="{00000000-0005-0000-0000-00002F000000}"/>
    <cellStyle name="Linked Cell 2 2" xfId="158" xr:uid="{44FD047C-0DC8-4741-AEA5-8808F485A57C}"/>
    <cellStyle name="Linked Cell 3" xfId="109" xr:uid="{8A787B44-A20B-4A30-88FC-6B0FB158E620}"/>
    <cellStyle name="Neutral 2" xfId="49" xr:uid="{00000000-0005-0000-0000-000030000000}"/>
    <cellStyle name="Neutral 2 2" xfId="154" xr:uid="{295A5DF6-E3F5-4145-A6AA-F60FD9B3687A}"/>
    <cellStyle name="Neutral 3" xfId="110" xr:uid="{E1F5C545-E0FB-4059-BF36-5E409E9F12A7}"/>
    <cellStyle name="Normal" xfId="0" builtinId="0"/>
    <cellStyle name="Normal 2" xfId="50" xr:uid="{00000000-0005-0000-0000-000032000000}"/>
    <cellStyle name="Normal 2 2" xfId="51" xr:uid="{00000000-0005-0000-0000-000033000000}"/>
    <cellStyle name="Normal 2 2 2" xfId="111" xr:uid="{503B8531-7423-48DE-8F79-D87005D38FCD}"/>
    <cellStyle name="Normal 2 2 3" xfId="112" xr:uid="{6C24C389-9FF5-47F9-8C00-D57F5F371070}"/>
    <cellStyle name="Normal 2 2 4" xfId="139" xr:uid="{CC023C12-51F3-49D5-8CEC-087FE5F1B895}"/>
    <cellStyle name="Normal 2 3" xfId="113" xr:uid="{1080927E-3B0B-4ECA-A0A4-A5A84F7416BB}"/>
    <cellStyle name="Normal 2 3 2" xfId="146" xr:uid="{FE2619EF-894F-4249-A859-216A545569C0}"/>
    <cellStyle name="Normal 2 4" xfId="114" xr:uid="{05FBB246-EECE-4F5A-84C4-C1CD98A9C4CD}"/>
    <cellStyle name="Normal 3" xfId="52" xr:uid="{00000000-0005-0000-0000-000034000000}"/>
    <cellStyle name="Normal 3 2" xfId="53" xr:uid="{00000000-0005-0000-0000-000035000000}"/>
    <cellStyle name="Normal 3 2 2" xfId="191" xr:uid="{BDF47B91-B5DD-4092-B5E0-D1602A71A640}"/>
    <cellStyle name="Normal 3 3" xfId="115" xr:uid="{8BDFC7C2-4326-42EE-B042-1BC5E464A13F}"/>
    <cellStyle name="Normal 3 3 2" xfId="233" xr:uid="{96B027E8-5F9A-427E-AA3F-065B8029D2F0}"/>
    <cellStyle name="Normal 3 3 3" xfId="205" xr:uid="{F912F65F-06F1-44FB-8015-3EFBE540D36B}"/>
    <cellStyle name="Normal 3 4" xfId="116" xr:uid="{E0B9C9F9-F82C-4BBF-AAF6-AA09C72D498F}"/>
    <cellStyle name="Normal 3 4 2" xfId="235" xr:uid="{04709B35-ACE7-4045-B358-7F052CC274B5}"/>
    <cellStyle name="Normal 3 5" xfId="140" xr:uid="{A9E075A2-7EAE-4AF4-BCF6-D3D2B3087204}"/>
    <cellStyle name="Normal 3 5 2" xfId="219" xr:uid="{FF01922B-E22F-4BA5-B986-A5E1C9839137}"/>
    <cellStyle name="Normal 3 6" xfId="187" xr:uid="{C9C8A009-688D-4C09-ADA3-D4145402BD5F}"/>
    <cellStyle name="Normal 4" xfId="54" xr:uid="{00000000-0005-0000-0000-000036000000}"/>
    <cellStyle name="Normal 5" xfId="117" xr:uid="{1A4963B9-D5C3-446C-9CAA-B2CE95F1CF34}"/>
    <cellStyle name="Normal 5 2" xfId="141" xr:uid="{D0224890-6AEE-4297-B5AB-261A9C6F808E}"/>
    <cellStyle name="Normal 6" xfId="118" xr:uid="{8D205A80-2507-424E-A606-5CBB214CC544}"/>
    <cellStyle name="Normal 6 2" xfId="142" xr:uid="{185EFA0C-CC36-4C6B-A3D5-D8CE98388917}"/>
    <cellStyle name="Normal 7" xfId="119" xr:uid="{8B361A2B-88A8-4AF1-A501-7DD0A3CCA5CA}"/>
    <cellStyle name="Normal 7 2" xfId="143" xr:uid="{A6FEA841-15E7-4823-8976-ABA4FB9C7347}"/>
    <cellStyle name="Note 2" xfId="55" xr:uid="{00000000-0005-0000-0000-000037000000}"/>
    <cellStyle name="Note 2 2" xfId="206" xr:uid="{DA0ABBC7-6674-4519-A56E-BB72B91D15A3}"/>
    <cellStyle name="Note 2 2 2" xfId="234" xr:uid="{C75C757E-5EC9-48A0-9BC7-7F2B896C00AC}"/>
    <cellStyle name="Note 2 3" xfId="236" xr:uid="{CE38B511-A3C0-4E12-8B91-BD6696DFB3C9}"/>
    <cellStyle name="Note 2 4" xfId="220" xr:uid="{18C9AD13-6A55-47CF-ABEB-2E86E1199838}"/>
    <cellStyle name="Note 2 5" xfId="188" xr:uid="{AFE25D00-3FCE-400C-9204-2D0891469D07}"/>
    <cellStyle name="Note 3" xfId="120" xr:uid="{1AF35CCE-CCAB-4843-9495-307BA03635EB}"/>
    <cellStyle name="Note 4" xfId="144" xr:uid="{A94A5DC4-E1D2-41AA-864A-71AC4767A533}"/>
    <cellStyle name="Output 2" xfId="56" xr:uid="{00000000-0005-0000-0000-000038000000}"/>
    <cellStyle name="Output 2 2" xfId="156" xr:uid="{46E79F81-F801-44AF-9A7A-32A69D60CD7D}"/>
    <cellStyle name="Output 3" xfId="121" xr:uid="{23B73CB0-E41E-43C4-9C7B-8D6F6BDF3C92}"/>
    <cellStyle name="Per cent" xfId="57" builtinId="5"/>
    <cellStyle name="Percent 2" xfId="122" xr:uid="{B66126BD-979F-4C92-8023-0A14D7F3352C}"/>
    <cellStyle name="Percent 3" xfId="123" xr:uid="{C3077468-F4B7-4DAC-BFFF-09C8DFC8EE91}"/>
    <cellStyle name="Title 2" xfId="58" xr:uid="{00000000-0005-0000-0000-00003A000000}"/>
    <cellStyle name="Title 2 2" xfId="147" xr:uid="{87AB9DF1-B2BF-45E8-8741-5780A0B501ED}"/>
    <cellStyle name="Title 3" xfId="124" xr:uid="{97875772-EB04-44C7-AA8D-4206BF609EE1}"/>
    <cellStyle name="Total 2" xfId="59" xr:uid="{00000000-0005-0000-0000-00003B000000}"/>
    <cellStyle name="Total 2 2" xfId="162" xr:uid="{74E59195-DCF2-46A6-8592-EA7007AA5745}"/>
    <cellStyle name="Total 3" xfId="125" xr:uid="{A1F53DD2-6A03-4750-8A91-053DC7DC37E6}"/>
    <cellStyle name="Warning Text 2" xfId="60" xr:uid="{00000000-0005-0000-0000-00003C000000}"/>
    <cellStyle name="Warning Text 2 2" xfId="160" xr:uid="{8303F351-4FE9-45AA-88D5-4C660680126A}"/>
    <cellStyle name="Warning Text 3" xfId="126" xr:uid="{D7A01A84-39CA-44FE-B8DB-DD95877A50A3}"/>
  </cellStyles>
  <dxfs count="66">
    <dxf>
      <font>
        <color theme="0"/>
      </font>
      <fill>
        <patternFill>
          <bgColor rgb="FFFF0000"/>
        </patternFill>
      </fill>
      <border>
        <left style="thin">
          <color auto="1"/>
        </left>
        <right style="thin">
          <color auto="1"/>
        </right>
        <top style="thin">
          <color auto="1"/>
        </top>
        <bottom style="thin">
          <color auto="1"/>
        </bottom>
        <vertical/>
        <horizontal/>
      </border>
    </dxf>
    <dxf>
      <font>
        <color rgb="FFFFFFC0"/>
      </font>
      <fill>
        <patternFill>
          <bgColor rgb="FFFFFFC0"/>
        </patternFill>
      </fill>
      <border>
        <left/>
        <right/>
        <top/>
        <bottom/>
      </border>
    </dxf>
    <dxf>
      <font>
        <color theme="0" tint="-0.34998626667073579"/>
      </font>
    </dxf>
    <dxf>
      <fill>
        <patternFill>
          <bgColor theme="0" tint="-0.34998626667073579"/>
        </patternFill>
      </fill>
    </dxf>
    <dxf>
      <font>
        <b/>
        <i val="0"/>
        <color rgb="FFFF0000"/>
      </font>
    </dxf>
    <dxf>
      <fill>
        <patternFill>
          <bgColor rgb="FFFFFFC0"/>
        </patternFill>
      </fill>
      <border>
        <left/>
        <right/>
        <top/>
        <bottom/>
      </border>
    </dxf>
    <dxf>
      <fill>
        <patternFill>
          <bgColor theme="0" tint="-0.34998626667073579"/>
        </patternFill>
      </fill>
    </dxf>
    <dxf>
      <font>
        <b/>
        <i val="0"/>
        <condense val="0"/>
        <extend val="0"/>
        <color auto="1"/>
      </font>
      <fill>
        <patternFill>
          <bgColor indexed="11"/>
        </patternFill>
      </fill>
      <border>
        <left style="thin">
          <color auto="1"/>
        </left>
        <right style="thin">
          <color auto="1"/>
        </right>
        <top style="thin">
          <color auto="1"/>
        </top>
        <bottom style="thin">
          <color auto="1"/>
        </bottom>
      </border>
    </dxf>
    <dxf>
      <font>
        <b/>
        <i val="0"/>
        <condense val="0"/>
        <extend val="0"/>
        <color indexed="9"/>
      </font>
      <fill>
        <patternFill>
          <bgColor indexed="10"/>
        </patternFill>
      </fill>
      <border>
        <left style="thin">
          <color auto="1"/>
        </left>
        <right style="thin">
          <color auto="1"/>
        </right>
        <top style="thin">
          <color auto="1"/>
        </top>
        <bottom style="thin">
          <color auto="1"/>
        </bottom>
      </border>
    </dxf>
    <dxf>
      <font>
        <b/>
        <i val="0"/>
        <condense val="0"/>
        <extend val="0"/>
        <color indexed="10"/>
      </font>
      <fill>
        <patternFill patternType="solid">
          <bgColor indexed="26"/>
        </patternFill>
      </fill>
    </dxf>
    <dxf>
      <fill>
        <patternFill>
          <bgColor indexed="13"/>
        </patternFill>
      </fill>
    </dxf>
    <dxf>
      <fill>
        <patternFill patternType="none">
          <bgColor indexed="65"/>
        </patternFill>
      </fill>
    </dxf>
    <dxf>
      <font>
        <b/>
        <i val="0"/>
        <condense val="0"/>
        <extend val="0"/>
        <u/>
        <color indexed="9"/>
      </font>
      <fill>
        <patternFill>
          <bgColor indexed="8"/>
        </patternFill>
      </fill>
    </dxf>
    <dxf>
      <font>
        <b val="0"/>
        <i val="0"/>
        <condense val="0"/>
        <extend val="0"/>
        <color indexed="8"/>
      </font>
    </dxf>
    <dxf>
      <font>
        <b/>
        <i val="0"/>
        <condense val="0"/>
        <extend val="0"/>
        <u/>
        <color indexed="9"/>
      </font>
      <fill>
        <patternFill>
          <bgColor indexed="8"/>
        </patternFill>
      </fill>
    </dxf>
    <dxf>
      <font>
        <b val="0"/>
        <i val="0"/>
        <condense val="0"/>
        <extend val="0"/>
        <u val="none"/>
        <color auto="1"/>
      </font>
      <fill>
        <patternFill patternType="solid">
          <bgColor indexed="26"/>
        </patternFill>
      </fill>
    </dxf>
    <dxf>
      <font>
        <b val="0"/>
        <i val="0"/>
        <condense val="0"/>
        <extend val="0"/>
        <color indexed="26"/>
      </font>
      <fill>
        <patternFill>
          <bgColor indexed="26"/>
        </patternFill>
      </fill>
    </dxf>
    <dxf>
      <font>
        <b/>
        <i val="0"/>
        <condense val="0"/>
        <extend val="0"/>
        <color indexed="9"/>
      </font>
      <fill>
        <patternFill>
          <bgColor indexed="8"/>
        </patternFill>
      </fill>
    </dxf>
    <dxf>
      <font>
        <condense val="0"/>
        <extend val="0"/>
        <color auto="1"/>
      </font>
      <fill>
        <patternFill>
          <bgColor indexed="26"/>
        </patternFill>
      </fill>
    </dxf>
    <dxf>
      <font>
        <condense val="0"/>
        <extend val="0"/>
        <color indexed="26"/>
      </font>
      <fill>
        <patternFill>
          <bgColor indexed="26"/>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79998168889431442"/>
        </patternFill>
      </fill>
    </dxf>
    <dxf>
      <fill>
        <patternFill>
          <bgColor rgb="FF92D050"/>
        </patternFill>
      </fill>
    </dxf>
    <dxf>
      <fill>
        <patternFill>
          <bgColor rgb="FFFF0000"/>
        </patternFill>
      </fill>
    </dxf>
    <dxf>
      <fill>
        <patternFill>
          <bgColor theme="0" tint="-0.34998626667073579"/>
        </patternFill>
      </fill>
    </dxf>
    <dxf>
      <fill>
        <patternFill>
          <bgColor theme="5" tint="0.79998168889431442"/>
        </patternFill>
      </fill>
    </dxf>
    <dxf>
      <fill>
        <patternFill>
          <bgColor rgb="FF92D050"/>
        </patternFill>
      </fill>
    </dxf>
    <dxf>
      <fill>
        <patternFill>
          <bgColor rgb="FFFF0000"/>
        </patternFill>
      </fill>
    </dxf>
    <dxf>
      <fill>
        <patternFill>
          <bgColor theme="0" tint="-0.34998626667073579"/>
        </patternFill>
      </fill>
    </dxf>
    <dxf>
      <fill>
        <patternFill>
          <bgColor rgb="FF92D050"/>
        </patternFill>
      </fill>
    </dxf>
    <dxf>
      <fill>
        <patternFill>
          <bgColor theme="0" tint="-0.34998626667073579"/>
        </patternFill>
      </fill>
    </dxf>
    <dxf>
      <fill>
        <patternFill>
          <bgColor rgb="FF92D050"/>
        </patternFill>
      </fill>
    </dxf>
    <dxf>
      <fill>
        <patternFill>
          <bgColor theme="0" tint="-0.34998626667073579"/>
        </patternFill>
      </fill>
    </dxf>
    <dxf>
      <fill>
        <patternFill>
          <bgColor rgb="FF92D050"/>
        </patternFill>
      </fill>
    </dxf>
    <dxf>
      <fill>
        <patternFill>
          <bgColor theme="0" tint="-0.34998626667073579"/>
        </patternFill>
      </fill>
    </dxf>
    <dxf>
      <fill>
        <patternFill>
          <bgColor theme="0" tint="-0.34998626667073579"/>
        </patternFill>
      </fill>
    </dxf>
    <dxf>
      <fill>
        <patternFill>
          <bgColor rgb="FF92D050"/>
        </patternFill>
      </fill>
    </dxf>
    <dxf>
      <fill>
        <patternFill>
          <bgColor rgb="FF92D050"/>
        </patternFill>
      </fill>
    </dxf>
    <dxf>
      <fill>
        <patternFill patternType="none">
          <bgColor indexed="65"/>
        </patternFill>
      </fill>
    </dxf>
    <dxf>
      <font>
        <b/>
        <i val="0"/>
        <strike val="0"/>
        <color theme="0"/>
      </font>
      <fill>
        <patternFill>
          <bgColor rgb="FFFF0000"/>
        </patternFill>
      </fill>
    </dxf>
    <dxf>
      <font>
        <color theme="0"/>
      </font>
      <fill>
        <patternFill>
          <bgColor rgb="FFFF0000"/>
        </patternFill>
      </fill>
      <border>
        <left style="thin">
          <color auto="1"/>
        </left>
        <right style="thin">
          <color auto="1"/>
        </right>
        <top style="thin">
          <color auto="1"/>
        </top>
        <bottom style="thin">
          <color auto="1"/>
        </bottom>
        <vertical/>
        <horizontal/>
      </border>
    </dxf>
    <dxf>
      <font>
        <color rgb="FFFFFFC0"/>
      </font>
      <fill>
        <patternFill>
          <bgColor rgb="FFFFFFC0"/>
        </patternFill>
      </fill>
      <border>
        <left/>
        <right/>
        <top/>
        <bottom/>
      </border>
    </dxf>
    <dxf>
      <font>
        <color theme="0" tint="-0.34998626667073579"/>
      </font>
    </dxf>
    <dxf>
      <fill>
        <patternFill>
          <bgColor theme="0" tint="-0.34998626667073579"/>
        </patternFill>
      </fill>
    </dxf>
    <dxf>
      <font>
        <b/>
        <i val="0"/>
        <color rgb="FFFF0000"/>
      </font>
    </dxf>
    <dxf>
      <fill>
        <patternFill>
          <bgColor rgb="FFFFFFC0"/>
        </patternFill>
      </fill>
      <border>
        <left/>
        <right/>
        <top/>
        <bottom/>
      </border>
    </dxf>
    <dxf>
      <fill>
        <patternFill>
          <bgColor rgb="FFFFFFC0"/>
        </patternFill>
      </fill>
      <border>
        <left/>
        <right/>
        <top/>
        <bottom/>
        <vertical/>
        <horizontal/>
      </border>
    </dxf>
    <dxf>
      <fill>
        <patternFill>
          <bgColor theme="0" tint="-0.34998626667073579"/>
        </patternFill>
      </fill>
    </dxf>
    <dxf>
      <font>
        <b/>
        <i val="0"/>
        <condense val="0"/>
        <extend val="0"/>
        <color auto="1"/>
      </font>
      <fill>
        <patternFill>
          <bgColor indexed="11"/>
        </patternFill>
      </fill>
      <border>
        <left style="thin">
          <color auto="1"/>
        </left>
        <right style="thin">
          <color auto="1"/>
        </right>
        <top style="thin">
          <color auto="1"/>
        </top>
        <bottom style="thin">
          <color auto="1"/>
        </bottom>
      </border>
    </dxf>
    <dxf>
      <font>
        <b/>
        <i val="0"/>
        <color theme="0"/>
      </font>
      <fill>
        <patternFill>
          <bgColor indexed="10"/>
        </patternFill>
      </fill>
      <border>
        <left style="thin">
          <color auto="1"/>
        </left>
        <right style="thin">
          <color auto="1"/>
        </right>
        <top style="thin">
          <color auto="1"/>
        </top>
        <bottom style="thin">
          <color auto="1"/>
        </bottom>
      </border>
    </dxf>
    <dxf>
      <font>
        <b/>
        <i val="0"/>
        <condense val="0"/>
        <extend val="0"/>
        <color indexed="10"/>
      </font>
      <fill>
        <patternFill patternType="solid">
          <bgColor indexed="26"/>
        </patternFill>
      </fill>
    </dxf>
    <dxf>
      <fill>
        <patternFill>
          <bgColor indexed="13"/>
        </patternFill>
      </fill>
    </dxf>
    <dxf>
      <fill>
        <patternFill patternType="none">
          <bgColor indexed="65"/>
        </patternFill>
      </fill>
    </dxf>
    <dxf>
      <font>
        <b/>
        <i val="0"/>
        <condense val="0"/>
        <extend val="0"/>
        <u/>
        <color indexed="9"/>
      </font>
      <fill>
        <patternFill>
          <bgColor indexed="8"/>
        </patternFill>
      </fill>
    </dxf>
    <dxf>
      <font>
        <b val="0"/>
        <i val="0"/>
        <condense val="0"/>
        <extend val="0"/>
        <color indexed="8"/>
      </font>
    </dxf>
    <dxf>
      <font>
        <b/>
        <i val="0"/>
        <condense val="0"/>
        <extend val="0"/>
        <u/>
        <color indexed="9"/>
      </font>
      <fill>
        <patternFill>
          <bgColor indexed="8"/>
        </patternFill>
      </fill>
    </dxf>
    <dxf>
      <font>
        <b val="0"/>
        <i val="0"/>
        <condense val="0"/>
        <extend val="0"/>
        <u val="none"/>
        <color auto="1"/>
      </font>
      <fill>
        <patternFill patternType="solid">
          <bgColor indexed="26"/>
        </patternFill>
      </fill>
    </dxf>
    <dxf>
      <font>
        <b val="0"/>
        <i val="0"/>
        <condense val="0"/>
        <extend val="0"/>
        <color indexed="26"/>
      </font>
      <fill>
        <patternFill>
          <bgColor indexed="26"/>
        </patternFill>
      </fill>
    </dxf>
    <dxf>
      <font>
        <condense val="0"/>
        <extend val="0"/>
        <color auto="1"/>
      </font>
      <fill>
        <patternFill>
          <bgColor indexed="26"/>
        </patternFill>
      </fill>
    </dxf>
    <dxf>
      <font>
        <condense val="0"/>
        <extend val="0"/>
        <color indexed="26"/>
      </font>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List" dx="16" fmlaLink="H1" fmlaRange="Data!$B$9:$B$101" noThreeD="1" sel="93" val="86"/>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66675</xdr:colOff>
      <xdr:row>14</xdr:row>
      <xdr:rowOff>104775</xdr:rowOff>
    </xdr:from>
    <xdr:to>
      <xdr:col>3</xdr:col>
      <xdr:colOff>142875</xdr:colOff>
      <xdr:row>14</xdr:row>
      <xdr:rowOff>104775</xdr:rowOff>
    </xdr:to>
    <xdr:sp macro="" textlink="">
      <xdr:nvSpPr>
        <xdr:cNvPr id="1113" name="Line 1">
          <a:extLst>
            <a:ext uri="{FF2B5EF4-FFF2-40B4-BE49-F238E27FC236}">
              <a16:creationId xmlns:a16="http://schemas.microsoft.com/office/drawing/2014/main" id="{00000000-0008-0000-0200-000059040000}"/>
            </a:ext>
          </a:extLst>
        </xdr:cNvPr>
        <xdr:cNvSpPr>
          <a:spLocks noChangeShapeType="1"/>
        </xdr:cNvSpPr>
      </xdr:nvSpPr>
      <xdr:spPr bwMode="auto">
        <a:xfrm flipV="1">
          <a:off x="5384800" y="3232150"/>
          <a:ext cx="2346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762000</xdr:colOff>
          <xdr:row>12</xdr:row>
          <xdr:rowOff>146050</xdr:rowOff>
        </xdr:from>
        <xdr:to>
          <xdr:col>6</xdr:col>
          <xdr:colOff>1295400</xdr:colOff>
          <xdr:row>17</xdr:row>
          <xdr:rowOff>69850</xdr:rowOff>
        </xdr:to>
        <xdr:sp macro="" textlink="">
          <xdr:nvSpPr>
            <xdr:cNvPr id="1026" name="List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xdr:twoCellAnchor editAs="oneCell">
    <xdr:from>
      <xdr:col>0</xdr:col>
      <xdr:colOff>0</xdr:colOff>
      <xdr:row>0</xdr:row>
      <xdr:rowOff>7939</xdr:rowOff>
    </xdr:from>
    <xdr:to>
      <xdr:col>1</xdr:col>
      <xdr:colOff>2312706</xdr:colOff>
      <xdr:row>2</xdr:row>
      <xdr:rowOff>240348</xdr:rowOff>
    </xdr:to>
    <xdr:pic>
      <xdr:nvPicPr>
        <xdr:cNvPr id="4" name="Picture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939"/>
          <a:ext cx="2898176" cy="873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14</xdr:row>
      <xdr:rowOff>104775</xdr:rowOff>
    </xdr:from>
    <xdr:to>
      <xdr:col>3</xdr:col>
      <xdr:colOff>142875</xdr:colOff>
      <xdr:row>14</xdr:row>
      <xdr:rowOff>104775</xdr:rowOff>
    </xdr:to>
    <xdr:sp macro="" textlink="">
      <xdr:nvSpPr>
        <xdr:cNvPr id="2" name="Line 1">
          <a:extLst>
            <a:ext uri="{FF2B5EF4-FFF2-40B4-BE49-F238E27FC236}">
              <a16:creationId xmlns:a16="http://schemas.microsoft.com/office/drawing/2014/main" id="{00000000-0008-0000-0B00-000002000000}"/>
            </a:ext>
          </a:extLst>
        </xdr:cNvPr>
        <xdr:cNvSpPr>
          <a:spLocks noChangeShapeType="1"/>
        </xdr:cNvSpPr>
      </xdr:nvSpPr>
      <xdr:spPr bwMode="auto">
        <a:xfrm flipV="1">
          <a:off x="5143500" y="3219450"/>
          <a:ext cx="2238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340179</xdr:colOff>
      <xdr:row>3</xdr:row>
      <xdr:rowOff>0</xdr:rowOff>
    </xdr:from>
    <xdr:to>
      <xdr:col>16</xdr:col>
      <xdr:colOff>1047750</xdr:colOff>
      <xdr:row>8</xdr:row>
      <xdr:rowOff>54429</xdr:rowOff>
    </xdr:to>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340179" y="775607"/>
          <a:ext cx="2231571" cy="1306286"/>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en-GB" sz="2000" b="1">
              <a:solidFill>
                <a:srgbClr val="FF0000"/>
              </a:solidFill>
            </a:rPr>
            <a:t>MHCLG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LGF3Data\NNDR%201%20-%203\NNDR1\2013-14\Docs%20to%20LAS\NNDR1%20Form%202013-14%20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GF3Data\BR\BR1\2011-12\To%20LAs\BR1%20Form%202011-12%20v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temp\CER%2013-14_Version%202.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TR1%20For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LGF2B%20(CTAX)\OLDLGF4\Sharon\BR\BR%202002-03\BR1%20form%20and%20notes\BR1%202002-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LGF3F\BR\2002-03\BR1%20Forms%20and%20Notes\BR1%202002-03%20FINAL%20VERS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LGF3Data\NNDR%201%20-%203\NNDR1\2015-16\Other\141128-Council-tax-dwellings-2015-16-form-Wale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SIS\Julia%20Terry\Council%20Tax\Billing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le"/>
      <sheetName val="NNDR1 Form"/>
      <sheetName val="Validation"/>
      <sheetName val="Supplementary Information"/>
      <sheetName val="Supplementary Validation"/>
      <sheetName val="Parameters"/>
      <sheetName val="DATA"/>
      <sheetName val="TierSplit"/>
      <sheetName val="Drop Downs and Lookups"/>
      <sheetName val="NNDR1_Form6"/>
      <sheetName val="Supplementary_Information6"/>
      <sheetName val="Supplementary_Validation6"/>
      <sheetName val="Drop_Downs_and_Lookups5"/>
      <sheetName val="NNDR1_Form"/>
      <sheetName val="Supplementary_Information"/>
      <sheetName val="Supplementary_Validation"/>
      <sheetName val="NNDR1_Form1"/>
      <sheetName val="Supplementary_Information1"/>
      <sheetName val="Supplementary_Validation1"/>
      <sheetName val="Drop_Downs_and_Lookups"/>
      <sheetName val="NNDR1_Form2"/>
      <sheetName val="Supplementary_Information2"/>
      <sheetName val="Supplementary_Validation2"/>
      <sheetName val="Drop_Downs_and_Lookups1"/>
      <sheetName val="NNDR1_Form3"/>
      <sheetName val="Supplementary_Information3"/>
      <sheetName val="Supplementary_Validation3"/>
      <sheetName val="Drop_Downs_and_Lookups2"/>
      <sheetName val="NNDR1_Form4"/>
      <sheetName val="Supplementary_Information4"/>
      <sheetName val="Supplementary_Validation4"/>
      <sheetName val="Drop_Downs_and_Lookups3"/>
      <sheetName val="NNDR1_Form5"/>
      <sheetName val="Supplementary_Information5"/>
      <sheetName val="Supplementary_Validation5"/>
      <sheetName val="Drop_Downs_and_Lookups4"/>
      <sheetName val="NNDR1_Form11"/>
      <sheetName val="Supplementary_Information11"/>
      <sheetName val="Supplementary_Validation11"/>
      <sheetName val="Drop_Downs_and_Lookups10"/>
      <sheetName val="NNDR1_Form7"/>
      <sheetName val="Supplementary_Information7"/>
      <sheetName val="Supplementary_Validation7"/>
      <sheetName val="Drop_Downs_and_Lookups6"/>
      <sheetName val="NNDR1_Form8"/>
      <sheetName val="Supplementary_Information8"/>
      <sheetName val="Supplementary_Validation8"/>
      <sheetName val="Drop_Downs_and_Lookups7"/>
      <sheetName val="NNDR1_Form9"/>
      <sheetName val="Supplementary_Information9"/>
      <sheetName val="Supplementary_Validation9"/>
      <sheetName val="Drop_Downs_and_Lookups8"/>
      <sheetName val="NNDR1_Form10"/>
      <sheetName val="Supplementary_Information10"/>
      <sheetName val="Supplementary_Validation10"/>
      <sheetName val="Drop_Downs_and_Lookups9"/>
    </sheet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BR1 Form"/>
      <sheetName val="Supplementary"/>
      <sheetName val="Validation"/>
      <sheetName val="DATA"/>
      <sheetName val="Preceptors"/>
      <sheetName val="BR1_Form3"/>
      <sheetName val="BR1_Form"/>
      <sheetName val="BR1_Form1"/>
      <sheetName val="BR1_Form2"/>
    </sheetNames>
    <sheetDataSet>
      <sheetData sheetId="0" refreshError="1"/>
      <sheetData sheetId="1"/>
      <sheetData sheetId="2" refreshError="1"/>
      <sheetData sheetId="3" refreshError="1"/>
      <sheetData sheetId="4" refreshError="1"/>
      <sheetData sheetId="5" refreshError="1"/>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Section A"/>
      <sheetName val="Memorandum, Sects B &amp; C"/>
      <sheetName val="Section D"/>
      <sheetName val="Section E"/>
      <sheetName val="PWLB CR"/>
      <sheetName val="Validation"/>
      <sheetName val="Data"/>
      <sheetName val="Section_A6"/>
      <sheetName val="Memorandum,_Sects_B_&amp;_C6"/>
      <sheetName val="Section_D6"/>
      <sheetName val="Section_E6"/>
      <sheetName val="PWLB_CR6"/>
      <sheetName val="Section_A"/>
      <sheetName val="Memorandum,_Sects_B_&amp;_C"/>
      <sheetName val="Section_D"/>
      <sheetName val="Section_E"/>
      <sheetName val="PWLB_CR"/>
      <sheetName val="Section_A1"/>
      <sheetName val="Memorandum,_Sects_B_&amp;_C1"/>
      <sheetName val="Section_D1"/>
      <sheetName val="Section_E1"/>
      <sheetName val="PWLB_CR1"/>
      <sheetName val="Section_A2"/>
      <sheetName val="Memorandum,_Sects_B_&amp;_C2"/>
      <sheetName val="Section_D2"/>
      <sheetName val="Section_E2"/>
      <sheetName val="PWLB_CR2"/>
      <sheetName val="Section_A3"/>
      <sheetName val="Memorandum,_Sects_B_&amp;_C3"/>
      <sheetName val="Section_D3"/>
      <sheetName val="Section_E3"/>
      <sheetName val="PWLB_CR3"/>
      <sheetName val="Section_A4"/>
      <sheetName val="Memorandum,_Sects_B_&amp;_C4"/>
      <sheetName val="Section_D4"/>
      <sheetName val="Section_E4"/>
      <sheetName val="PWLB_CR4"/>
      <sheetName val="Section_A5"/>
      <sheetName val="Memorandum,_Sects_B_&amp;_C5"/>
      <sheetName val="Section_D5"/>
      <sheetName val="Section_E5"/>
      <sheetName val="PWLB_CR5"/>
      <sheetName val="Section_A11"/>
      <sheetName val="Memorandum,_Sects_B_&amp;_C11"/>
      <sheetName val="Section_D11"/>
      <sheetName val="Section_E11"/>
      <sheetName val="PWLB_CR11"/>
      <sheetName val="Section_A7"/>
      <sheetName val="Memorandum,_Sects_B_&amp;_C7"/>
      <sheetName val="Section_D7"/>
      <sheetName val="Section_E7"/>
      <sheetName val="PWLB_CR7"/>
      <sheetName val="Section_A8"/>
      <sheetName val="Memorandum,_Sects_B_&amp;_C8"/>
      <sheetName val="Section_D8"/>
      <sheetName val="Section_E8"/>
      <sheetName val="PWLB_CR8"/>
      <sheetName val="Section_A9"/>
      <sheetName val="Memorandum,_Sects_B_&amp;_C9"/>
      <sheetName val="Section_D9"/>
      <sheetName val="Section_E9"/>
      <sheetName val="PWLB_CR9"/>
      <sheetName val="Section_A10"/>
      <sheetName val="Memorandum,_Sects_B_&amp;_C10"/>
      <sheetName val="Section_D10"/>
      <sheetName val="Section_E10"/>
      <sheetName val="PWLB_CR10"/>
    </sheetNames>
    <sheetDataSet>
      <sheetData sheetId="0" refreshError="1"/>
      <sheetData sheetId="1"/>
      <sheetData sheetId="2"/>
      <sheetData sheetId="3"/>
      <sheetData sheetId="4"/>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TR1 Form"/>
      <sheetName val="CTR1_Form3"/>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Title"/>
      <sheetName val="instructions"/>
      <sheetName val="BR1 Blank Form"/>
      <sheetName val="Validation"/>
    </sheetNames>
    <sheetDataSet>
      <sheetData sheetId="0" refreshError="1"/>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Title"/>
      <sheetName val="instructions"/>
      <sheetName val="BR1 Blank Form"/>
      <sheetName val="Validation"/>
      <sheetName val="BR1_Blank_Form"/>
      <sheetName val="BR1_Blank_Form4"/>
      <sheetName val="BR1_Blank_Form1"/>
      <sheetName val="BR1_Blank_Form2"/>
      <sheetName val="BR1_Blank_Form3"/>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FrontPage"/>
      <sheetName val="PartsAtoD"/>
      <sheetName val="PartsEandF"/>
      <sheetName val="PartG"/>
      <sheetName val="Validations"/>
      <sheetName val="Notes"/>
      <sheetName val="ValidationData"/>
      <sheetName val="Transfer"/>
      <sheetName val="AuthDetails"/>
    </sheetNames>
    <sheetDataSet>
      <sheetData sheetId="0"/>
      <sheetData sheetId="1"/>
      <sheetData sheetId="2"/>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c"/>
      <sheetName val="Billing Table"/>
      <sheetName val="Local Flump"/>
      <sheetName val="The Local Story"/>
      <sheetName val="0809"/>
      <sheetName val="Billing_Table"/>
      <sheetName val="Local_Flump"/>
      <sheetName val="The_Local_Story"/>
      <sheetName val="Billing_Table4"/>
      <sheetName val="Local_Flump4"/>
      <sheetName val="The_Local_Story4"/>
      <sheetName val="Billing_Table1"/>
      <sheetName val="Local_Flump1"/>
      <sheetName val="The_Local_Story1"/>
      <sheetName val="Billing_Table2"/>
      <sheetName val="Local_Flump2"/>
      <sheetName val="The_Local_Story2"/>
      <sheetName val="Billing_Table3"/>
      <sheetName val="Local_Flump3"/>
      <sheetName val="The_Local_Story3"/>
    </sheet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E1C50-35A9-4596-A469-BD290CEBE08D}">
  <sheetPr codeName="Sheet12"/>
  <dimension ref="A1:Y2"/>
  <sheetViews>
    <sheetView zoomScale="80" zoomScaleNormal="80" workbookViewId="0"/>
  </sheetViews>
  <sheetFormatPr defaultColWidth="15.54296875" defaultRowHeight="12.75" customHeight="1" x14ac:dyDescent="0.25"/>
  <cols>
    <col min="1" max="1" width="16.54296875" style="487" bestFit="1" customWidth="1"/>
    <col min="2" max="2" width="11.1796875" style="487" bestFit="1" customWidth="1"/>
    <col min="3" max="3" width="14.453125" style="487" bestFit="1" customWidth="1"/>
    <col min="4" max="4" width="15.54296875" style="487" bestFit="1" customWidth="1"/>
    <col min="5" max="5" width="20.26953125" style="487" bestFit="1" customWidth="1"/>
    <col min="6" max="6" width="13.7265625" style="487" bestFit="1" customWidth="1"/>
    <col min="7" max="7" width="13.7265625" style="487" customWidth="1"/>
    <col min="8" max="8" width="8.7265625" style="487" bestFit="1" customWidth="1"/>
    <col min="9" max="9" width="25.453125" style="487" customWidth="1"/>
    <col min="10" max="11" width="14.54296875" style="487" bestFit="1" customWidth="1"/>
    <col min="12" max="12" width="15.54296875" style="487" bestFit="1" customWidth="1"/>
    <col min="13" max="13" width="14.54296875" style="487" bestFit="1" customWidth="1"/>
    <col min="14" max="14" width="15.54296875" style="487" bestFit="1" customWidth="1"/>
    <col min="15" max="17" width="14.54296875" style="487" bestFit="1" customWidth="1"/>
    <col min="18" max="24" width="15.54296875" style="487"/>
    <col min="25" max="25" width="18" style="487" bestFit="1" customWidth="1"/>
    <col min="26" max="16384" width="15.54296875" style="487"/>
  </cols>
  <sheetData>
    <row r="1" spans="1:25" ht="12.75" customHeight="1" x14ac:dyDescent="0.25">
      <c r="A1" s="487" t="s">
        <v>0</v>
      </c>
      <c r="B1" s="487" t="s">
        <v>1</v>
      </c>
      <c r="C1" s="487" t="s">
        <v>2</v>
      </c>
      <c r="D1" s="487" t="s">
        <v>3</v>
      </c>
      <c r="E1" s="487" t="s">
        <v>4</v>
      </c>
      <c r="F1" s="487" t="s">
        <v>5</v>
      </c>
      <c r="G1" s="487" t="s">
        <v>6</v>
      </c>
      <c r="H1" s="487" t="s">
        <v>7</v>
      </c>
      <c r="I1" s="487" t="s">
        <v>8</v>
      </c>
      <c r="J1" s="487" t="s">
        <v>9</v>
      </c>
      <c r="K1" s="487" t="s">
        <v>10</v>
      </c>
      <c r="L1" s="487" t="s">
        <v>11</v>
      </c>
      <c r="M1" s="487" t="s">
        <v>12</v>
      </c>
      <c r="N1" s="487" t="s">
        <v>13</v>
      </c>
      <c r="O1" s="487" t="s">
        <v>14</v>
      </c>
      <c r="P1" s="487" t="s">
        <v>15</v>
      </c>
      <c r="Q1" s="487" t="s">
        <v>16</v>
      </c>
      <c r="R1" s="487" t="s">
        <v>17</v>
      </c>
      <c r="S1" s="487" t="s">
        <v>18</v>
      </c>
      <c r="T1" s="487" t="s">
        <v>19</v>
      </c>
      <c r="U1" s="487" t="s">
        <v>20</v>
      </c>
      <c r="V1" s="487" t="s">
        <v>21</v>
      </c>
      <c r="W1" s="487" t="s">
        <v>22</v>
      </c>
      <c r="X1" s="487" t="s">
        <v>23</v>
      </c>
      <c r="Y1" s="487" t="s">
        <v>24</v>
      </c>
    </row>
    <row r="2" spans="1:25" ht="12.75" customHeight="1" x14ac:dyDescent="0.25">
      <c r="A2" s="487" t="str">
        <f>Backsheet!$B$33</f>
        <v/>
      </c>
      <c r="B2" s="487" t="str">
        <f>Backsheet!$B$34</f>
        <v/>
      </c>
      <c r="C2" s="487">
        <f>Backsheet!$B$35</f>
        <v>0</v>
      </c>
      <c r="D2" s="487">
        <f>Validation!$O$19</f>
        <v>0</v>
      </c>
      <c r="E2" s="487">
        <f>Validation!$O$20</f>
        <v>0</v>
      </c>
      <c r="F2" s="487" t="str">
        <f>Backsheet!$B$36</f>
        <v/>
      </c>
      <c r="G2" s="487" t="str">
        <f>Backsheet!$B$37</f>
        <v/>
      </c>
      <c r="H2" s="487">
        <f>CTR2_Form!$J$58</f>
        <v>4</v>
      </c>
      <c r="I2" s="487" t="str">
        <f>Backsheet!$B$40</f>
        <v/>
      </c>
      <c r="J2" s="487" t="str">
        <f>Backsheet!$B$41</f>
        <v/>
      </c>
      <c r="K2" s="487" t="str">
        <f>Backsheet!$B$42</f>
        <v/>
      </c>
      <c r="L2" s="487" t="str">
        <f>Backsheet!$B$43</f>
        <v/>
      </c>
      <c r="M2" s="487" t="str">
        <f>Backsheet!$B$44</f>
        <v/>
      </c>
      <c r="N2" s="487" t="str">
        <f>Backsheet!$B$45</f>
        <v/>
      </c>
      <c r="O2" s="487" t="str">
        <f>Backsheet!$B$46</f>
        <v/>
      </c>
      <c r="P2" s="487" t="str">
        <f>Backsheet!$B$47</f>
        <v/>
      </c>
      <c r="Q2" s="487" t="str">
        <f>Backsheet!$B$48</f>
        <v/>
      </c>
      <c r="R2" s="487" t="str">
        <f>Backsheet!$B$49</f>
        <v/>
      </c>
      <c r="S2" s="487" t="str">
        <f>Backsheet!$B$50</f>
        <v/>
      </c>
      <c r="T2" s="487" t="str">
        <f>Backsheet!$B$51</f>
        <v/>
      </c>
      <c r="U2" s="487" t="str">
        <f>Backsheet!$B$52</f>
        <v/>
      </c>
      <c r="V2" s="487" t="str">
        <f>Backsheet!$B$53</f>
        <v/>
      </c>
      <c r="W2" s="487" t="str">
        <f>Backsheet!$B$54</f>
        <v/>
      </c>
      <c r="X2" s="487" t="str">
        <f>Backsheet!$B$55</f>
        <v/>
      </c>
      <c r="Y2" s="487">
        <f>Validation!$O$26</f>
        <v>0</v>
      </c>
    </row>
  </sheetData>
  <sheetProtection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C4F29-2448-49A8-A098-FDC670B1AA0E}">
  <sheetPr codeName="Sheet8"/>
  <dimension ref="A1:AT310"/>
  <sheetViews>
    <sheetView zoomScale="60" zoomScaleNormal="60" workbookViewId="0"/>
  </sheetViews>
  <sheetFormatPr defaultRowHeight="12.5" x14ac:dyDescent="0.25"/>
  <cols>
    <col min="1" max="1" width="10" bestFit="1" customWidth="1"/>
    <col min="2" max="2" width="14.453125" bestFit="1" customWidth="1"/>
    <col min="4" max="4" width="10" bestFit="1" customWidth="1"/>
    <col min="5" max="5" width="12.1796875" bestFit="1" customWidth="1"/>
    <col min="6" max="6" width="12.7265625" bestFit="1" customWidth="1"/>
    <col min="7" max="7" width="12.54296875" bestFit="1" customWidth="1"/>
    <col min="8" max="8" width="12.26953125" bestFit="1" customWidth="1"/>
    <col min="12" max="12" width="10" bestFit="1" customWidth="1"/>
    <col min="13" max="13" width="9.81640625" bestFit="1" customWidth="1"/>
    <col min="14" max="14" width="13.26953125" customWidth="1"/>
    <col min="15" max="15" width="11.54296875" bestFit="1" customWidth="1"/>
    <col min="16" max="16" width="11.26953125" customWidth="1"/>
    <col min="17" max="17" width="13" customWidth="1"/>
    <col min="43" max="43" width="13.1796875" customWidth="1"/>
    <col min="44" max="44" width="14.81640625" customWidth="1"/>
    <col min="45" max="45" width="13.7265625" customWidth="1"/>
    <col min="46" max="46" width="13.26953125" bestFit="1" customWidth="1"/>
  </cols>
  <sheetData>
    <row r="1" spans="1:46" x14ac:dyDescent="0.25">
      <c r="A1" t="s">
        <v>1573</v>
      </c>
      <c r="B1" t="s">
        <v>659</v>
      </c>
      <c r="D1" t="s">
        <v>1573</v>
      </c>
      <c r="E1" t="s">
        <v>1574</v>
      </c>
      <c r="F1" t="s">
        <v>1575</v>
      </c>
      <c r="G1" t="s">
        <v>1576</v>
      </c>
      <c r="H1" t="s">
        <v>1577</v>
      </c>
    </row>
    <row r="2" spans="1:46" x14ac:dyDescent="0.25">
      <c r="A2" t="s">
        <v>396</v>
      </c>
      <c r="B2">
        <v>143202783.5</v>
      </c>
      <c r="D2" t="s">
        <v>1386</v>
      </c>
      <c r="E2">
        <v>77001352</v>
      </c>
      <c r="F2">
        <v>12009204</v>
      </c>
      <c r="G2">
        <v>4139911</v>
      </c>
      <c r="H2">
        <v>0</v>
      </c>
      <c r="L2" t="s">
        <v>142</v>
      </c>
      <c r="N2" t="s">
        <v>1320</v>
      </c>
      <c r="O2">
        <f>_xlfn.IFNA(IF(LEFT($L2,2)="E3",VLOOKUP($N2,$D$2:$H$310,4,FALSE),IF(LEFT($L2,2)="E2",VLOOKUP($N2,$D$2:$H$310,3,FALSE),IF(LEFT($L2,2)="E1",VLOOKUP($N2,$D$2:$H$310,2,FALSE),IF(LEFT($L2,2)="E4",VLOOKUP($N2,$D$2:$H$310,5,FALSE))))),0)</f>
        <v>17044859.489999998</v>
      </c>
      <c r="P2" t="s">
        <v>1321</v>
      </c>
      <c r="Q2">
        <f>_xlfn.IFNA(IF(LEFT($L2,2)="E3",VLOOKUP($P2,$D$2:$H$310,4,FALSE),IF(LEFT($L2,2)="E2",VLOOKUP($P2,$D$2:$H$310,3,FALSE),IF(LEFT($L2,2)="E1",VLOOKUP($P2,$D$2:$H$310,2,FALSE),IF(LEFT($L2,2)="E4",VLOOKUP($P2,$D$2:$H$310,5,FALSE))))),0)</f>
        <v>32132750</v>
      </c>
      <c r="R2" t="s">
        <v>1322</v>
      </c>
      <c r="S2">
        <f>_xlfn.IFNA(IF(LEFT($L2,2)="E3",VLOOKUP(R2,$D$2:$H$310,4,FALSE),IF(LEFT($L2,2)="E2",VLOOKUP(R2,$D$2:$H$310,3,FALSE),IF(LEFT($L2,2)="E1",VLOOKUP(R2,$D$2:$H$310,2,FALSE),IF(LEFT($L2,2)="E4",VLOOKUP(R2,$D$2:$H$310,5,FALSE))))),0)</f>
        <v>20077612</v>
      </c>
      <c r="T2" t="s">
        <v>1324</v>
      </c>
      <c r="U2">
        <f>_xlfn.IFNA(IF(LEFT($L2,2)="E3",VLOOKUP(T2,$D$2:$H$310,4,FALSE),IF(LEFT($L2,2)="E2",VLOOKUP(T2,$D$2:$H$310,3,FALSE),IF(LEFT($L2,2)="E1",VLOOKUP(T2,$D$2:$H$310,2,FALSE),IF(LEFT($L2,2)="E4",VLOOKUP(T2,$D$2:$H$310,5,FALSE))))),0)</f>
        <v>25155922</v>
      </c>
      <c r="W2">
        <f>_xlfn.IFNA(IF(LEFT($L2,2)="E3",VLOOKUP(V2,$D$2:$H$310,4,FALSE),IF(LEFT($L2,2)="E2",VLOOKUP(V2,$D$2:$H$310,3,FALSE),IF(LEFT($L2,2)="E1",VLOOKUP(V2,$D$2:$H$310,2,FALSE),IF(LEFT($L2,2)="E4",VLOOKUP(V2,$D$2:$H$310,5,FALSE))))),0)</f>
        <v>0</v>
      </c>
      <c r="Y2">
        <f>_xlfn.IFNA(IF(LEFT($L2,2)="E3",VLOOKUP(X2,$D$2:$H$310,4,FALSE),IF(LEFT($L2,2)="E2",VLOOKUP(X2,$D$2:$H$310,3,FALSE),IF(LEFT($L2,2)="E1",VLOOKUP(X2,$D$2:$H$310,2,FALSE),IF(LEFT($L2,2)="E4",VLOOKUP(X2,$D$2:$H$310,5,FALSE))))),0)</f>
        <v>0</v>
      </c>
      <c r="AA2">
        <f>_xlfn.IFNA(IF(LEFT($L2,2)="E3",VLOOKUP(Z2,$D$2:$H$310,4,FALSE),IF(LEFT($L2,2)="E2",VLOOKUP(Z2,$D$2:$H$310,3,FALSE),IF(LEFT($L2,2)="E1",VLOOKUP(Z2,$D$2:$H$310,2,FALSE),IF(LEFT($L2,2)="E4",VLOOKUP(Z2,$D$2:$H$310,5,FALSE))))),0)</f>
        <v>0</v>
      </c>
      <c r="AC2">
        <f>_xlfn.IFNA(IF(LEFT($L2,2)="E3",VLOOKUP(AB2,$D$2:$H$310,4,FALSE),IF(LEFT($L2,2)="E2",VLOOKUP(AB2,$D$2:$H$310,3,FALSE),IF(LEFT($L2,2)="E1",VLOOKUP(AB2,$D$2:$H$310,2,FALSE),IF(LEFT($L2,2)="E4",VLOOKUP(AB2,$D$2:$H$310,5,FALSE))))),0)</f>
        <v>0</v>
      </c>
      <c r="AE2">
        <f>_xlfn.IFNA(IF(LEFT($L2,2)="E3",VLOOKUP(AD2,$D$2:$H$310,4,FALSE),IF(LEFT($L2,2)="E2",VLOOKUP(AD2,$D$2:$H$310,3,FALSE),IF(LEFT($L2,2)="E1",VLOOKUP(AD2,$D$2:$H$310,2,FALSE),IF(LEFT($L2,2)="E4",VLOOKUP(AD2,$D$2:$H$310,5,FALSE))))),0)</f>
        <v>0</v>
      </c>
      <c r="AG2">
        <f>_xlfn.IFNA(IF(LEFT($L2,2)="E3",VLOOKUP(AF2,$D$2:$H$310,4,FALSE),IF(LEFT($L2,2)="E2",VLOOKUP(AF2,$D$2:$H$310,3,FALSE),IF(LEFT($L2,2)="E1",VLOOKUP(AF2,$D$2:$H$310,2,FALSE),IF(LEFT($L2,2)="E4",VLOOKUP(AF2,$D$2:$H$310,5,FALSE))))),0)</f>
        <v>0</v>
      </c>
      <c r="AI2">
        <f>_xlfn.IFNA(IF(LEFT($L2,2)="E3",VLOOKUP(AH2,$D$2:$H$310,4,FALSE),IF(LEFT($L2,2)="E2",VLOOKUP(AH2,$D$2:$H$310,3,FALSE),IF(LEFT($L2,2)="E1",VLOOKUP(AH2,$D$2:$H$310,2,FALSE),IF(LEFT($L2,2)="E4",VLOOKUP(AH2,$D$2:$H$310,5,FALSE))))),0)</f>
        <v>0</v>
      </c>
      <c r="AK2">
        <f>_xlfn.IFNA(IF(LEFT($L2,2)="E3",VLOOKUP(AJ2,$D$2:$H$310,4,FALSE),IF(LEFT($L2,2)="E2",VLOOKUP(AJ2,$D$2:$H$310,3,FALSE),IF(LEFT($L2,2)="E1",VLOOKUP(AJ2,$D$2:$H$310,2,FALSE),IF(LEFT($L2,2)="E4",VLOOKUP(AJ2,$D$2:$H$310,5,FALSE))))),0)</f>
        <v>0</v>
      </c>
      <c r="AM2">
        <f>_xlfn.IFNA(IF(LEFT($L2,2)="E3",VLOOKUP(AL2,$D$2:$H$310,4,FALSE),IF(LEFT($L2,2)="E2",VLOOKUP(AL2,$D$2:$H$310,3,FALSE),IF(LEFT($L2,2)="E1",VLOOKUP(AL2,$D$2:$H$310,2,FALSE),IF(LEFT($L2,2)="E4",VLOOKUP(AL2,$D$2:$H$310,5,FALSE))))),0)</f>
        <v>0</v>
      </c>
      <c r="AO2">
        <f>_xlfn.IFNA(IF(LEFT($L2,2)="E3",VLOOKUP(AN2,$D$2:$H$310,4,FALSE),IF(LEFT($L2,2)="E2",VLOOKUP(AN2,$D$2:$H$310,3,FALSE),IF(LEFT($L2,2)="E1",VLOOKUP(AN2,$D$2:$H$310,2,FALSE),IF(LEFT($L2,2)="E4",VLOOKUP(AN2,$D$2:$H$310,5,FALSE))))),0)</f>
        <v>0</v>
      </c>
      <c r="AQ2">
        <f>VLOOKUP(L2,$A$2:$B$95,2,FALSE)</f>
        <v>144838830</v>
      </c>
      <c r="AR2">
        <f>O2+Q2+S2+U2+W2+Y2+AA2+AC2+AE2+AG2+AI2+AK2+AM2+AO2</f>
        <v>94411143.489999995</v>
      </c>
      <c r="AS2" t="str">
        <f>IF(AQ2=AR2,"MATCH","INVESTIGATE")</f>
        <v>INVESTIGATE</v>
      </c>
      <c r="AT2">
        <f>AQ2-AR2</f>
        <v>50427686.510000005</v>
      </c>
    </row>
    <row r="3" spans="1:46" x14ac:dyDescent="0.25">
      <c r="A3" t="s">
        <v>423</v>
      </c>
      <c r="B3">
        <v>0</v>
      </c>
      <c r="D3" t="s">
        <v>1366</v>
      </c>
      <c r="E3">
        <v>54105725</v>
      </c>
      <c r="F3">
        <v>8570929</v>
      </c>
      <c r="G3">
        <v>3190808</v>
      </c>
      <c r="H3">
        <v>0</v>
      </c>
      <c r="L3" t="s">
        <v>147</v>
      </c>
      <c r="N3" t="s">
        <v>1320</v>
      </c>
      <c r="O3">
        <f t="shared" ref="O3:O66" si="0">_xlfn.IFNA(IF(LEFT($L3,2)="E3",VLOOKUP($N3,$D$2:$H$310,4,FALSE),IF(LEFT($L3,2)="E2",VLOOKUP($N3,$D$2:$H$310,3,FALSE),IF(LEFT($L3,2)="E1",VLOOKUP($N3,$D$2:$H$310,2,FALSE),IF(LEFT($L3,2)="E4",VLOOKUP($N3,$D$2:$H$310,5,FALSE))))),0)</f>
        <v>5289199.0329999998</v>
      </c>
      <c r="P3" t="s">
        <v>1321</v>
      </c>
      <c r="Q3">
        <f t="shared" ref="Q3:Q66" si="1">_xlfn.IFNA(IF(LEFT($L3,2)="E3",VLOOKUP($P3,$D$2:$H$310,4,FALSE),IF(LEFT($L3,2)="E2",VLOOKUP($P3,$D$2:$H$310,3,FALSE),IF(LEFT($L3,2)="E1",VLOOKUP($P3,$D$2:$H$310,2,FALSE),IF(LEFT($L3,2)="E4",VLOOKUP($P3,$D$2:$H$310,5,FALSE))))),0)</f>
        <v>9971130</v>
      </c>
      <c r="R3" t="s">
        <v>1322</v>
      </c>
      <c r="S3">
        <f t="shared" ref="S3:S66" si="2">_xlfn.IFNA(IF(LEFT($L3,2)="E3",VLOOKUP(R3,$D$2:$H$310,4,FALSE),IF(LEFT($L3,2)="E2",VLOOKUP(R3,$D$2:$H$310,3,FALSE),IF(LEFT($L3,2)="E1",VLOOKUP(R3,$D$2:$H$310,2,FALSE),IF(LEFT($L3,2)="E4",VLOOKUP(R3,$D$2:$H$310,5,FALSE))))),0)</f>
        <v>6230294</v>
      </c>
      <c r="T3" t="s">
        <v>1324</v>
      </c>
      <c r="U3">
        <f t="shared" ref="U3:W66" si="3">_xlfn.IFNA(IF(LEFT($L3,2)="E3",VLOOKUP(T3,$D$2:$H$310,4,FALSE),IF(LEFT($L3,2)="E2",VLOOKUP(T3,$D$2:$H$310,3,FALSE),IF(LEFT($L3,2)="E1",VLOOKUP(T3,$D$2:$H$310,2,FALSE),IF(LEFT($L3,2)="E4",VLOOKUP(T3,$D$2:$H$310,5,FALSE))))),0)</f>
        <v>7806147</v>
      </c>
      <c r="W3">
        <f t="shared" si="3"/>
        <v>0</v>
      </c>
      <c r="Y3">
        <f t="shared" ref="Y3" si="4">_xlfn.IFNA(IF(LEFT($L3,2)="E3",VLOOKUP(X3,$D$2:$H$310,4,FALSE),IF(LEFT($L3,2)="E2",VLOOKUP(X3,$D$2:$H$310,3,FALSE),IF(LEFT($L3,2)="E1",VLOOKUP(X3,$D$2:$H$310,2,FALSE),IF(LEFT($L3,2)="E4",VLOOKUP(X3,$D$2:$H$310,5,FALSE))))),0)</f>
        <v>0</v>
      </c>
      <c r="AA3">
        <f t="shared" ref="AA3" si="5">_xlfn.IFNA(IF(LEFT($L3,2)="E3",VLOOKUP(Z3,$D$2:$H$310,4,FALSE),IF(LEFT($L3,2)="E2",VLOOKUP(Z3,$D$2:$H$310,3,FALSE),IF(LEFT($L3,2)="E1",VLOOKUP(Z3,$D$2:$H$310,2,FALSE),IF(LEFT($L3,2)="E4",VLOOKUP(Z3,$D$2:$H$310,5,FALSE))))),0)</f>
        <v>0</v>
      </c>
      <c r="AC3">
        <f t="shared" ref="AC3" si="6">_xlfn.IFNA(IF(LEFT($L3,2)="E3",VLOOKUP(AB3,$D$2:$H$310,4,FALSE),IF(LEFT($L3,2)="E2",VLOOKUP(AB3,$D$2:$H$310,3,FALSE),IF(LEFT($L3,2)="E1",VLOOKUP(AB3,$D$2:$H$310,2,FALSE),IF(LEFT($L3,2)="E4",VLOOKUP(AB3,$D$2:$H$310,5,FALSE))))),0)</f>
        <v>0</v>
      </c>
      <c r="AE3">
        <f t="shared" ref="AE3" si="7">_xlfn.IFNA(IF(LEFT($L3,2)="E3",VLOOKUP(AD3,$D$2:$H$310,4,FALSE),IF(LEFT($L3,2)="E2",VLOOKUP(AD3,$D$2:$H$310,3,FALSE),IF(LEFT($L3,2)="E1",VLOOKUP(AD3,$D$2:$H$310,2,FALSE),IF(LEFT($L3,2)="E4",VLOOKUP(AD3,$D$2:$H$310,5,FALSE))))),0)</f>
        <v>0</v>
      </c>
      <c r="AG3">
        <f t="shared" ref="AG3" si="8">_xlfn.IFNA(IF(LEFT($L3,2)="E3",VLOOKUP(AF3,$D$2:$H$310,4,FALSE),IF(LEFT($L3,2)="E2",VLOOKUP(AF3,$D$2:$H$310,3,FALSE),IF(LEFT($L3,2)="E1",VLOOKUP(AF3,$D$2:$H$310,2,FALSE),IF(LEFT($L3,2)="E4",VLOOKUP(AF3,$D$2:$H$310,5,FALSE))))),0)</f>
        <v>0</v>
      </c>
      <c r="AI3">
        <f t="shared" ref="AI3" si="9">_xlfn.IFNA(IF(LEFT($L3,2)="E3",VLOOKUP(AH3,$D$2:$H$310,4,FALSE),IF(LEFT($L3,2)="E2",VLOOKUP(AH3,$D$2:$H$310,3,FALSE),IF(LEFT($L3,2)="E1",VLOOKUP(AH3,$D$2:$H$310,2,FALSE),IF(LEFT($L3,2)="E4",VLOOKUP(AH3,$D$2:$H$310,5,FALSE))))),0)</f>
        <v>0</v>
      </c>
      <c r="AK3">
        <f t="shared" ref="AK3" si="10">_xlfn.IFNA(IF(LEFT($L3,2)="E3",VLOOKUP(AJ3,$D$2:$H$310,4,FALSE),IF(LEFT($L3,2)="E2",VLOOKUP(AJ3,$D$2:$H$310,3,FALSE),IF(LEFT($L3,2)="E1",VLOOKUP(AJ3,$D$2:$H$310,2,FALSE),IF(LEFT($L3,2)="E4",VLOOKUP(AJ3,$D$2:$H$310,5,FALSE))))),0)</f>
        <v>0</v>
      </c>
      <c r="AM3">
        <f t="shared" ref="AM3" si="11">_xlfn.IFNA(IF(LEFT($L3,2)="E3",VLOOKUP(AL3,$D$2:$H$310,4,FALSE),IF(LEFT($L3,2)="E2",VLOOKUP(AL3,$D$2:$H$310,3,FALSE),IF(LEFT($L3,2)="E1",VLOOKUP(AL3,$D$2:$H$310,2,FALSE),IF(LEFT($L3,2)="E4",VLOOKUP(AL3,$D$2:$H$310,5,FALSE))))),0)</f>
        <v>0</v>
      </c>
      <c r="AO3">
        <f t="shared" ref="AO3" si="12">_xlfn.IFNA(IF(LEFT($L3,2)="E3",VLOOKUP(AN3,$D$2:$H$310,4,FALSE),IF(LEFT($L3,2)="E2",VLOOKUP(AN3,$D$2:$H$310,3,FALSE),IF(LEFT($L3,2)="E1",VLOOKUP(AN3,$D$2:$H$310,2,FALSE),IF(LEFT($L3,2)="E4",VLOOKUP(AN3,$D$2:$H$310,5,FALSE))))),0)</f>
        <v>0</v>
      </c>
      <c r="AQ3">
        <f t="shared" ref="AQ3:AQ66" si="13">VLOOKUP(L3,$A$2:$B$95,2,FALSE)</f>
        <v>29296770</v>
      </c>
      <c r="AR3">
        <f t="shared" ref="AR3:AR66" si="14">O3+Q3+S3+U3+W3+Y3+AA3+AC3+AE3+AG3+AI3+AK3+AM3+AO3</f>
        <v>29296770.033</v>
      </c>
      <c r="AS3" t="str">
        <f t="shared" ref="AS3:AS66" si="15">IF(AQ3=AR3,"MATCH","INVESTIGATE")</f>
        <v>INVESTIGATE</v>
      </c>
      <c r="AT3">
        <f t="shared" ref="AT3:AT66" si="16">AQ3-AR3</f>
        <v>-3.2999999821186066E-2</v>
      </c>
    </row>
    <row r="4" spans="1:46" x14ac:dyDescent="0.25">
      <c r="A4" t="s">
        <v>276</v>
      </c>
      <c r="B4">
        <v>25311556</v>
      </c>
      <c r="D4" t="s">
        <v>1578</v>
      </c>
      <c r="E4">
        <v>78969152</v>
      </c>
      <c r="F4">
        <v>14230309</v>
      </c>
      <c r="G4">
        <v>5199841</v>
      </c>
      <c r="H4">
        <v>0</v>
      </c>
      <c r="L4" t="s">
        <v>151</v>
      </c>
      <c r="N4" t="s">
        <v>1325</v>
      </c>
      <c r="O4">
        <f t="shared" si="0"/>
        <v>6469841.9000000004</v>
      </c>
      <c r="P4" t="s">
        <v>1326</v>
      </c>
      <c r="Q4">
        <f t="shared" si="1"/>
        <v>11422652</v>
      </c>
      <c r="R4" t="s">
        <v>1327</v>
      </c>
      <c r="S4">
        <f t="shared" si="2"/>
        <v>5508495</v>
      </c>
      <c r="U4">
        <f t="shared" si="3"/>
        <v>0</v>
      </c>
      <c r="W4">
        <f t="shared" si="3"/>
        <v>0</v>
      </c>
      <c r="Y4">
        <f t="shared" ref="Y4" si="17">_xlfn.IFNA(IF(LEFT($L4,2)="E3",VLOOKUP(X4,$D$2:$H$310,4,FALSE),IF(LEFT($L4,2)="E2",VLOOKUP(X4,$D$2:$H$310,3,FALSE),IF(LEFT($L4,2)="E1",VLOOKUP(X4,$D$2:$H$310,2,FALSE),IF(LEFT($L4,2)="E4",VLOOKUP(X4,$D$2:$H$310,5,FALSE))))),0)</f>
        <v>0</v>
      </c>
      <c r="AA4">
        <f t="shared" ref="AA4" si="18">_xlfn.IFNA(IF(LEFT($L4,2)="E3",VLOOKUP(Z4,$D$2:$H$310,4,FALSE),IF(LEFT($L4,2)="E2",VLOOKUP(Z4,$D$2:$H$310,3,FALSE),IF(LEFT($L4,2)="E1",VLOOKUP(Z4,$D$2:$H$310,2,FALSE),IF(LEFT($L4,2)="E4",VLOOKUP(Z4,$D$2:$H$310,5,FALSE))))),0)</f>
        <v>0</v>
      </c>
      <c r="AC4">
        <f t="shared" ref="AC4" si="19">_xlfn.IFNA(IF(LEFT($L4,2)="E3",VLOOKUP(AB4,$D$2:$H$310,4,FALSE),IF(LEFT($L4,2)="E2",VLOOKUP(AB4,$D$2:$H$310,3,FALSE),IF(LEFT($L4,2)="E1",VLOOKUP(AB4,$D$2:$H$310,2,FALSE),IF(LEFT($L4,2)="E4",VLOOKUP(AB4,$D$2:$H$310,5,FALSE))))),0)</f>
        <v>0</v>
      </c>
      <c r="AE4">
        <f t="shared" ref="AE4" si="20">_xlfn.IFNA(IF(LEFT($L4,2)="E3",VLOOKUP(AD4,$D$2:$H$310,4,FALSE),IF(LEFT($L4,2)="E2",VLOOKUP(AD4,$D$2:$H$310,3,FALSE),IF(LEFT($L4,2)="E1",VLOOKUP(AD4,$D$2:$H$310,2,FALSE),IF(LEFT($L4,2)="E4",VLOOKUP(AD4,$D$2:$H$310,5,FALSE))))),0)</f>
        <v>0</v>
      </c>
      <c r="AG4">
        <f t="shared" ref="AG4" si="21">_xlfn.IFNA(IF(LEFT($L4,2)="E3",VLOOKUP(AF4,$D$2:$H$310,4,FALSE),IF(LEFT($L4,2)="E2",VLOOKUP(AF4,$D$2:$H$310,3,FALSE),IF(LEFT($L4,2)="E1",VLOOKUP(AF4,$D$2:$H$310,2,FALSE),IF(LEFT($L4,2)="E4",VLOOKUP(AF4,$D$2:$H$310,5,FALSE))))),0)</f>
        <v>0</v>
      </c>
      <c r="AI4">
        <f t="shared" ref="AI4" si="22">_xlfn.IFNA(IF(LEFT($L4,2)="E3",VLOOKUP(AH4,$D$2:$H$310,4,FALSE),IF(LEFT($L4,2)="E2",VLOOKUP(AH4,$D$2:$H$310,3,FALSE),IF(LEFT($L4,2)="E1",VLOOKUP(AH4,$D$2:$H$310,2,FALSE),IF(LEFT($L4,2)="E4",VLOOKUP(AH4,$D$2:$H$310,5,FALSE))))),0)</f>
        <v>0</v>
      </c>
      <c r="AK4">
        <f t="shared" ref="AK4" si="23">_xlfn.IFNA(IF(LEFT($L4,2)="E3",VLOOKUP(AJ4,$D$2:$H$310,4,FALSE),IF(LEFT($L4,2)="E2",VLOOKUP(AJ4,$D$2:$H$310,3,FALSE),IF(LEFT($L4,2)="E1",VLOOKUP(AJ4,$D$2:$H$310,2,FALSE),IF(LEFT($L4,2)="E4",VLOOKUP(AJ4,$D$2:$H$310,5,FALSE))))),0)</f>
        <v>0</v>
      </c>
      <c r="AM4">
        <f t="shared" ref="AM4" si="24">_xlfn.IFNA(IF(LEFT($L4,2)="E3",VLOOKUP(AL4,$D$2:$H$310,4,FALSE),IF(LEFT($L4,2)="E2",VLOOKUP(AL4,$D$2:$H$310,3,FALSE),IF(LEFT($L4,2)="E1",VLOOKUP(AL4,$D$2:$H$310,2,FALSE),IF(LEFT($L4,2)="E4",VLOOKUP(AL4,$D$2:$H$310,5,FALSE))))),0)</f>
        <v>0</v>
      </c>
      <c r="AO4">
        <f t="shared" ref="AO4" si="25">_xlfn.IFNA(IF(LEFT($L4,2)="E3",VLOOKUP(AN4,$D$2:$H$310,4,FALSE),IF(LEFT($L4,2)="E2",VLOOKUP(AN4,$D$2:$H$310,3,FALSE),IF(LEFT($L4,2)="E1",VLOOKUP(AN4,$D$2:$H$310,2,FALSE),IF(LEFT($L4,2)="E4",VLOOKUP(AN4,$D$2:$H$310,5,FALSE))))),0)</f>
        <v>0</v>
      </c>
      <c r="AQ4">
        <f t="shared" si="13"/>
        <v>23400978</v>
      </c>
      <c r="AR4">
        <f t="shared" si="14"/>
        <v>23400988.899999999</v>
      </c>
      <c r="AS4" t="str">
        <f t="shared" si="15"/>
        <v>INVESTIGATE</v>
      </c>
      <c r="AT4">
        <f t="shared" si="16"/>
        <v>-10.899999998509884</v>
      </c>
    </row>
    <row r="5" spans="1:46" x14ac:dyDescent="0.25">
      <c r="A5" t="s">
        <v>313</v>
      </c>
      <c r="B5">
        <v>65923016.57</v>
      </c>
      <c r="D5" t="s">
        <v>1492</v>
      </c>
      <c r="E5">
        <v>62242537</v>
      </c>
      <c r="F5">
        <v>11817035</v>
      </c>
      <c r="G5">
        <v>0</v>
      </c>
      <c r="H5">
        <v>0</v>
      </c>
      <c r="L5" t="s">
        <v>156</v>
      </c>
      <c r="N5" t="s">
        <v>1325</v>
      </c>
      <c r="O5">
        <f t="shared" si="0"/>
        <v>14685828.779999999</v>
      </c>
      <c r="P5" t="s">
        <v>1326</v>
      </c>
      <c r="Q5">
        <f t="shared" si="1"/>
        <v>25928162</v>
      </c>
      <c r="R5" t="s">
        <v>1327</v>
      </c>
      <c r="S5">
        <f t="shared" si="2"/>
        <v>12503676</v>
      </c>
      <c r="U5">
        <f t="shared" si="3"/>
        <v>0</v>
      </c>
      <c r="W5">
        <f t="shared" si="3"/>
        <v>0</v>
      </c>
      <c r="Y5">
        <f t="shared" ref="Y5" si="26">_xlfn.IFNA(IF(LEFT($L5,2)="E3",VLOOKUP(X5,$D$2:$H$310,4,FALSE),IF(LEFT($L5,2)="E2",VLOOKUP(X5,$D$2:$H$310,3,FALSE),IF(LEFT($L5,2)="E1",VLOOKUP(X5,$D$2:$H$310,2,FALSE),IF(LEFT($L5,2)="E4",VLOOKUP(X5,$D$2:$H$310,5,FALSE))))),0)</f>
        <v>0</v>
      </c>
      <c r="AA5">
        <f t="shared" ref="AA5" si="27">_xlfn.IFNA(IF(LEFT($L5,2)="E3",VLOOKUP(Z5,$D$2:$H$310,4,FALSE),IF(LEFT($L5,2)="E2",VLOOKUP(Z5,$D$2:$H$310,3,FALSE),IF(LEFT($L5,2)="E1",VLOOKUP(Z5,$D$2:$H$310,2,FALSE),IF(LEFT($L5,2)="E4",VLOOKUP(Z5,$D$2:$H$310,5,FALSE))))),0)</f>
        <v>0</v>
      </c>
      <c r="AC5">
        <f t="shared" ref="AC5" si="28">_xlfn.IFNA(IF(LEFT($L5,2)="E3",VLOOKUP(AB5,$D$2:$H$310,4,FALSE),IF(LEFT($L5,2)="E2",VLOOKUP(AB5,$D$2:$H$310,3,FALSE),IF(LEFT($L5,2)="E1",VLOOKUP(AB5,$D$2:$H$310,2,FALSE),IF(LEFT($L5,2)="E4",VLOOKUP(AB5,$D$2:$H$310,5,FALSE))))),0)</f>
        <v>0</v>
      </c>
      <c r="AE5">
        <f t="shared" ref="AE5" si="29">_xlfn.IFNA(IF(LEFT($L5,2)="E3",VLOOKUP(AD5,$D$2:$H$310,4,FALSE),IF(LEFT($L5,2)="E2",VLOOKUP(AD5,$D$2:$H$310,3,FALSE),IF(LEFT($L5,2)="E1",VLOOKUP(AD5,$D$2:$H$310,2,FALSE),IF(LEFT($L5,2)="E4",VLOOKUP(AD5,$D$2:$H$310,5,FALSE))))),0)</f>
        <v>0</v>
      </c>
      <c r="AG5">
        <f t="shared" ref="AG5" si="30">_xlfn.IFNA(IF(LEFT($L5,2)="E3",VLOOKUP(AF5,$D$2:$H$310,4,FALSE),IF(LEFT($L5,2)="E2",VLOOKUP(AF5,$D$2:$H$310,3,FALSE),IF(LEFT($L5,2)="E1",VLOOKUP(AF5,$D$2:$H$310,2,FALSE),IF(LEFT($L5,2)="E4",VLOOKUP(AF5,$D$2:$H$310,5,FALSE))))),0)</f>
        <v>0</v>
      </c>
      <c r="AI5">
        <f t="shared" ref="AI5" si="31">_xlfn.IFNA(IF(LEFT($L5,2)="E3",VLOOKUP(AH5,$D$2:$H$310,4,FALSE),IF(LEFT($L5,2)="E2",VLOOKUP(AH5,$D$2:$H$310,3,FALSE),IF(LEFT($L5,2)="E1",VLOOKUP(AH5,$D$2:$H$310,2,FALSE),IF(LEFT($L5,2)="E4",VLOOKUP(AH5,$D$2:$H$310,5,FALSE))))),0)</f>
        <v>0</v>
      </c>
      <c r="AK5">
        <f t="shared" ref="AK5" si="32">_xlfn.IFNA(IF(LEFT($L5,2)="E3",VLOOKUP(AJ5,$D$2:$H$310,4,FALSE),IF(LEFT($L5,2)="E2",VLOOKUP(AJ5,$D$2:$H$310,3,FALSE),IF(LEFT($L5,2)="E1",VLOOKUP(AJ5,$D$2:$H$310,2,FALSE),IF(LEFT($L5,2)="E4",VLOOKUP(AJ5,$D$2:$H$310,5,FALSE))))),0)</f>
        <v>0</v>
      </c>
      <c r="AM5">
        <f t="shared" ref="AM5" si="33">_xlfn.IFNA(IF(LEFT($L5,2)="E3",VLOOKUP(AL5,$D$2:$H$310,4,FALSE),IF(LEFT($L5,2)="E2",VLOOKUP(AL5,$D$2:$H$310,3,FALSE),IF(LEFT($L5,2)="E1",VLOOKUP(AL5,$D$2:$H$310,2,FALSE),IF(LEFT($L5,2)="E4",VLOOKUP(AL5,$D$2:$H$310,5,FALSE))))),0)</f>
        <v>0</v>
      </c>
      <c r="AO5">
        <f t="shared" ref="AO5" si="34">_xlfn.IFNA(IF(LEFT($L5,2)="E3",VLOOKUP(AN5,$D$2:$H$310,4,FALSE),IF(LEFT($L5,2)="E2",VLOOKUP(AN5,$D$2:$H$310,3,FALSE),IF(LEFT($L5,2)="E1",VLOOKUP(AN5,$D$2:$H$310,2,FALSE),IF(LEFT($L5,2)="E4",VLOOKUP(AN5,$D$2:$H$310,5,FALSE))))),0)</f>
        <v>0</v>
      </c>
      <c r="AQ5">
        <f t="shared" si="13"/>
        <v>53117643</v>
      </c>
      <c r="AR5">
        <f t="shared" si="14"/>
        <v>53117666.780000001</v>
      </c>
      <c r="AS5" t="str">
        <f t="shared" si="15"/>
        <v>INVESTIGATE</v>
      </c>
      <c r="AT5">
        <f t="shared" si="16"/>
        <v>-23.780000001192093</v>
      </c>
    </row>
    <row r="6" spans="1:46" x14ac:dyDescent="0.25">
      <c r="A6" t="s">
        <v>180</v>
      </c>
      <c r="B6">
        <v>0</v>
      </c>
      <c r="D6" t="s">
        <v>1337</v>
      </c>
      <c r="E6">
        <v>45727356</v>
      </c>
      <c r="F6">
        <v>8014679</v>
      </c>
      <c r="G6">
        <v>2332714</v>
      </c>
      <c r="H6">
        <v>0</v>
      </c>
      <c r="L6" t="s">
        <v>159</v>
      </c>
      <c r="N6" t="s">
        <v>1328</v>
      </c>
      <c r="O6">
        <f t="shared" si="0"/>
        <v>3568013.55</v>
      </c>
      <c r="P6" t="s">
        <v>1329</v>
      </c>
      <c r="Q6">
        <f t="shared" si="1"/>
        <v>4219553.7</v>
      </c>
      <c r="R6" t="s">
        <v>1330</v>
      </c>
      <c r="S6">
        <f t="shared" si="2"/>
        <v>3127064</v>
      </c>
      <c r="T6" t="s">
        <v>1331</v>
      </c>
      <c r="U6">
        <f t="shared" si="3"/>
        <v>4903635.8710000003</v>
      </c>
      <c r="V6" t="s">
        <v>1332</v>
      </c>
      <c r="W6">
        <f t="shared" si="3"/>
        <v>5157001</v>
      </c>
      <c r="X6" t="s">
        <v>1333</v>
      </c>
      <c r="Y6">
        <f t="shared" ref="Y6" si="35">_xlfn.IFNA(IF(LEFT($L6,2)="E3",VLOOKUP(X6,$D$2:$H$310,4,FALSE),IF(LEFT($L6,2)="E2",VLOOKUP(X6,$D$2:$H$310,3,FALSE),IF(LEFT($L6,2)="E1",VLOOKUP(X6,$D$2:$H$310,2,FALSE),IF(LEFT($L6,2)="E4",VLOOKUP(X6,$D$2:$H$310,5,FALSE))))),0)</f>
        <v>5542279</v>
      </c>
      <c r="AA6">
        <f t="shared" ref="AA6" si="36">_xlfn.IFNA(IF(LEFT($L6,2)="E3",VLOOKUP(Z6,$D$2:$H$310,4,FALSE),IF(LEFT($L6,2)="E2",VLOOKUP(Z6,$D$2:$H$310,3,FALSE),IF(LEFT($L6,2)="E1",VLOOKUP(Z6,$D$2:$H$310,2,FALSE),IF(LEFT($L6,2)="E4",VLOOKUP(Z6,$D$2:$H$310,5,FALSE))))),0)</f>
        <v>0</v>
      </c>
      <c r="AC6">
        <f t="shared" ref="AC6" si="37">_xlfn.IFNA(IF(LEFT($L6,2)="E3",VLOOKUP(AB6,$D$2:$H$310,4,FALSE),IF(LEFT($L6,2)="E2",VLOOKUP(AB6,$D$2:$H$310,3,FALSE),IF(LEFT($L6,2)="E1",VLOOKUP(AB6,$D$2:$H$310,2,FALSE),IF(LEFT($L6,2)="E4",VLOOKUP(AB6,$D$2:$H$310,5,FALSE))))),0)</f>
        <v>0</v>
      </c>
      <c r="AE6">
        <f t="shared" ref="AE6" si="38">_xlfn.IFNA(IF(LEFT($L6,2)="E3",VLOOKUP(AD6,$D$2:$H$310,4,FALSE),IF(LEFT($L6,2)="E2",VLOOKUP(AD6,$D$2:$H$310,3,FALSE),IF(LEFT($L6,2)="E1",VLOOKUP(AD6,$D$2:$H$310,2,FALSE),IF(LEFT($L6,2)="E4",VLOOKUP(AD6,$D$2:$H$310,5,FALSE))))),0)</f>
        <v>0</v>
      </c>
      <c r="AG6">
        <f t="shared" ref="AG6" si="39">_xlfn.IFNA(IF(LEFT($L6,2)="E3",VLOOKUP(AF6,$D$2:$H$310,4,FALSE),IF(LEFT($L6,2)="E2",VLOOKUP(AF6,$D$2:$H$310,3,FALSE),IF(LEFT($L6,2)="E1",VLOOKUP(AF6,$D$2:$H$310,2,FALSE),IF(LEFT($L6,2)="E4",VLOOKUP(AF6,$D$2:$H$310,5,FALSE))))),0)</f>
        <v>0</v>
      </c>
      <c r="AI6">
        <f t="shared" ref="AI6" si="40">_xlfn.IFNA(IF(LEFT($L6,2)="E3",VLOOKUP(AH6,$D$2:$H$310,4,FALSE),IF(LEFT($L6,2)="E2",VLOOKUP(AH6,$D$2:$H$310,3,FALSE),IF(LEFT($L6,2)="E1",VLOOKUP(AH6,$D$2:$H$310,2,FALSE),IF(LEFT($L6,2)="E4",VLOOKUP(AH6,$D$2:$H$310,5,FALSE))))),0)</f>
        <v>0</v>
      </c>
      <c r="AK6">
        <f t="shared" ref="AK6" si="41">_xlfn.IFNA(IF(LEFT($L6,2)="E3",VLOOKUP(AJ6,$D$2:$H$310,4,FALSE),IF(LEFT($L6,2)="E2",VLOOKUP(AJ6,$D$2:$H$310,3,FALSE),IF(LEFT($L6,2)="E1",VLOOKUP(AJ6,$D$2:$H$310,2,FALSE),IF(LEFT($L6,2)="E4",VLOOKUP(AJ6,$D$2:$H$310,5,FALSE))))),0)</f>
        <v>0</v>
      </c>
      <c r="AM6">
        <f t="shared" ref="AM6" si="42">_xlfn.IFNA(IF(LEFT($L6,2)="E3",VLOOKUP(AL6,$D$2:$H$310,4,FALSE),IF(LEFT($L6,2)="E2",VLOOKUP(AL6,$D$2:$H$310,3,FALSE),IF(LEFT($L6,2)="E1",VLOOKUP(AL6,$D$2:$H$310,2,FALSE),IF(LEFT($L6,2)="E4",VLOOKUP(AL6,$D$2:$H$310,5,FALSE))))),0)</f>
        <v>0</v>
      </c>
      <c r="AO6">
        <f t="shared" ref="AO6" si="43">_xlfn.IFNA(IF(LEFT($L6,2)="E3",VLOOKUP(AN6,$D$2:$H$310,4,FALSE),IF(LEFT($L6,2)="E2",VLOOKUP(AN6,$D$2:$H$310,3,FALSE),IF(LEFT($L6,2)="E1",VLOOKUP(AN6,$D$2:$H$310,2,FALSE),IF(LEFT($L6,2)="E4",VLOOKUP(AN6,$D$2:$H$310,5,FALSE))))),0)</f>
        <v>0</v>
      </c>
      <c r="AQ6">
        <f t="shared" si="13"/>
        <v>26517547</v>
      </c>
      <c r="AR6">
        <f t="shared" si="14"/>
        <v>26517547.120999999</v>
      </c>
      <c r="AS6" t="str">
        <f t="shared" si="15"/>
        <v>INVESTIGATE</v>
      </c>
      <c r="AT6">
        <f t="shared" si="16"/>
        <v>-0.12099999934434891</v>
      </c>
    </row>
    <row r="7" spans="1:46" x14ac:dyDescent="0.25">
      <c r="A7" t="s">
        <v>304</v>
      </c>
      <c r="B7">
        <v>24872773</v>
      </c>
      <c r="D7" t="s">
        <v>1424</v>
      </c>
      <c r="E7">
        <v>73775936</v>
      </c>
      <c r="F7">
        <v>13186687</v>
      </c>
      <c r="G7">
        <v>4721986</v>
      </c>
      <c r="H7">
        <v>0</v>
      </c>
      <c r="L7" t="s">
        <v>163</v>
      </c>
      <c r="N7" t="s">
        <v>1334</v>
      </c>
      <c r="O7">
        <f t="shared" si="0"/>
        <v>16238218</v>
      </c>
      <c r="P7" t="s">
        <v>1335</v>
      </c>
      <c r="Q7">
        <f t="shared" si="1"/>
        <v>6520703</v>
      </c>
      <c r="S7">
        <f t="shared" si="2"/>
        <v>0</v>
      </c>
      <c r="U7">
        <f t="shared" si="3"/>
        <v>0</v>
      </c>
      <c r="W7">
        <f t="shared" si="3"/>
        <v>0</v>
      </c>
      <c r="Y7">
        <f t="shared" ref="Y7" si="44">_xlfn.IFNA(IF(LEFT($L7,2)="E3",VLOOKUP(X7,$D$2:$H$310,4,FALSE),IF(LEFT($L7,2)="E2",VLOOKUP(X7,$D$2:$H$310,3,FALSE),IF(LEFT($L7,2)="E1",VLOOKUP(X7,$D$2:$H$310,2,FALSE),IF(LEFT($L7,2)="E4",VLOOKUP(X7,$D$2:$H$310,5,FALSE))))),0)</f>
        <v>0</v>
      </c>
      <c r="AA7">
        <f t="shared" ref="AA7" si="45">_xlfn.IFNA(IF(LEFT($L7,2)="E3",VLOOKUP(Z7,$D$2:$H$310,4,FALSE),IF(LEFT($L7,2)="E2",VLOOKUP(Z7,$D$2:$H$310,3,FALSE),IF(LEFT($L7,2)="E1",VLOOKUP(Z7,$D$2:$H$310,2,FALSE),IF(LEFT($L7,2)="E4",VLOOKUP(Z7,$D$2:$H$310,5,FALSE))))),0)</f>
        <v>0</v>
      </c>
      <c r="AC7">
        <f t="shared" ref="AC7" si="46">_xlfn.IFNA(IF(LEFT($L7,2)="E3",VLOOKUP(AB7,$D$2:$H$310,4,FALSE),IF(LEFT($L7,2)="E2",VLOOKUP(AB7,$D$2:$H$310,3,FALSE),IF(LEFT($L7,2)="E1",VLOOKUP(AB7,$D$2:$H$310,2,FALSE),IF(LEFT($L7,2)="E4",VLOOKUP(AB7,$D$2:$H$310,5,FALSE))))),0)</f>
        <v>0</v>
      </c>
      <c r="AE7">
        <f t="shared" ref="AE7" si="47">_xlfn.IFNA(IF(LEFT($L7,2)="E3",VLOOKUP(AD7,$D$2:$H$310,4,FALSE),IF(LEFT($L7,2)="E2",VLOOKUP(AD7,$D$2:$H$310,3,FALSE),IF(LEFT($L7,2)="E1",VLOOKUP(AD7,$D$2:$H$310,2,FALSE),IF(LEFT($L7,2)="E4",VLOOKUP(AD7,$D$2:$H$310,5,FALSE))))),0)</f>
        <v>0</v>
      </c>
      <c r="AG7">
        <f t="shared" ref="AG7" si="48">_xlfn.IFNA(IF(LEFT($L7,2)="E3",VLOOKUP(AF7,$D$2:$H$310,4,FALSE),IF(LEFT($L7,2)="E2",VLOOKUP(AF7,$D$2:$H$310,3,FALSE),IF(LEFT($L7,2)="E1",VLOOKUP(AF7,$D$2:$H$310,2,FALSE),IF(LEFT($L7,2)="E4",VLOOKUP(AF7,$D$2:$H$310,5,FALSE))))),0)</f>
        <v>0</v>
      </c>
      <c r="AI7">
        <f t="shared" ref="AI7" si="49">_xlfn.IFNA(IF(LEFT($L7,2)="E3",VLOOKUP(AH7,$D$2:$H$310,4,FALSE),IF(LEFT($L7,2)="E2",VLOOKUP(AH7,$D$2:$H$310,3,FALSE),IF(LEFT($L7,2)="E1",VLOOKUP(AH7,$D$2:$H$310,2,FALSE),IF(LEFT($L7,2)="E4",VLOOKUP(AH7,$D$2:$H$310,5,FALSE))))),0)</f>
        <v>0</v>
      </c>
      <c r="AK7">
        <f t="shared" ref="AK7" si="50">_xlfn.IFNA(IF(LEFT($L7,2)="E3",VLOOKUP(AJ7,$D$2:$H$310,4,FALSE),IF(LEFT($L7,2)="E2",VLOOKUP(AJ7,$D$2:$H$310,3,FALSE),IF(LEFT($L7,2)="E1",VLOOKUP(AJ7,$D$2:$H$310,2,FALSE),IF(LEFT($L7,2)="E4",VLOOKUP(AJ7,$D$2:$H$310,5,FALSE))))),0)</f>
        <v>0</v>
      </c>
      <c r="AM7">
        <f t="shared" ref="AM7" si="51">_xlfn.IFNA(IF(LEFT($L7,2)="E3",VLOOKUP(AL7,$D$2:$H$310,4,FALSE),IF(LEFT($L7,2)="E2",VLOOKUP(AL7,$D$2:$H$310,3,FALSE),IF(LEFT($L7,2)="E1",VLOOKUP(AL7,$D$2:$H$310,2,FALSE),IF(LEFT($L7,2)="E4",VLOOKUP(AL7,$D$2:$H$310,5,FALSE))))),0)</f>
        <v>0</v>
      </c>
      <c r="AO7">
        <f t="shared" ref="AO7" si="52">_xlfn.IFNA(IF(LEFT($L7,2)="E3",VLOOKUP(AN7,$D$2:$H$310,4,FALSE),IF(LEFT($L7,2)="E2",VLOOKUP(AN7,$D$2:$H$310,3,FALSE),IF(LEFT($L7,2)="E1",VLOOKUP(AN7,$D$2:$H$310,2,FALSE),IF(LEFT($L7,2)="E4",VLOOKUP(AN7,$D$2:$H$310,5,FALSE))))),0)</f>
        <v>0</v>
      </c>
      <c r="AQ7">
        <f t="shared" si="13"/>
        <v>22758921</v>
      </c>
      <c r="AR7">
        <f t="shared" si="14"/>
        <v>22758921</v>
      </c>
      <c r="AS7" t="str">
        <f t="shared" si="15"/>
        <v>MATCH</v>
      </c>
      <c r="AT7">
        <f t="shared" si="16"/>
        <v>0</v>
      </c>
    </row>
    <row r="8" spans="1:46" x14ac:dyDescent="0.25">
      <c r="A8" t="s">
        <v>177</v>
      </c>
      <c r="B8">
        <v>76322686</v>
      </c>
      <c r="D8" t="s">
        <v>1401</v>
      </c>
      <c r="E8">
        <v>43802215</v>
      </c>
      <c r="F8">
        <v>8452865</v>
      </c>
      <c r="G8">
        <v>0</v>
      </c>
      <c r="H8">
        <v>0</v>
      </c>
      <c r="L8" t="s">
        <v>167</v>
      </c>
      <c r="N8" t="s">
        <v>1336</v>
      </c>
      <c r="O8">
        <f t="shared" si="0"/>
        <v>64809213</v>
      </c>
      <c r="P8" t="s">
        <v>1337</v>
      </c>
      <c r="Q8">
        <f t="shared" si="1"/>
        <v>45727356</v>
      </c>
      <c r="R8" t="s">
        <v>1338</v>
      </c>
      <c r="S8">
        <f t="shared" si="2"/>
        <v>45064121</v>
      </c>
      <c r="T8" t="s">
        <v>1339</v>
      </c>
      <c r="U8">
        <f t="shared" si="3"/>
        <v>94791314.609999999</v>
      </c>
      <c r="V8" t="s">
        <v>1340</v>
      </c>
      <c r="W8">
        <f t="shared" si="3"/>
        <v>96159522</v>
      </c>
      <c r="Y8">
        <f t="shared" ref="Y8" si="53">_xlfn.IFNA(IF(LEFT($L8,2)="E3",VLOOKUP(X8,$D$2:$H$310,4,FALSE),IF(LEFT($L8,2)="E2",VLOOKUP(X8,$D$2:$H$310,3,FALSE),IF(LEFT($L8,2)="E1",VLOOKUP(X8,$D$2:$H$310,2,FALSE),IF(LEFT($L8,2)="E4",VLOOKUP(X8,$D$2:$H$310,5,FALSE))))),0)</f>
        <v>0</v>
      </c>
      <c r="AA8">
        <f t="shared" ref="AA8" si="54">_xlfn.IFNA(IF(LEFT($L8,2)="E3",VLOOKUP(Z8,$D$2:$H$310,4,FALSE),IF(LEFT($L8,2)="E2",VLOOKUP(Z8,$D$2:$H$310,3,FALSE),IF(LEFT($L8,2)="E1",VLOOKUP(Z8,$D$2:$H$310,2,FALSE),IF(LEFT($L8,2)="E4",VLOOKUP(Z8,$D$2:$H$310,5,FALSE))))),0)</f>
        <v>0</v>
      </c>
      <c r="AC8">
        <f t="shared" ref="AC8" si="55">_xlfn.IFNA(IF(LEFT($L8,2)="E3",VLOOKUP(AB8,$D$2:$H$310,4,FALSE),IF(LEFT($L8,2)="E2",VLOOKUP(AB8,$D$2:$H$310,3,FALSE),IF(LEFT($L8,2)="E1",VLOOKUP(AB8,$D$2:$H$310,2,FALSE),IF(LEFT($L8,2)="E4",VLOOKUP(AB8,$D$2:$H$310,5,FALSE))))),0)</f>
        <v>0</v>
      </c>
      <c r="AE8">
        <f t="shared" ref="AE8" si="56">_xlfn.IFNA(IF(LEFT($L8,2)="E3",VLOOKUP(AD8,$D$2:$H$310,4,FALSE),IF(LEFT($L8,2)="E2",VLOOKUP(AD8,$D$2:$H$310,3,FALSE),IF(LEFT($L8,2)="E1",VLOOKUP(AD8,$D$2:$H$310,2,FALSE),IF(LEFT($L8,2)="E4",VLOOKUP(AD8,$D$2:$H$310,5,FALSE))))),0)</f>
        <v>0</v>
      </c>
      <c r="AG8">
        <f t="shared" ref="AG8" si="57">_xlfn.IFNA(IF(LEFT($L8,2)="E3",VLOOKUP(AF8,$D$2:$H$310,4,FALSE),IF(LEFT($L8,2)="E2",VLOOKUP(AF8,$D$2:$H$310,3,FALSE),IF(LEFT($L8,2)="E1",VLOOKUP(AF8,$D$2:$H$310,2,FALSE),IF(LEFT($L8,2)="E4",VLOOKUP(AF8,$D$2:$H$310,5,FALSE))))),0)</f>
        <v>0</v>
      </c>
      <c r="AI8">
        <f t="shared" ref="AI8" si="58">_xlfn.IFNA(IF(LEFT($L8,2)="E3",VLOOKUP(AH8,$D$2:$H$310,4,FALSE),IF(LEFT($L8,2)="E2",VLOOKUP(AH8,$D$2:$H$310,3,FALSE),IF(LEFT($L8,2)="E1",VLOOKUP(AH8,$D$2:$H$310,2,FALSE),IF(LEFT($L8,2)="E4",VLOOKUP(AH8,$D$2:$H$310,5,FALSE))))),0)</f>
        <v>0</v>
      </c>
      <c r="AK8">
        <f t="shared" ref="AK8" si="59">_xlfn.IFNA(IF(LEFT($L8,2)="E3",VLOOKUP(AJ8,$D$2:$H$310,4,FALSE),IF(LEFT($L8,2)="E2",VLOOKUP(AJ8,$D$2:$H$310,3,FALSE),IF(LEFT($L8,2)="E1",VLOOKUP(AJ8,$D$2:$H$310,2,FALSE),IF(LEFT($L8,2)="E4",VLOOKUP(AJ8,$D$2:$H$310,5,FALSE))))),0)</f>
        <v>0</v>
      </c>
      <c r="AM8">
        <f t="shared" ref="AM8" si="60">_xlfn.IFNA(IF(LEFT($L8,2)="E3",VLOOKUP(AL8,$D$2:$H$310,4,FALSE),IF(LEFT($L8,2)="E2",VLOOKUP(AL8,$D$2:$H$310,3,FALSE),IF(LEFT($L8,2)="E1",VLOOKUP(AL8,$D$2:$H$310,2,FALSE),IF(LEFT($L8,2)="E4",VLOOKUP(AL8,$D$2:$H$310,5,FALSE))))),0)</f>
        <v>0</v>
      </c>
      <c r="AO8">
        <f t="shared" ref="AO8" si="61">_xlfn.IFNA(IF(LEFT($L8,2)="E3",VLOOKUP(AN8,$D$2:$H$310,4,FALSE),IF(LEFT($L8,2)="E2",VLOOKUP(AN8,$D$2:$H$310,3,FALSE),IF(LEFT($L8,2)="E1",VLOOKUP(AN8,$D$2:$H$310,2,FALSE),IF(LEFT($L8,2)="E4",VLOOKUP(AN8,$D$2:$H$310,5,FALSE))))),0)</f>
        <v>0</v>
      </c>
      <c r="AQ8">
        <f t="shared" si="13"/>
        <v>346551526</v>
      </c>
      <c r="AR8">
        <f t="shared" si="14"/>
        <v>346551526.61000001</v>
      </c>
      <c r="AS8" t="str">
        <f t="shared" si="15"/>
        <v>INVESTIGATE</v>
      </c>
      <c r="AT8">
        <f t="shared" si="16"/>
        <v>-0.61000001430511475</v>
      </c>
    </row>
    <row r="9" spans="1:46" x14ac:dyDescent="0.25">
      <c r="A9" t="s">
        <v>375</v>
      </c>
      <c r="B9">
        <v>406257917.5</v>
      </c>
      <c r="D9" t="s">
        <v>1579</v>
      </c>
      <c r="E9">
        <v>47416621</v>
      </c>
      <c r="F9">
        <v>8755628</v>
      </c>
      <c r="G9">
        <v>0</v>
      </c>
      <c r="H9">
        <v>0</v>
      </c>
      <c r="L9" t="s">
        <v>173</v>
      </c>
      <c r="N9" t="s">
        <v>1336</v>
      </c>
      <c r="O9">
        <f t="shared" si="0"/>
        <v>3306147</v>
      </c>
      <c r="P9" t="s">
        <v>1337</v>
      </c>
      <c r="Q9">
        <f t="shared" si="1"/>
        <v>2332714</v>
      </c>
      <c r="R9" t="s">
        <v>1338</v>
      </c>
      <c r="S9">
        <f t="shared" si="2"/>
        <v>2298880</v>
      </c>
      <c r="T9" t="s">
        <v>1339</v>
      </c>
      <c r="U9">
        <f t="shared" si="3"/>
        <v>4835640</v>
      </c>
      <c r="V9" t="s">
        <v>1341</v>
      </c>
      <c r="W9">
        <f t="shared" si="3"/>
        <v>4535295</v>
      </c>
      <c r="X9" t="s">
        <v>1340</v>
      </c>
      <c r="Y9">
        <f t="shared" ref="Y9" si="62">_xlfn.IFNA(IF(LEFT($L9,2)="E3",VLOOKUP(X9,$D$2:$H$310,4,FALSE),IF(LEFT($L9,2)="E2",VLOOKUP(X9,$D$2:$H$310,3,FALSE),IF(LEFT($L9,2)="E1",VLOOKUP(X9,$D$2:$H$310,2,FALSE),IF(LEFT($L9,2)="E4",VLOOKUP(X9,$D$2:$H$310,5,FALSE))))),0)</f>
        <v>4905437</v>
      </c>
      <c r="AA9">
        <f t="shared" ref="AA9" si="63">_xlfn.IFNA(IF(LEFT($L9,2)="E3",VLOOKUP(Z9,$D$2:$H$310,4,FALSE),IF(LEFT($L9,2)="E2",VLOOKUP(Z9,$D$2:$H$310,3,FALSE),IF(LEFT($L9,2)="E1",VLOOKUP(Z9,$D$2:$H$310,2,FALSE),IF(LEFT($L9,2)="E4",VLOOKUP(Z9,$D$2:$H$310,5,FALSE))))),0)</f>
        <v>0</v>
      </c>
      <c r="AC9">
        <f t="shared" ref="AC9" si="64">_xlfn.IFNA(IF(LEFT($L9,2)="E3",VLOOKUP(AB9,$D$2:$H$310,4,FALSE),IF(LEFT($L9,2)="E2",VLOOKUP(AB9,$D$2:$H$310,3,FALSE),IF(LEFT($L9,2)="E1",VLOOKUP(AB9,$D$2:$H$310,2,FALSE),IF(LEFT($L9,2)="E4",VLOOKUP(AB9,$D$2:$H$310,5,FALSE))))),0)</f>
        <v>0</v>
      </c>
      <c r="AE9">
        <f t="shared" ref="AE9" si="65">_xlfn.IFNA(IF(LEFT($L9,2)="E3",VLOOKUP(AD9,$D$2:$H$310,4,FALSE),IF(LEFT($L9,2)="E2",VLOOKUP(AD9,$D$2:$H$310,3,FALSE),IF(LEFT($L9,2)="E1",VLOOKUP(AD9,$D$2:$H$310,2,FALSE),IF(LEFT($L9,2)="E4",VLOOKUP(AD9,$D$2:$H$310,5,FALSE))))),0)</f>
        <v>0</v>
      </c>
      <c r="AG9">
        <f t="shared" ref="AG9" si="66">_xlfn.IFNA(IF(LEFT($L9,2)="E3",VLOOKUP(AF9,$D$2:$H$310,4,FALSE),IF(LEFT($L9,2)="E2",VLOOKUP(AF9,$D$2:$H$310,3,FALSE),IF(LEFT($L9,2)="E1",VLOOKUP(AF9,$D$2:$H$310,2,FALSE),IF(LEFT($L9,2)="E4",VLOOKUP(AF9,$D$2:$H$310,5,FALSE))))),0)</f>
        <v>0</v>
      </c>
      <c r="AI9">
        <f t="shared" ref="AI9" si="67">_xlfn.IFNA(IF(LEFT($L9,2)="E3",VLOOKUP(AH9,$D$2:$H$310,4,FALSE),IF(LEFT($L9,2)="E2",VLOOKUP(AH9,$D$2:$H$310,3,FALSE),IF(LEFT($L9,2)="E1",VLOOKUP(AH9,$D$2:$H$310,2,FALSE),IF(LEFT($L9,2)="E4",VLOOKUP(AH9,$D$2:$H$310,5,FALSE))))),0)</f>
        <v>0</v>
      </c>
      <c r="AK9">
        <f t="shared" ref="AK9" si="68">_xlfn.IFNA(IF(LEFT($L9,2)="E3",VLOOKUP(AJ9,$D$2:$H$310,4,FALSE),IF(LEFT($L9,2)="E2",VLOOKUP(AJ9,$D$2:$H$310,3,FALSE),IF(LEFT($L9,2)="E1",VLOOKUP(AJ9,$D$2:$H$310,2,FALSE),IF(LEFT($L9,2)="E4",VLOOKUP(AJ9,$D$2:$H$310,5,FALSE))))),0)</f>
        <v>0</v>
      </c>
      <c r="AM9">
        <f t="shared" ref="AM9" si="69">_xlfn.IFNA(IF(LEFT($L9,2)="E3",VLOOKUP(AL9,$D$2:$H$310,4,FALSE),IF(LEFT($L9,2)="E2",VLOOKUP(AL9,$D$2:$H$310,3,FALSE),IF(LEFT($L9,2)="E1",VLOOKUP(AL9,$D$2:$H$310,2,FALSE),IF(LEFT($L9,2)="E4",VLOOKUP(AL9,$D$2:$H$310,5,FALSE))))),0)</f>
        <v>0</v>
      </c>
      <c r="AO9">
        <f t="shared" ref="AO9" si="70">_xlfn.IFNA(IF(LEFT($L9,2)="E3",VLOOKUP(AN9,$D$2:$H$310,4,FALSE),IF(LEFT($L9,2)="E2",VLOOKUP(AN9,$D$2:$H$310,3,FALSE),IF(LEFT($L9,2)="E1",VLOOKUP(AN9,$D$2:$H$310,2,FALSE),IF(LEFT($L9,2)="E4",VLOOKUP(AN9,$D$2:$H$310,5,FALSE))))),0)</f>
        <v>0</v>
      </c>
      <c r="AQ9">
        <f t="shared" si="13"/>
        <v>22214115</v>
      </c>
      <c r="AR9">
        <f t="shared" si="14"/>
        <v>22214113</v>
      </c>
      <c r="AS9" t="str">
        <f t="shared" si="15"/>
        <v>INVESTIGATE</v>
      </c>
      <c r="AT9">
        <f t="shared" si="16"/>
        <v>2</v>
      </c>
    </row>
    <row r="10" spans="1:46" x14ac:dyDescent="0.25">
      <c r="A10" t="s">
        <v>360</v>
      </c>
      <c r="B10">
        <v>435816475</v>
      </c>
      <c r="D10" t="s">
        <v>1568</v>
      </c>
      <c r="E10">
        <v>0</v>
      </c>
      <c r="F10">
        <v>31736000</v>
      </c>
      <c r="G10">
        <v>10352200</v>
      </c>
      <c r="H10">
        <v>0</v>
      </c>
      <c r="L10" t="s">
        <v>177</v>
      </c>
      <c r="N10" t="s">
        <v>1336</v>
      </c>
      <c r="O10">
        <f t="shared" si="0"/>
        <v>11359175</v>
      </c>
      <c r="P10" t="s">
        <v>1337</v>
      </c>
      <c r="Q10">
        <f t="shared" si="1"/>
        <v>8014679</v>
      </c>
      <c r="R10" t="s">
        <v>1338</v>
      </c>
      <c r="S10">
        <f t="shared" si="2"/>
        <v>7898433</v>
      </c>
      <c r="T10" t="s">
        <v>1339</v>
      </c>
      <c r="U10">
        <f t="shared" si="3"/>
        <v>16614167</v>
      </c>
      <c r="V10" t="s">
        <v>1341</v>
      </c>
      <c r="W10">
        <f t="shared" si="3"/>
        <v>15582251</v>
      </c>
      <c r="X10" t="s">
        <v>1340</v>
      </c>
      <c r="Y10">
        <f t="shared" ref="Y10" si="71">_xlfn.IFNA(IF(LEFT($L10,2)="E3",VLOOKUP(X10,$D$2:$H$310,4,FALSE),IF(LEFT($L10,2)="E2",VLOOKUP(X10,$D$2:$H$310,3,FALSE),IF(LEFT($L10,2)="E1",VLOOKUP(X10,$D$2:$H$310,2,FALSE),IF(LEFT($L10,2)="E4",VLOOKUP(X10,$D$2:$H$310,5,FALSE))))),0)</f>
        <v>16853975</v>
      </c>
      <c r="AA10">
        <f t="shared" ref="AA10" si="72">_xlfn.IFNA(IF(LEFT($L10,2)="E3",VLOOKUP(Z10,$D$2:$H$310,4,FALSE),IF(LEFT($L10,2)="E2",VLOOKUP(Z10,$D$2:$H$310,3,FALSE),IF(LEFT($L10,2)="E1",VLOOKUP(Z10,$D$2:$H$310,2,FALSE),IF(LEFT($L10,2)="E4",VLOOKUP(Z10,$D$2:$H$310,5,FALSE))))),0)</f>
        <v>0</v>
      </c>
      <c r="AC10">
        <f t="shared" ref="AC10" si="73">_xlfn.IFNA(IF(LEFT($L10,2)="E3",VLOOKUP(AB10,$D$2:$H$310,4,FALSE),IF(LEFT($L10,2)="E2",VLOOKUP(AB10,$D$2:$H$310,3,FALSE),IF(LEFT($L10,2)="E1",VLOOKUP(AB10,$D$2:$H$310,2,FALSE),IF(LEFT($L10,2)="E4",VLOOKUP(AB10,$D$2:$H$310,5,FALSE))))),0)</f>
        <v>0</v>
      </c>
      <c r="AE10">
        <f t="shared" ref="AE10" si="74">_xlfn.IFNA(IF(LEFT($L10,2)="E3",VLOOKUP(AD10,$D$2:$H$310,4,FALSE),IF(LEFT($L10,2)="E2",VLOOKUP(AD10,$D$2:$H$310,3,FALSE),IF(LEFT($L10,2)="E1",VLOOKUP(AD10,$D$2:$H$310,2,FALSE),IF(LEFT($L10,2)="E4",VLOOKUP(AD10,$D$2:$H$310,5,FALSE))))),0)</f>
        <v>0</v>
      </c>
      <c r="AG10">
        <f t="shared" ref="AG10" si="75">_xlfn.IFNA(IF(LEFT($L10,2)="E3",VLOOKUP(AF10,$D$2:$H$310,4,FALSE),IF(LEFT($L10,2)="E2",VLOOKUP(AF10,$D$2:$H$310,3,FALSE),IF(LEFT($L10,2)="E1",VLOOKUP(AF10,$D$2:$H$310,2,FALSE),IF(LEFT($L10,2)="E4",VLOOKUP(AF10,$D$2:$H$310,5,FALSE))))),0)</f>
        <v>0</v>
      </c>
      <c r="AI10">
        <f t="shared" ref="AI10" si="76">_xlfn.IFNA(IF(LEFT($L10,2)="E3",VLOOKUP(AH10,$D$2:$H$310,4,FALSE),IF(LEFT($L10,2)="E2",VLOOKUP(AH10,$D$2:$H$310,3,FALSE),IF(LEFT($L10,2)="E1",VLOOKUP(AH10,$D$2:$H$310,2,FALSE),IF(LEFT($L10,2)="E4",VLOOKUP(AH10,$D$2:$H$310,5,FALSE))))),0)</f>
        <v>0</v>
      </c>
      <c r="AK10">
        <f t="shared" ref="AK10" si="77">_xlfn.IFNA(IF(LEFT($L10,2)="E3",VLOOKUP(AJ10,$D$2:$H$310,4,FALSE),IF(LEFT($L10,2)="E2",VLOOKUP(AJ10,$D$2:$H$310,3,FALSE),IF(LEFT($L10,2)="E1",VLOOKUP(AJ10,$D$2:$H$310,2,FALSE),IF(LEFT($L10,2)="E4",VLOOKUP(AJ10,$D$2:$H$310,5,FALSE))))),0)</f>
        <v>0</v>
      </c>
      <c r="AM10">
        <f t="shared" ref="AM10" si="78">_xlfn.IFNA(IF(LEFT($L10,2)="E3",VLOOKUP(AL10,$D$2:$H$310,4,FALSE),IF(LEFT($L10,2)="E2",VLOOKUP(AL10,$D$2:$H$310,3,FALSE),IF(LEFT($L10,2)="E1",VLOOKUP(AL10,$D$2:$H$310,2,FALSE),IF(LEFT($L10,2)="E4",VLOOKUP(AL10,$D$2:$H$310,5,FALSE))))),0)</f>
        <v>0</v>
      </c>
      <c r="AO10">
        <f t="shared" ref="AO10" si="79">_xlfn.IFNA(IF(LEFT($L10,2)="E3",VLOOKUP(AN10,$D$2:$H$310,4,FALSE),IF(LEFT($L10,2)="E2",VLOOKUP(AN10,$D$2:$H$310,3,FALSE),IF(LEFT($L10,2)="E1",VLOOKUP(AN10,$D$2:$H$310,2,FALSE),IF(LEFT($L10,2)="E4",VLOOKUP(AN10,$D$2:$H$310,5,FALSE))))),0)</f>
        <v>0</v>
      </c>
      <c r="AQ10">
        <f t="shared" si="13"/>
        <v>76322686</v>
      </c>
      <c r="AR10">
        <f t="shared" si="14"/>
        <v>76322680</v>
      </c>
      <c r="AS10" t="str">
        <f t="shared" si="15"/>
        <v>INVESTIGATE</v>
      </c>
      <c r="AT10">
        <f t="shared" si="16"/>
        <v>6</v>
      </c>
    </row>
    <row r="11" spans="1:46" x14ac:dyDescent="0.25">
      <c r="A11" t="s">
        <v>212</v>
      </c>
      <c r="B11">
        <v>82305531</v>
      </c>
      <c r="D11" t="s">
        <v>1491</v>
      </c>
      <c r="E11">
        <v>79807498</v>
      </c>
      <c r="F11">
        <v>15151824</v>
      </c>
      <c r="G11">
        <v>0</v>
      </c>
      <c r="H11">
        <v>0</v>
      </c>
      <c r="L11" t="s">
        <v>180</v>
      </c>
      <c r="N11" t="s">
        <v>1336</v>
      </c>
      <c r="O11">
        <f t="shared" si="0"/>
        <v>0</v>
      </c>
      <c r="P11" t="s">
        <v>1337</v>
      </c>
      <c r="Q11">
        <f t="shared" si="1"/>
        <v>0</v>
      </c>
      <c r="R11" t="s">
        <v>1338</v>
      </c>
      <c r="S11">
        <f t="shared" si="2"/>
        <v>0</v>
      </c>
      <c r="T11" t="s">
        <v>1339</v>
      </c>
      <c r="U11">
        <f t="shared" si="3"/>
        <v>0</v>
      </c>
      <c r="V11" t="s">
        <v>1341</v>
      </c>
      <c r="W11">
        <f t="shared" si="3"/>
        <v>0</v>
      </c>
      <c r="X11" t="s">
        <v>1340</v>
      </c>
      <c r="Y11">
        <f t="shared" ref="Y11" si="80">_xlfn.IFNA(IF(LEFT($L11,2)="E3",VLOOKUP(X11,$D$2:$H$310,4,FALSE),IF(LEFT($L11,2)="E2",VLOOKUP(X11,$D$2:$H$310,3,FALSE),IF(LEFT($L11,2)="E1",VLOOKUP(X11,$D$2:$H$310,2,FALSE),IF(LEFT($L11,2)="E4",VLOOKUP(X11,$D$2:$H$310,5,FALSE))))),0)</f>
        <v>0</v>
      </c>
      <c r="AA11">
        <f t="shared" ref="AA11" si="81">_xlfn.IFNA(IF(LEFT($L11,2)="E3",VLOOKUP(Z11,$D$2:$H$310,4,FALSE),IF(LEFT($L11,2)="E2",VLOOKUP(Z11,$D$2:$H$310,3,FALSE),IF(LEFT($L11,2)="E1",VLOOKUP(Z11,$D$2:$H$310,2,FALSE),IF(LEFT($L11,2)="E4",VLOOKUP(Z11,$D$2:$H$310,5,FALSE))))),0)</f>
        <v>0</v>
      </c>
      <c r="AC11">
        <f t="shared" ref="AC11" si="82">_xlfn.IFNA(IF(LEFT($L11,2)="E3",VLOOKUP(AB11,$D$2:$H$310,4,FALSE),IF(LEFT($L11,2)="E2",VLOOKUP(AB11,$D$2:$H$310,3,FALSE),IF(LEFT($L11,2)="E1",VLOOKUP(AB11,$D$2:$H$310,2,FALSE),IF(LEFT($L11,2)="E4",VLOOKUP(AB11,$D$2:$H$310,5,FALSE))))),0)</f>
        <v>0</v>
      </c>
      <c r="AE11">
        <f t="shared" ref="AE11" si="83">_xlfn.IFNA(IF(LEFT($L11,2)="E3",VLOOKUP(AD11,$D$2:$H$310,4,FALSE),IF(LEFT($L11,2)="E2",VLOOKUP(AD11,$D$2:$H$310,3,FALSE),IF(LEFT($L11,2)="E1",VLOOKUP(AD11,$D$2:$H$310,2,FALSE),IF(LEFT($L11,2)="E4",VLOOKUP(AD11,$D$2:$H$310,5,FALSE))))),0)</f>
        <v>0</v>
      </c>
      <c r="AG11">
        <f t="shared" ref="AG11" si="84">_xlfn.IFNA(IF(LEFT($L11,2)="E3",VLOOKUP(AF11,$D$2:$H$310,4,FALSE),IF(LEFT($L11,2)="E2",VLOOKUP(AF11,$D$2:$H$310,3,FALSE),IF(LEFT($L11,2)="E1",VLOOKUP(AF11,$D$2:$H$310,2,FALSE),IF(LEFT($L11,2)="E4",VLOOKUP(AF11,$D$2:$H$310,5,FALSE))))),0)</f>
        <v>0</v>
      </c>
      <c r="AI11">
        <f t="shared" ref="AI11" si="85">_xlfn.IFNA(IF(LEFT($L11,2)="E3",VLOOKUP(AH11,$D$2:$H$310,4,FALSE),IF(LEFT($L11,2)="E2",VLOOKUP(AH11,$D$2:$H$310,3,FALSE),IF(LEFT($L11,2)="E1",VLOOKUP(AH11,$D$2:$H$310,2,FALSE),IF(LEFT($L11,2)="E4",VLOOKUP(AH11,$D$2:$H$310,5,FALSE))))),0)</f>
        <v>0</v>
      </c>
      <c r="AK11">
        <f t="shared" ref="AK11" si="86">_xlfn.IFNA(IF(LEFT($L11,2)="E3",VLOOKUP(AJ11,$D$2:$H$310,4,FALSE),IF(LEFT($L11,2)="E2",VLOOKUP(AJ11,$D$2:$H$310,3,FALSE),IF(LEFT($L11,2)="E1",VLOOKUP(AJ11,$D$2:$H$310,2,FALSE),IF(LEFT($L11,2)="E4",VLOOKUP(AJ11,$D$2:$H$310,5,FALSE))))),0)</f>
        <v>0</v>
      </c>
      <c r="AM11">
        <f t="shared" ref="AM11" si="87">_xlfn.IFNA(IF(LEFT($L11,2)="E3",VLOOKUP(AL11,$D$2:$H$310,4,FALSE),IF(LEFT($L11,2)="E2",VLOOKUP(AL11,$D$2:$H$310,3,FALSE),IF(LEFT($L11,2)="E1",VLOOKUP(AL11,$D$2:$H$310,2,FALSE),IF(LEFT($L11,2)="E4",VLOOKUP(AL11,$D$2:$H$310,5,FALSE))))),0)</f>
        <v>0</v>
      </c>
      <c r="AO11">
        <f t="shared" ref="AO11" si="88">_xlfn.IFNA(IF(LEFT($L11,2)="E3",VLOOKUP(AN11,$D$2:$H$310,4,FALSE),IF(LEFT($L11,2)="E2",VLOOKUP(AN11,$D$2:$H$310,3,FALSE),IF(LEFT($L11,2)="E1",VLOOKUP(AN11,$D$2:$H$310,2,FALSE),IF(LEFT($L11,2)="E4",VLOOKUP(AN11,$D$2:$H$310,5,FALSE))))),0)</f>
        <v>0</v>
      </c>
      <c r="AQ11">
        <f t="shared" si="13"/>
        <v>0</v>
      </c>
      <c r="AR11">
        <f t="shared" si="14"/>
        <v>0</v>
      </c>
      <c r="AS11" t="str">
        <f t="shared" si="15"/>
        <v>MATCH</v>
      </c>
      <c r="AT11">
        <f t="shared" si="16"/>
        <v>0</v>
      </c>
    </row>
    <row r="12" spans="1:46" x14ac:dyDescent="0.25">
      <c r="A12" t="s">
        <v>339</v>
      </c>
      <c r="B12">
        <v>86556036</v>
      </c>
      <c r="D12" t="s">
        <v>1389</v>
      </c>
      <c r="E12">
        <v>98276911</v>
      </c>
      <c r="F12">
        <v>15327360</v>
      </c>
      <c r="G12">
        <v>5283773</v>
      </c>
      <c r="H12">
        <v>0</v>
      </c>
      <c r="L12" t="s">
        <v>184</v>
      </c>
      <c r="N12" t="s">
        <v>1342</v>
      </c>
      <c r="O12">
        <f t="shared" si="0"/>
        <v>12916985</v>
      </c>
      <c r="P12" t="s">
        <v>1343</v>
      </c>
      <c r="Q12">
        <f t="shared" si="1"/>
        <v>10348320</v>
      </c>
      <c r="R12" t="s">
        <v>1344</v>
      </c>
      <c r="S12">
        <f t="shared" si="2"/>
        <v>2955341</v>
      </c>
      <c r="T12" t="s">
        <v>1345</v>
      </c>
      <c r="U12">
        <f t="shared" si="3"/>
        <v>5735494</v>
      </c>
      <c r="W12">
        <f t="shared" si="3"/>
        <v>0</v>
      </c>
      <c r="Y12">
        <f t="shared" ref="Y12" si="89">_xlfn.IFNA(IF(LEFT($L12,2)="E3",VLOOKUP(X12,$D$2:$H$310,4,FALSE),IF(LEFT($L12,2)="E2",VLOOKUP(X12,$D$2:$H$310,3,FALSE),IF(LEFT($L12,2)="E1",VLOOKUP(X12,$D$2:$H$310,2,FALSE),IF(LEFT($L12,2)="E4",VLOOKUP(X12,$D$2:$H$310,5,FALSE))))),0)</f>
        <v>0</v>
      </c>
      <c r="AA12">
        <f t="shared" ref="AA12" si="90">_xlfn.IFNA(IF(LEFT($L12,2)="E3",VLOOKUP(Z12,$D$2:$H$310,4,FALSE),IF(LEFT($L12,2)="E2",VLOOKUP(Z12,$D$2:$H$310,3,FALSE),IF(LEFT($L12,2)="E1",VLOOKUP(Z12,$D$2:$H$310,2,FALSE),IF(LEFT($L12,2)="E4",VLOOKUP(Z12,$D$2:$H$310,5,FALSE))))),0)</f>
        <v>0</v>
      </c>
      <c r="AC12">
        <f t="shared" ref="AC12" si="91">_xlfn.IFNA(IF(LEFT($L12,2)="E3",VLOOKUP(AB12,$D$2:$H$310,4,FALSE),IF(LEFT($L12,2)="E2",VLOOKUP(AB12,$D$2:$H$310,3,FALSE),IF(LEFT($L12,2)="E1",VLOOKUP(AB12,$D$2:$H$310,2,FALSE),IF(LEFT($L12,2)="E4",VLOOKUP(AB12,$D$2:$H$310,5,FALSE))))),0)</f>
        <v>0</v>
      </c>
      <c r="AE12">
        <f t="shared" ref="AE12" si="92">_xlfn.IFNA(IF(LEFT($L12,2)="E3",VLOOKUP(AD12,$D$2:$H$310,4,FALSE),IF(LEFT($L12,2)="E2",VLOOKUP(AD12,$D$2:$H$310,3,FALSE),IF(LEFT($L12,2)="E1",VLOOKUP(AD12,$D$2:$H$310,2,FALSE),IF(LEFT($L12,2)="E4",VLOOKUP(AD12,$D$2:$H$310,5,FALSE))))),0)</f>
        <v>0</v>
      </c>
      <c r="AG12">
        <f t="shared" ref="AG12" si="93">_xlfn.IFNA(IF(LEFT($L12,2)="E3",VLOOKUP(AF12,$D$2:$H$310,4,FALSE),IF(LEFT($L12,2)="E2",VLOOKUP(AF12,$D$2:$H$310,3,FALSE),IF(LEFT($L12,2)="E1",VLOOKUP(AF12,$D$2:$H$310,2,FALSE),IF(LEFT($L12,2)="E4",VLOOKUP(AF12,$D$2:$H$310,5,FALSE))))),0)</f>
        <v>0</v>
      </c>
      <c r="AI12">
        <f t="shared" ref="AI12" si="94">_xlfn.IFNA(IF(LEFT($L12,2)="E3",VLOOKUP(AH12,$D$2:$H$310,4,FALSE),IF(LEFT($L12,2)="E2",VLOOKUP(AH12,$D$2:$H$310,3,FALSE),IF(LEFT($L12,2)="E1",VLOOKUP(AH12,$D$2:$H$310,2,FALSE),IF(LEFT($L12,2)="E4",VLOOKUP(AH12,$D$2:$H$310,5,FALSE))))),0)</f>
        <v>0</v>
      </c>
      <c r="AK12">
        <f t="shared" ref="AK12" si="95">_xlfn.IFNA(IF(LEFT($L12,2)="E3",VLOOKUP(AJ12,$D$2:$H$310,4,FALSE),IF(LEFT($L12,2)="E2",VLOOKUP(AJ12,$D$2:$H$310,3,FALSE),IF(LEFT($L12,2)="E1",VLOOKUP(AJ12,$D$2:$H$310,2,FALSE),IF(LEFT($L12,2)="E4",VLOOKUP(AJ12,$D$2:$H$310,5,FALSE))))),0)</f>
        <v>0</v>
      </c>
      <c r="AM12">
        <f t="shared" ref="AM12" si="96">_xlfn.IFNA(IF(LEFT($L12,2)="E3",VLOOKUP(AL12,$D$2:$H$310,4,FALSE),IF(LEFT($L12,2)="E2",VLOOKUP(AL12,$D$2:$H$310,3,FALSE),IF(LEFT($L12,2)="E1",VLOOKUP(AL12,$D$2:$H$310,2,FALSE),IF(LEFT($L12,2)="E4",VLOOKUP(AL12,$D$2:$H$310,5,FALSE))))),0)</f>
        <v>0</v>
      </c>
      <c r="AO12">
        <f t="shared" ref="AO12" si="97">_xlfn.IFNA(IF(LEFT($L12,2)="E3",VLOOKUP(AN12,$D$2:$H$310,4,FALSE),IF(LEFT($L12,2)="E2",VLOOKUP(AN12,$D$2:$H$310,3,FALSE),IF(LEFT($L12,2)="E1",VLOOKUP(AN12,$D$2:$H$310,2,FALSE),IF(LEFT($L12,2)="E4",VLOOKUP(AN12,$D$2:$H$310,5,FALSE))))),0)</f>
        <v>0</v>
      </c>
      <c r="AQ12">
        <f t="shared" si="13"/>
        <v>31956140</v>
      </c>
      <c r="AR12">
        <f t="shared" si="14"/>
        <v>31956140</v>
      </c>
      <c r="AS12" t="str">
        <f t="shared" si="15"/>
        <v>MATCH</v>
      </c>
      <c r="AT12">
        <f t="shared" si="16"/>
        <v>0</v>
      </c>
    </row>
    <row r="13" spans="1:46" x14ac:dyDescent="0.25">
      <c r="A13" t="s">
        <v>390</v>
      </c>
      <c r="B13">
        <v>829721399.39999998</v>
      </c>
      <c r="D13" t="s">
        <v>1451</v>
      </c>
      <c r="E13">
        <v>67917851</v>
      </c>
      <c r="F13">
        <v>10604321</v>
      </c>
      <c r="G13">
        <v>3827595</v>
      </c>
      <c r="H13">
        <v>0</v>
      </c>
      <c r="L13" t="s">
        <v>189</v>
      </c>
      <c r="N13" t="s">
        <v>1342</v>
      </c>
      <c r="O13">
        <f t="shared" si="0"/>
        <v>36871665</v>
      </c>
      <c r="P13" t="s">
        <v>1343</v>
      </c>
      <c r="Q13">
        <f t="shared" si="1"/>
        <v>29539385</v>
      </c>
      <c r="R13" t="s">
        <v>1344</v>
      </c>
      <c r="S13">
        <f t="shared" si="2"/>
        <v>8436051</v>
      </c>
      <c r="T13" t="s">
        <v>1345</v>
      </c>
      <c r="U13">
        <f t="shared" si="3"/>
        <v>16372027</v>
      </c>
      <c r="W13">
        <f t="shared" si="3"/>
        <v>0</v>
      </c>
      <c r="Y13">
        <f t="shared" ref="Y13" si="98">_xlfn.IFNA(IF(LEFT($L13,2)="E3",VLOOKUP(X13,$D$2:$H$310,4,FALSE),IF(LEFT($L13,2)="E2",VLOOKUP(X13,$D$2:$H$310,3,FALSE),IF(LEFT($L13,2)="E1",VLOOKUP(X13,$D$2:$H$310,2,FALSE),IF(LEFT($L13,2)="E4",VLOOKUP(X13,$D$2:$H$310,5,FALSE))))),0)</f>
        <v>0</v>
      </c>
      <c r="AA13">
        <f t="shared" ref="AA13" si="99">_xlfn.IFNA(IF(LEFT($L13,2)="E3",VLOOKUP(Z13,$D$2:$H$310,4,FALSE),IF(LEFT($L13,2)="E2",VLOOKUP(Z13,$D$2:$H$310,3,FALSE),IF(LEFT($L13,2)="E1",VLOOKUP(Z13,$D$2:$H$310,2,FALSE),IF(LEFT($L13,2)="E4",VLOOKUP(Z13,$D$2:$H$310,5,FALSE))))),0)</f>
        <v>0</v>
      </c>
      <c r="AC13">
        <f t="shared" ref="AC13" si="100">_xlfn.IFNA(IF(LEFT($L13,2)="E3",VLOOKUP(AB13,$D$2:$H$310,4,FALSE),IF(LEFT($L13,2)="E2",VLOOKUP(AB13,$D$2:$H$310,3,FALSE),IF(LEFT($L13,2)="E1",VLOOKUP(AB13,$D$2:$H$310,2,FALSE),IF(LEFT($L13,2)="E4",VLOOKUP(AB13,$D$2:$H$310,5,FALSE))))),0)</f>
        <v>0</v>
      </c>
      <c r="AE13">
        <f t="shared" ref="AE13" si="101">_xlfn.IFNA(IF(LEFT($L13,2)="E3",VLOOKUP(AD13,$D$2:$H$310,4,FALSE),IF(LEFT($L13,2)="E2",VLOOKUP(AD13,$D$2:$H$310,3,FALSE),IF(LEFT($L13,2)="E1",VLOOKUP(AD13,$D$2:$H$310,2,FALSE),IF(LEFT($L13,2)="E4",VLOOKUP(AD13,$D$2:$H$310,5,FALSE))))),0)</f>
        <v>0</v>
      </c>
      <c r="AG13">
        <f t="shared" ref="AG13" si="102">_xlfn.IFNA(IF(LEFT($L13,2)="E3",VLOOKUP(AF13,$D$2:$H$310,4,FALSE),IF(LEFT($L13,2)="E2",VLOOKUP(AF13,$D$2:$H$310,3,FALSE),IF(LEFT($L13,2)="E1",VLOOKUP(AF13,$D$2:$H$310,2,FALSE),IF(LEFT($L13,2)="E4",VLOOKUP(AF13,$D$2:$H$310,5,FALSE))))),0)</f>
        <v>0</v>
      </c>
      <c r="AI13">
        <f t="shared" ref="AI13" si="103">_xlfn.IFNA(IF(LEFT($L13,2)="E3",VLOOKUP(AH13,$D$2:$H$310,4,FALSE),IF(LEFT($L13,2)="E2",VLOOKUP(AH13,$D$2:$H$310,3,FALSE),IF(LEFT($L13,2)="E1",VLOOKUP(AH13,$D$2:$H$310,2,FALSE),IF(LEFT($L13,2)="E4",VLOOKUP(AH13,$D$2:$H$310,5,FALSE))))),0)</f>
        <v>0</v>
      </c>
      <c r="AK13">
        <f t="shared" ref="AK13" si="104">_xlfn.IFNA(IF(LEFT($L13,2)="E3",VLOOKUP(AJ13,$D$2:$H$310,4,FALSE),IF(LEFT($L13,2)="E2",VLOOKUP(AJ13,$D$2:$H$310,3,FALSE),IF(LEFT($L13,2)="E1",VLOOKUP(AJ13,$D$2:$H$310,2,FALSE),IF(LEFT($L13,2)="E4",VLOOKUP(AJ13,$D$2:$H$310,5,FALSE))))),0)</f>
        <v>0</v>
      </c>
      <c r="AM13">
        <f t="shared" ref="AM13" si="105">_xlfn.IFNA(IF(LEFT($L13,2)="E3",VLOOKUP(AL13,$D$2:$H$310,4,FALSE),IF(LEFT($L13,2)="E2",VLOOKUP(AL13,$D$2:$H$310,3,FALSE),IF(LEFT($L13,2)="E1",VLOOKUP(AL13,$D$2:$H$310,2,FALSE),IF(LEFT($L13,2)="E4",VLOOKUP(AL13,$D$2:$H$310,5,FALSE))))),0)</f>
        <v>0</v>
      </c>
      <c r="AO13">
        <f t="shared" ref="AO13" si="106">_xlfn.IFNA(IF(LEFT($L13,2)="E3",VLOOKUP(AN13,$D$2:$H$310,4,FALSE),IF(LEFT($L13,2)="E2",VLOOKUP(AN13,$D$2:$H$310,3,FALSE),IF(LEFT($L13,2)="E1",VLOOKUP(AN13,$D$2:$H$310,2,FALSE),IF(LEFT($L13,2)="E4",VLOOKUP(AN13,$D$2:$H$310,5,FALSE))))),0)</f>
        <v>0</v>
      </c>
      <c r="AQ13">
        <f t="shared" si="13"/>
        <v>91219128</v>
      </c>
      <c r="AR13">
        <f t="shared" si="14"/>
        <v>91219128</v>
      </c>
      <c r="AS13" t="str">
        <f t="shared" si="15"/>
        <v>MATCH</v>
      </c>
      <c r="AT13">
        <f t="shared" si="16"/>
        <v>0</v>
      </c>
    </row>
    <row r="14" spans="1:46" x14ac:dyDescent="0.25">
      <c r="A14" t="s">
        <v>369</v>
      </c>
      <c r="B14">
        <v>28390658</v>
      </c>
      <c r="D14" t="s">
        <v>1443</v>
      </c>
      <c r="E14">
        <v>58103593</v>
      </c>
      <c r="F14">
        <v>9071976</v>
      </c>
      <c r="G14">
        <v>3274500</v>
      </c>
      <c r="H14">
        <v>0</v>
      </c>
      <c r="L14" t="s">
        <v>192</v>
      </c>
      <c r="N14" t="s">
        <v>1346</v>
      </c>
      <c r="O14">
        <f t="shared" si="0"/>
        <v>2040606</v>
      </c>
      <c r="P14" t="s">
        <v>1347</v>
      </c>
      <c r="Q14">
        <f t="shared" si="1"/>
        <v>2883764</v>
      </c>
      <c r="R14" t="s">
        <v>1348</v>
      </c>
      <c r="S14">
        <f t="shared" si="2"/>
        <v>3301938</v>
      </c>
      <c r="T14" t="s">
        <v>1349</v>
      </c>
      <c r="U14">
        <f t="shared" si="3"/>
        <v>4717453</v>
      </c>
      <c r="W14">
        <f t="shared" si="3"/>
        <v>0</v>
      </c>
      <c r="Y14">
        <f t="shared" ref="Y14" si="107">_xlfn.IFNA(IF(LEFT($L14,2)="E3",VLOOKUP(X14,$D$2:$H$310,4,FALSE),IF(LEFT($L14,2)="E2",VLOOKUP(X14,$D$2:$H$310,3,FALSE),IF(LEFT($L14,2)="E1",VLOOKUP(X14,$D$2:$H$310,2,FALSE),IF(LEFT($L14,2)="E4",VLOOKUP(X14,$D$2:$H$310,5,FALSE))))),0)</f>
        <v>0</v>
      </c>
      <c r="AA14">
        <f t="shared" ref="AA14" si="108">_xlfn.IFNA(IF(LEFT($L14,2)="E3",VLOOKUP(Z14,$D$2:$H$310,4,FALSE),IF(LEFT($L14,2)="E2",VLOOKUP(Z14,$D$2:$H$310,3,FALSE),IF(LEFT($L14,2)="E1",VLOOKUP(Z14,$D$2:$H$310,2,FALSE),IF(LEFT($L14,2)="E4",VLOOKUP(Z14,$D$2:$H$310,5,FALSE))))),0)</f>
        <v>0</v>
      </c>
      <c r="AC14">
        <f t="shared" ref="AC14" si="109">_xlfn.IFNA(IF(LEFT($L14,2)="E3",VLOOKUP(AB14,$D$2:$H$310,4,FALSE),IF(LEFT($L14,2)="E2",VLOOKUP(AB14,$D$2:$H$310,3,FALSE),IF(LEFT($L14,2)="E1",VLOOKUP(AB14,$D$2:$H$310,2,FALSE),IF(LEFT($L14,2)="E4",VLOOKUP(AB14,$D$2:$H$310,5,FALSE))))),0)</f>
        <v>0</v>
      </c>
      <c r="AE14">
        <f t="shared" ref="AE14" si="110">_xlfn.IFNA(IF(LEFT($L14,2)="E3",VLOOKUP(AD14,$D$2:$H$310,4,FALSE),IF(LEFT($L14,2)="E2",VLOOKUP(AD14,$D$2:$H$310,3,FALSE),IF(LEFT($L14,2)="E1",VLOOKUP(AD14,$D$2:$H$310,2,FALSE),IF(LEFT($L14,2)="E4",VLOOKUP(AD14,$D$2:$H$310,5,FALSE))))),0)</f>
        <v>0</v>
      </c>
      <c r="AG14">
        <f t="shared" ref="AG14" si="111">_xlfn.IFNA(IF(LEFT($L14,2)="E3",VLOOKUP(AF14,$D$2:$H$310,4,FALSE),IF(LEFT($L14,2)="E2",VLOOKUP(AF14,$D$2:$H$310,3,FALSE),IF(LEFT($L14,2)="E1",VLOOKUP(AF14,$D$2:$H$310,2,FALSE),IF(LEFT($L14,2)="E4",VLOOKUP(AF14,$D$2:$H$310,5,FALSE))))),0)</f>
        <v>0</v>
      </c>
      <c r="AI14">
        <f t="shared" ref="AI14" si="112">_xlfn.IFNA(IF(LEFT($L14,2)="E3",VLOOKUP(AH14,$D$2:$H$310,4,FALSE),IF(LEFT($L14,2)="E2",VLOOKUP(AH14,$D$2:$H$310,3,FALSE),IF(LEFT($L14,2)="E1",VLOOKUP(AH14,$D$2:$H$310,2,FALSE),IF(LEFT($L14,2)="E4",VLOOKUP(AH14,$D$2:$H$310,5,FALSE))))),0)</f>
        <v>0</v>
      </c>
      <c r="AK14">
        <f t="shared" ref="AK14" si="113">_xlfn.IFNA(IF(LEFT($L14,2)="E3",VLOOKUP(AJ14,$D$2:$H$310,4,FALSE),IF(LEFT($L14,2)="E2",VLOOKUP(AJ14,$D$2:$H$310,3,FALSE),IF(LEFT($L14,2)="E1",VLOOKUP(AJ14,$D$2:$H$310,2,FALSE),IF(LEFT($L14,2)="E4",VLOOKUP(AJ14,$D$2:$H$310,5,FALSE))))),0)</f>
        <v>0</v>
      </c>
      <c r="AM14">
        <f t="shared" ref="AM14" si="114">_xlfn.IFNA(IF(LEFT($L14,2)="E3",VLOOKUP(AL14,$D$2:$H$310,4,FALSE),IF(LEFT($L14,2)="E2",VLOOKUP(AL14,$D$2:$H$310,3,FALSE),IF(LEFT($L14,2)="E1",VLOOKUP(AL14,$D$2:$H$310,2,FALSE),IF(LEFT($L14,2)="E4",VLOOKUP(AL14,$D$2:$H$310,5,FALSE))))),0)</f>
        <v>0</v>
      </c>
      <c r="AO14">
        <f t="shared" ref="AO14" si="115">_xlfn.IFNA(IF(LEFT($L14,2)="E3",VLOOKUP(AN14,$D$2:$H$310,4,FALSE),IF(LEFT($L14,2)="E2",VLOOKUP(AN14,$D$2:$H$310,3,FALSE),IF(LEFT($L14,2)="E1",VLOOKUP(AN14,$D$2:$H$310,2,FALSE),IF(LEFT($L14,2)="E4",VLOOKUP(AN14,$D$2:$H$310,5,FALSE))))),0)</f>
        <v>0</v>
      </c>
      <c r="AQ14">
        <f t="shared" si="13"/>
        <v>12943761</v>
      </c>
      <c r="AR14">
        <f t="shared" si="14"/>
        <v>12943761</v>
      </c>
      <c r="AS14" t="str">
        <f t="shared" si="15"/>
        <v>MATCH</v>
      </c>
      <c r="AT14">
        <f t="shared" si="16"/>
        <v>0</v>
      </c>
    </row>
    <row r="15" spans="1:46" x14ac:dyDescent="0.25">
      <c r="A15" t="s">
        <v>189</v>
      </c>
      <c r="B15">
        <v>91219128</v>
      </c>
      <c r="D15" t="s">
        <v>1320</v>
      </c>
      <c r="E15">
        <v>0</v>
      </c>
      <c r="F15">
        <v>17044859.489999998</v>
      </c>
      <c r="G15">
        <v>5289199.0329999998</v>
      </c>
      <c r="H15">
        <v>0</v>
      </c>
      <c r="L15" t="s">
        <v>196</v>
      </c>
      <c r="N15" t="s">
        <v>1346</v>
      </c>
      <c r="O15">
        <f t="shared" si="0"/>
        <v>6873397</v>
      </c>
      <c r="P15" t="s">
        <v>1347</v>
      </c>
      <c r="Q15">
        <f t="shared" si="1"/>
        <v>9713416</v>
      </c>
      <c r="R15" t="s">
        <v>1348</v>
      </c>
      <c r="S15">
        <f t="shared" si="2"/>
        <v>11121956</v>
      </c>
      <c r="T15" t="s">
        <v>1349</v>
      </c>
      <c r="U15">
        <f t="shared" si="3"/>
        <v>15889851</v>
      </c>
      <c r="W15">
        <f t="shared" si="3"/>
        <v>0</v>
      </c>
      <c r="Y15">
        <f t="shared" ref="Y15" si="116">_xlfn.IFNA(IF(LEFT($L15,2)="E3",VLOOKUP(X15,$D$2:$H$310,4,FALSE),IF(LEFT($L15,2)="E2",VLOOKUP(X15,$D$2:$H$310,3,FALSE),IF(LEFT($L15,2)="E1",VLOOKUP(X15,$D$2:$H$310,2,FALSE),IF(LEFT($L15,2)="E4",VLOOKUP(X15,$D$2:$H$310,5,FALSE))))),0)</f>
        <v>0</v>
      </c>
      <c r="AA15">
        <f t="shared" ref="AA15" si="117">_xlfn.IFNA(IF(LEFT($L15,2)="E3",VLOOKUP(Z15,$D$2:$H$310,4,FALSE),IF(LEFT($L15,2)="E2",VLOOKUP(Z15,$D$2:$H$310,3,FALSE),IF(LEFT($L15,2)="E1",VLOOKUP(Z15,$D$2:$H$310,2,FALSE),IF(LEFT($L15,2)="E4",VLOOKUP(Z15,$D$2:$H$310,5,FALSE))))),0)</f>
        <v>0</v>
      </c>
      <c r="AC15">
        <f t="shared" ref="AC15" si="118">_xlfn.IFNA(IF(LEFT($L15,2)="E3",VLOOKUP(AB15,$D$2:$H$310,4,FALSE),IF(LEFT($L15,2)="E2",VLOOKUP(AB15,$D$2:$H$310,3,FALSE),IF(LEFT($L15,2)="E1",VLOOKUP(AB15,$D$2:$H$310,2,FALSE),IF(LEFT($L15,2)="E4",VLOOKUP(AB15,$D$2:$H$310,5,FALSE))))),0)</f>
        <v>0</v>
      </c>
      <c r="AE15">
        <f t="shared" ref="AE15" si="119">_xlfn.IFNA(IF(LEFT($L15,2)="E3",VLOOKUP(AD15,$D$2:$H$310,4,FALSE),IF(LEFT($L15,2)="E2",VLOOKUP(AD15,$D$2:$H$310,3,FALSE),IF(LEFT($L15,2)="E1",VLOOKUP(AD15,$D$2:$H$310,2,FALSE),IF(LEFT($L15,2)="E4",VLOOKUP(AD15,$D$2:$H$310,5,FALSE))))),0)</f>
        <v>0</v>
      </c>
      <c r="AG15">
        <f t="shared" ref="AG15" si="120">_xlfn.IFNA(IF(LEFT($L15,2)="E3",VLOOKUP(AF15,$D$2:$H$310,4,FALSE),IF(LEFT($L15,2)="E2",VLOOKUP(AF15,$D$2:$H$310,3,FALSE),IF(LEFT($L15,2)="E1",VLOOKUP(AF15,$D$2:$H$310,2,FALSE),IF(LEFT($L15,2)="E4",VLOOKUP(AF15,$D$2:$H$310,5,FALSE))))),0)</f>
        <v>0</v>
      </c>
      <c r="AI15">
        <f t="shared" ref="AI15" si="121">_xlfn.IFNA(IF(LEFT($L15,2)="E3",VLOOKUP(AH15,$D$2:$H$310,4,FALSE),IF(LEFT($L15,2)="E2",VLOOKUP(AH15,$D$2:$H$310,3,FALSE),IF(LEFT($L15,2)="E1",VLOOKUP(AH15,$D$2:$H$310,2,FALSE),IF(LEFT($L15,2)="E4",VLOOKUP(AH15,$D$2:$H$310,5,FALSE))))),0)</f>
        <v>0</v>
      </c>
      <c r="AK15">
        <f t="shared" ref="AK15" si="122">_xlfn.IFNA(IF(LEFT($L15,2)="E3",VLOOKUP(AJ15,$D$2:$H$310,4,FALSE),IF(LEFT($L15,2)="E2",VLOOKUP(AJ15,$D$2:$H$310,3,FALSE),IF(LEFT($L15,2)="E1",VLOOKUP(AJ15,$D$2:$H$310,2,FALSE),IF(LEFT($L15,2)="E4",VLOOKUP(AJ15,$D$2:$H$310,5,FALSE))))),0)</f>
        <v>0</v>
      </c>
      <c r="AM15">
        <f t="shared" ref="AM15" si="123">_xlfn.IFNA(IF(LEFT($L15,2)="E3",VLOOKUP(AL15,$D$2:$H$310,4,FALSE),IF(LEFT($L15,2)="E2",VLOOKUP(AL15,$D$2:$H$310,3,FALSE),IF(LEFT($L15,2)="E1",VLOOKUP(AL15,$D$2:$H$310,2,FALSE),IF(LEFT($L15,2)="E4",VLOOKUP(AL15,$D$2:$H$310,5,FALSE))))),0)</f>
        <v>0</v>
      </c>
      <c r="AO15">
        <f t="shared" ref="AO15" si="124">_xlfn.IFNA(IF(LEFT($L15,2)="E3",VLOOKUP(AN15,$D$2:$H$310,4,FALSE),IF(LEFT($L15,2)="E2",VLOOKUP(AN15,$D$2:$H$310,3,FALSE),IF(LEFT($L15,2)="E1",VLOOKUP(AN15,$D$2:$H$310,2,FALSE),IF(LEFT($L15,2)="E4",VLOOKUP(AN15,$D$2:$H$310,5,FALSE))))),0)</f>
        <v>0</v>
      </c>
      <c r="AQ15">
        <f t="shared" si="13"/>
        <v>43598620</v>
      </c>
      <c r="AR15">
        <f t="shared" si="14"/>
        <v>43598620</v>
      </c>
      <c r="AS15" t="str">
        <f t="shared" si="15"/>
        <v>MATCH</v>
      </c>
      <c r="AT15">
        <f t="shared" si="16"/>
        <v>0</v>
      </c>
    </row>
    <row r="16" spans="1:46" x14ac:dyDescent="0.25">
      <c r="A16" t="s">
        <v>280</v>
      </c>
      <c r="B16">
        <v>71122915</v>
      </c>
      <c r="D16" t="s">
        <v>1580</v>
      </c>
      <c r="E16">
        <v>58422749</v>
      </c>
      <c r="F16">
        <v>10527830</v>
      </c>
      <c r="G16">
        <v>3846933</v>
      </c>
      <c r="H16">
        <v>0</v>
      </c>
      <c r="L16" t="s">
        <v>199</v>
      </c>
      <c r="N16" s="203" t="s">
        <v>1581</v>
      </c>
      <c r="O16">
        <f t="shared" si="0"/>
        <v>0</v>
      </c>
      <c r="P16" s="203" t="s">
        <v>1582</v>
      </c>
      <c r="Q16">
        <f t="shared" si="1"/>
        <v>0</v>
      </c>
      <c r="S16">
        <f t="shared" si="2"/>
        <v>0</v>
      </c>
      <c r="U16">
        <f t="shared" si="3"/>
        <v>0</v>
      </c>
      <c r="W16">
        <f t="shared" si="3"/>
        <v>0</v>
      </c>
      <c r="Y16">
        <f t="shared" ref="Y16" si="125">_xlfn.IFNA(IF(LEFT($L16,2)="E3",VLOOKUP(X16,$D$2:$H$310,4,FALSE),IF(LEFT($L16,2)="E2",VLOOKUP(X16,$D$2:$H$310,3,FALSE),IF(LEFT($L16,2)="E1",VLOOKUP(X16,$D$2:$H$310,2,FALSE),IF(LEFT($L16,2)="E4",VLOOKUP(X16,$D$2:$H$310,5,FALSE))))),0)</f>
        <v>0</v>
      </c>
      <c r="AA16">
        <f t="shared" ref="AA16" si="126">_xlfn.IFNA(IF(LEFT($L16,2)="E3",VLOOKUP(Z16,$D$2:$H$310,4,FALSE),IF(LEFT($L16,2)="E2",VLOOKUP(Z16,$D$2:$H$310,3,FALSE),IF(LEFT($L16,2)="E1",VLOOKUP(Z16,$D$2:$H$310,2,FALSE),IF(LEFT($L16,2)="E4",VLOOKUP(Z16,$D$2:$H$310,5,FALSE))))),0)</f>
        <v>0</v>
      </c>
      <c r="AC16">
        <f t="shared" ref="AC16" si="127">_xlfn.IFNA(IF(LEFT($L16,2)="E3",VLOOKUP(AB16,$D$2:$H$310,4,FALSE),IF(LEFT($L16,2)="E2",VLOOKUP(AB16,$D$2:$H$310,3,FALSE),IF(LEFT($L16,2)="E1",VLOOKUP(AB16,$D$2:$H$310,2,FALSE),IF(LEFT($L16,2)="E4",VLOOKUP(AB16,$D$2:$H$310,5,FALSE))))),0)</f>
        <v>0</v>
      </c>
      <c r="AE16">
        <f t="shared" ref="AE16" si="128">_xlfn.IFNA(IF(LEFT($L16,2)="E3",VLOOKUP(AD16,$D$2:$H$310,4,FALSE),IF(LEFT($L16,2)="E2",VLOOKUP(AD16,$D$2:$H$310,3,FALSE),IF(LEFT($L16,2)="E1",VLOOKUP(AD16,$D$2:$H$310,2,FALSE),IF(LEFT($L16,2)="E4",VLOOKUP(AD16,$D$2:$H$310,5,FALSE))))),0)</f>
        <v>0</v>
      </c>
      <c r="AG16">
        <f t="shared" ref="AG16" si="129">_xlfn.IFNA(IF(LEFT($L16,2)="E3",VLOOKUP(AF16,$D$2:$H$310,4,FALSE),IF(LEFT($L16,2)="E2",VLOOKUP(AF16,$D$2:$H$310,3,FALSE),IF(LEFT($L16,2)="E1",VLOOKUP(AF16,$D$2:$H$310,2,FALSE),IF(LEFT($L16,2)="E4",VLOOKUP(AF16,$D$2:$H$310,5,FALSE))))),0)</f>
        <v>0</v>
      </c>
      <c r="AI16">
        <f t="shared" ref="AI16" si="130">_xlfn.IFNA(IF(LEFT($L16,2)="E3",VLOOKUP(AH16,$D$2:$H$310,4,FALSE),IF(LEFT($L16,2)="E2",VLOOKUP(AH16,$D$2:$H$310,3,FALSE),IF(LEFT($L16,2)="E1",VLOOKUP(AH16,$D$2:$H$310,2,FALSE),IF(LEFT($L16,2)="E4",VLOOKUP(AH16,$D$2:$H$310,5,FALSE))))),0)</f>
        <v>0</v>
      </c>
      <c r="AK16">
        <f t="shared" ref="AK16" si="131">_xlfn.IFNA(IF(LEFT($L16,2)="E3",VLOOKUP(AJ16,$D$2:$H$310,4,FALSE),IF(LEFT($L16,2)="E2",VLOOKUP(AJ16,$D$2:$H$310,3,FALSE),IF(LEFT($L16,2)="E1",VLOOKUP(AJ16,$D$2:$H$310,2,FALSE),IF(LEFT($L16,2)="E4",VLOOKUP(AJ16,$D$2:$H$310,5,FALSE))))),0)</f>
        <v>0</v>
      </c>
      <c r="AM16">
        <f t="shared" ref="AM16" si="132">_xlfn.IFNA(IF(LEFT($L16,2)="E3",VLOOKUP(AL16,$D$2:$H$310,4,FALSE),IF(LEFT($L16,2)="E2",VLOOKUP(AL16,$D$2:$H$310,3,FALSE),IF(LEFT($L16,2)="E1",VLOOKUP(AL16,$D$2:$H$310,2,FALSE),IF(LEFT($L16,2)="E4",VLOOKUP(AL16,$D$2:$H$310,5,FALSE))))),0)</f>
        <v>0</v>
      </c>
      <c r="AO16">
        <f t="shared" ref="AO16" si="133">_xlfn.IFNA(IF(LEFT($L16,2)="E3",VLOOKUP(AN16,$D$2:$H$310,4,FALSE),IF(LEFT($L16,2)="E2",VLOOKUP(AN16,$D$2:$H$310,3,FALSE),IF(LEFT($L16,2)="E1",VLOOKUP(AN16,$D$2:$H$310,2,FALSE),IF(LEFT($L16,2)="E4",VLOOKUP(AN16,$D$2:$H$310,5,FALSE))))),0)</f>
        <v>0</v>
      </c>
      <c r="AQ16" t="e">
        <f t="shared" si="13"/>
        <v>#N/A</v>
      </c>
      <c r="AR16">
        <f t="shared" si="14"/>
        <v>0</v>
      </c>
      <c r="AS16" t="e">
        <f t="shared" si="15"/>
        <v>#N/A</v>
      </c>
      <c r="AT16" t="e">
        <f t="shared" si="16"/>
        <v>#N/A</v>
      </c>
    </row>
    <row r="17" spans="1:46" x14ac:dyDescent="0.25">
      <c r="A17" t="s">
        <v>221</v>
      </c>
      <c r="B17">
        <v>56708736</v>
      </c>
      <c r="D17" t="s">
        <v>1533</v>
      </c>
      <c r="E17">
        <v>50186983</v>
      </c>
      <c r="F17">
        <v>8638640</v>
      </c>
      <c r="G17">
        <v>0</v>
      </c>
      <c r="H17">
        <v>0</v>
      </c>
      <c r="L17" t="s">
        <v>202</v>
      </c>
      <c r="N17" s="203" t="s">
        <v>1581</v>
      </c>
      <c r="O17">
        <f t="shared" si="0"/>
        <v>0</v>
      </c>
      <c r="P17" s="203" t="s">
        <v>1582</v>
      </c>
      <c r="Q17">
        <f t="shared" si="1"/>
        <v>0</v>
      </c>
      <c r="S17">
        <f t="shared" si="2"/>
        <v>0</v>
      </c>
      <c r="U17">
        <f t="shared" si="3"/>
        <v>0</v>
      </c>
      <c r="W17">
        <f t="shared" si="3"/>
        <v>0</v>
      </c>
      <c r="Y17">
        <f t="shared" ref="Y17" si="134">_xlfn.IFNA(IF(LEFT($L17,2)="E3",VLOOKUP(X17,$D$2:$H$310,4,FALSE),IF(LEFT($L17,2)="E2",VLOOKUP(X17,$D$2:$H$310,3,FALSE),IF(LEFT($L17,2)="E1",VLOOKUP(X17,$D$2:$H$310,2,FALSE),IF(LEFT($L17,2)="E4",VLOOKUP(X17,$D$2:$H$310,5,FALSE))))),0)</f>
        <v>0</v>
      </c>
      <c r="AA17">
        <f t="shared" ref="AA17" si="135">_xlfn.IFNA(IF(LEFT($L17,2)="E3",VLOOKUP(Z17,$D$2:$H$310,4,FALSE),IF(LEFT($L17,2)="E2",VLOOKUP(Z17,$D$2:$H$310,3,FALSE),IF(LEFT($L17,2)="E1",VLOOKUP(Z17,$D$2:$H$310,2,FALSE),IF(LEFT($L17,2)="E4",VLOOKUP(Z17,$D$2:$H$310,5,FALSE))))),0)</f>
        <v>0</v>
      </c>
      <c r="AC17">
        <f t="shared" ref="AC17" si="136">_xlfn.IFNA(IF(LEFT($L17,2)="E3",VLOOKUP(AB17,$D$2:$H$310,4,FALSE),IF(LEFT($L17,2)="E2",VLOOKUP(AB17,$D$2:$H$310,3,FALSE),IF(LEFT($L17,2)="E1",VLOOKUP(AB17,$D$2:$H$310,2,FALSE),IF(LEFT($L17,2)="E4",VLOOKUP(AB17,$D$2:$H$310,5,FALSE))))),0)</f>
        <v>0</v>
      </c>
      <c r="AE17">
        <f t="shared" ref="AE17" si="137">_xlfn.IFNA(IF(LEFT($L17,2)="E3",VLOOKUP(AD17,$D$2:$H$310,4,FALSE),IF(LEFT($L17,2)="E2",VLOOKUP(AD17,$D$2:$H$310,3,FALSE),IF(LEFT($L17,2)="E1",VLOOKUP(AD17,$D$2:$H$310,2,FALSE),IF(LEFT($L17,2)="E4",VLOOKUP(AD17,$D$2:$H$310,5,FALSE))))),0)</f>
        <v>0</v>
      </c>
      <c r="AG17">
        <f t="shared" ref="AG17" si="138">_xlfn.IFNA(IF(LEFT($L17,2)="E3",VLOOKUP(AF17,$D$2:$H$310,4,FALSE),IF(LEFT($L17,2)="E2",VLOOKUP(AF17,$D$2:$H$310,3,FALSE),IF(LEFT($L17,2)="E1",VLOOKUP(AF17,$D$2:$H$310,2,FALSE),IF(LEFT($L17,2)="E4",VLOOKUP(AF17,$D$2:$H$310,5,FALSE))))),0)</f>
        <v>0</v>
      </c>
      <c r="AI17">
        <f t="shared" ref="AI17" si="139">_xlfn.IFNA(IF(LEFT($L17,2)="E3",VLOOKUP(AH17,$D$2:$H$310,4,FALSE),IF(LEFT($L17,2)="E2",VLOOKUP(AH17,$D$2:$H$310,3,FALSE),IF(LEFT($L17,2)="E1",VLOOKUP(AH17,$D$2:$H$310,2,FALSE),IF(LEFT($L17,2)="E4",VLOOKUP(AH17,$D$2:$H$310,5,FALSE))))),0)</f>
        <v>0</v>
      </c>
      <c r="AK17">
        <f t="shared" ref="AK17" si="140">_xlfn.IFNA(IF(LEFT($L17,2)="E3",VLOOKUP(AJ17,$D$2:$H$310,4,FALSE),IF(LEFT($L17,2)="E2",VLOOKUP(AJ17,$D$2:$H$310,3,FALSE),IF(LEFT($L17,2)="E1",VLOOKUP(AJ17,$D$2:$H$310,2,FALSE),IF(LEFT($L17,2)="E4",VLOOKUP(AJ17,$D$2:$H$310,5,FALSE))))),0)</f>
        <v>0</v>
      </c>
      <c r="AM17">
        <f t="shared" ref="AM17" si="141">_xlfn.IFNA(IF(LEFT($L17,2)="E3",VLOOKUP(AL17,$D$2:$H$310,4,FALSE),IF(LEFT($L17,2)="E2",VLOOKUP(AL17,$D$2:$H$310,3,FALSE),IF(LEFT($L17,2)="E1",VLOOKUP(AL17,$D$2:$H$310,2,FALSE),IF(LEFT($L17,2)="E4",VLOOKUP(AL17,$D$2:$H$310,5,FALSE))))),0)</f>
        <v>0</v>
      </c>
      <c r="AO17">
        <f t="shared" ref="AO17" si="142">_xlfn.IFNA(IF(LEFT($L17,2)="E3",VLOOKUP(AN17,$D$2:$H$310,4,FALSE),IF(LEFT($L17,2)="E2",VLOOKUP(AN17,$D$2:$H$310,3,FALSE),IF(LEFT($L17,2)="E1",VLOOKUP(AN17,$D$2:$H$310,2,FALSE),IF(LEFT($L17,2)="E4",VLOOKUP(AN17,$D$2:$H$310,5,FALSE))))),0)</f>
        <v>0</v>
      </c>
      <c r="AQ17">
        <f t="shared" si="13"/>
        <v>49084010</v>
      </c>
      <c r="AR17">
        <f t="shared" si="14"/>
        <v>0</v>
      </c>
      <c r="AS17" t="str">
        <f t="shared" si="15"/>
        <v>INVESTIGATE</v>
      </c>
      <c r="AT17">
        <f t="shared" si="16"/>
        <v>49084010</v>
      </c>
    </row>
    <row r="18" spans="1:46" x14ac:dyDescent="0.25">
      <c r="A18" t="s">
        <v>202</v>
      </c>
      <c r="B18">
        <v>49084010</v>
      </c>
      <c r="D18" t="s">
        <v>1368</v>
      </c>
      <c r="E18">
        <v>60919377.460000001</v>
      </c>
      <c r="F18">
        <v>9650284.4299999997</v>
      </c>
      <c r="G18">
        <v>3592633</v>
      </c>
      <c r="H18">
        <v>0</v>
      </c>
      <c r="L18" t="s">
        <v>205</v>
      </c>
      <c r="N18" t="s">
        <v>1352</v>
      </c>
      <c r="O18">
        <f t="shared" si="0"/>
        <v>57419808</v>
      </c>
      <c r="P18" t="s">
        <v>1353</v>
      </c>
      <c r="Q18">
        <f t="shared" si="1"/>
        <v>31971737</v>
      </c>
      <c r="R18" t="s">
        <v>1354</v>
      </c>
      <c r="S18">
        <f t="shared" si="2"/>
        <v>42534639</v>
      </c>
      <c r="T18" t="s">
        <v>1355</v>
      </c>
      <c r="U18">
        <f t="shared" si="3"/>
        <v>43505162</v>
      </c>
      <c r="V18" t="s">
        <v>1356</v>
      </c>
      <c r="W18">
        <f t="shared" si="3"/>
        <v>48187686</v>
      </c>
      <c r="X18" t="s">
        <v>1357</v>
      </c>
      <c r="Y18">
        <f t="shared" ref="Y18" si="143">_xlfn.IFNA(IF(LEFT($L18,2)="E3",VLOOKUP(X18,$D$2:$H$310,4,FALSE),IF(LEFT($L18,2)="E2",VLOOKUP(X18,$D$2:$H$310,3,FALSE),IF(LEFT($L18,2)="E1",VLOOKUP(X18,$D$2:$H$310,2,FALSE),IF(LEFT($L18,2)="E4",VLOOKUP(X18,$D$2:$H$310,5,FALSE))))),0)</f>
        <v>44648512</v>
      </c>
      <c r="Z18" t="s">
        <v>1358</v>
      </c>
      <c r="AA18">
        <f t="shared" ref="AA18" si="144">_xlfn.IFNA(IF(LEFT($L18,2)="E3",VLOOKUP(Z18,$D$2:$H$310,4,FALSE),IF(LEFT($L18,2)="E2",VLOOKUP(Z18,$D$2:$H$310,3,FALSE),IF(LEFT($L18,2)="E1",VLOOKUP(Z18,$D$2:$H$310,2,FALSE),IF(LEFT($L18,2)="E4",VLOOKUP(Z18,$D$2:$H$310,5,FALSE))))),0)</f>
        <v>45699310</v>
      </c>
      <c r="AB18" t="s">
        <v>1359</v>
      </c>
      <c r="AC18">
        <f t="shared" ref="AC18" si="145">_xlfn.IFNA(IF(LEFT($L18,2)="E3",VLOOKUP(AB18,$D$2:$H$310,4,FALSE),IF(LEFT($L18,2)="E2",VLOOKUP(AB18,$D$2:$H$310,3,FALSE),IF(LEFT($L18,2)="E1",VLOOKUP(AB18,$D$2:$H$310,2,FALSE),IF(LEFT($L18,2)="E4",VLOOKUP(AB18,$D$2:$H$310,5,FALSE))))),0)</f>
        <v>52284146</v>
      </c>
      <c r="AE18">
        <f t="shared" ref="AE18" si="146">_xlfn.IFNA(IF(LEFT($L18,2)="E3",VLOOKUP(AD18,$D$2:$H$310,4,FALSE),IF(LEFT($L18,2)="E2",VLOOKUP(AD18,$D$2:$H$310,3,FALSE),IF(LEFT($L18,2)="E1",VLOOKUP(AD18,$D$2:$H$310,2,FALSE),IF(LEFT($L18,2)="E4",VLOOKUP(AD18,$D$2:$H$310,5,FALSE))))),0)</f>
        <v>0</v>
      </c>
      <c r="AG18">
        <f t="shared" ref="AG18" si="147">_xlfn.IFNA(IF(LEFT($L18,2)="E3",VLOOKUP(AF18,$D$2:$H$310,4,FALSE),IF(LEFT($L18,2)="E2",VLOOKUP(AF18,$D$2:$H$310,3,FALSE),IF(LEFT($L18,2)="E1",VLOOKUP(AF18,$D$2:$H$310,2,FALSE),IF(LEFT($L18,2)="E4",VLOOKUP(AF18,$D$2:$H$310,5,FALSE))))),0)</f>
        <v>0</v>
      </c>
      <c r="AI18">
        <f t="shared" ref="AI18" si="148">_xlfn.IFNA(IF(LEFT($L18,2)="E3",VLOOKUP(AH18,$D$2:$H$310,4,FALSE),IF(LEFT($L18,2)="E2",VLOOKUP(AH18,$D$2:$H$310,3,FALSE),IF(LEFT($L18,2)="E1",VLOOKUP(AH18,$D$2:$H$310,2,FALSE),IF(LEFT($L18,2)="E4",VLOOKUP(AH18,$D$2:$H$310,5,FALSE))))),0)</f>
        <v>0</v>
      </c>
      <c r="AK18">
        <f t="shared" ref="AK18" si="149">_xlfn.IFNA(IF(LEFT($L18,2)="E3",VLOOKUP(AJ18,$D$2:$H$310,4,FALSE),IF(LEFT($L18,2)="E2",VLOOKUP(AJ18,$D$2:$H$310,3,FALSE),IF(LEFT($L18,2)="E1",VLOOKUP(AJ18,$D$2:$H$310,2,FALSE),IF(LEFT($L18,2)="E4",VLOOKUP(AJ18,$D$2:$H$310,5,FALSE))))),0)</f>
        <v>0</v>
      </c>
      <c r="AM18">
        <f t="shared" ref="AM18" si="150">_xlfn.IFNA(IF(LEFT($L18,2)="E3",VLOOKUP(AL18,$D$2:$H$310,4,FALSE),IF(LEFT($L18,2)="E2",VLOOKUP(AL18,$D$2:$H$310,3,FALSE),IF(LEFT($L18,2)="E1",VLOOKUP(AL18,$D$2:$H$310,2,FALSE),IF(LEFT($L18,2)="E4",VLOOKUP(AL18,$D$2:$H$310,5,FALSE))))),0)</f>
        <v>0</v>
      </c>
      <c r="AO18">
        <f t="shared" ref="AO18" si="151">_xlfn.IFNA(IF(LEFT($L18,2)="E3",VLOOKUP(AN18,$D$2:$H$310,4,FALSE),IF(LEFT($L18,2)="E2",VLOOKUP(AN18,$D$2:$H$310,3,FALSE),IF(LEFT($L18,2)="E1",VLOOKUP(AN18,$D$2:$H$310,2,FALSE),IF(LEFT($L18,2)="E4",VLOOKUP(AN18,$D$2:$H$310,5,FALSE))))),0)</f>
        <v>0</v>
      </c>
      <c r="AQ18">
        <f t="shared" si="13"/>
        <v>366251000</v>
      </c>
      <c r="AR18">
        <f t="shared" si="14"/>
        <v>366251000</v>
      </c>
      <c r="AS18" t="str">
        <f t="shared" si="15"/>
        <v>MATCH</v>
      </c>
      <c r="AT18">
        <f t="shared" si="16"/>
        <v>0</v>
      </c>
    </row>
    <row r="19" spans="1:46" x14ac:dyDescent="0.25">
      <c r="A19" t="s">
        <v>242</v>
      </c>
      <c r="B19">
        <v>763504574</v>
      </c>
      <c r="D19" t="s">
        <v>1477</v>
      </c>
      <c r="E19">
        <v>65583360.810000002</v>
      </c>
      <c r="F19">
        <v>12652605.9</v>
      </c>
      <c r="G19">
        <v>0</v>
      </c>
      <c r="H19">
        <v>0</v>
      </c>
      <c r="L19" t="s">
        <v>209</v>
      </c>
      <c r="N19" t="s">
        <v>1352</v>
      </c>
      <c r="O19">
        <f t="shared" si="0"/>
        <v>3258425</v>
      </c>
      <c r="P19" t="s">
        <v>1353</v>
      </c>
      <c r="Q19">
        <f t="shared" si="1"/>
        <v>1814313</v>
      </c>
      <c r="R19" t="s">
        <v>1354</v>
      </c>
      <c r="S19">
        <f t="shared" si="2"/>
        <v>2413730</v>
      </c>
      <c r="T19" t="s">
        <v>1360</v>
      </c>
      <c r="U19">
        <f t="shared" si="3"/>
        <v>5661274</v>
      </c>
      <c r="V19" t="s">
        <v>1355</v>
      </c>
      <c r="W19">
        <f t="shared" si="3"/>
        <v>2468805</v>
      </c>
      <c r="X19" t="s">
        <v>1356</v>
      </c>
      <c r="Y19">
        <f t="shared" ref="Y19" si="152">_xlfn.IFNA(IF(LEFT($L19,2)="E3",VLOOKUP(X19,$D$2:$H$310,4,FALSE),IF(LEFT($L19,2)="E2",VLOOKUP(X19,$D$2:$H$310,3,FALSE),IF(LEFT($L19,2)="E1",VLOOKUP(X19,$D$2:$H$310,2,FALSE),IF(LEFT($L19,2)="E4",VLOOKUP(X19,$D$2:$H$310,5,FALSE))))),0)</f>
        <v>2734526</v>
      </c>
      <c r="Z19" t="s">
        <v>1357</v>
      </c>
      <c r="AA19">
        <f t="shared" ref="AA19" si="153">_xlfn.IFNA(IF(LEFT($L19,2)="E3",VLOOKUP(Z19,$D$2:$H$310,4,FALSE),IF(LEFT($L19,2)="E2",VLOOKUP(Z19,$D$2:$H$310,3,FALSE),IF(LEFT($L19,2)="E1",VLOOKUP(Z19,$D$2:$H$310,2,FALSE),IF(LEFT($L19,2)="E4",VLOOKUP(Z19,$D$2:$H$310,5,FALSE))))),0)</f>
        <v>2533687</v>
      </c>
      <c r="AB19" t="s">
        <v>1358</v>
      </c>
      <c r="AC19">
        <f t="shared" ref="AC19" si="154">_xlfn.IFNA(IF(LEFT($L19,2)="E3",VLOOKUP(AB19,$D$2:$H$310,4,FALSE),IF(LEFT($L19,2)="E2",VLOOKUP(AB19,$D$2:$H$310,3,FALSE),IF(LEFT($L19,2)="E1",VLOOKUP(AB19,$D$2:$H$310,2,FALSE),IF(LEFT($L19,2)="E4",VLOOKUP(AB19,$D$2:$H$310,5,FALSE))))),0)</f>
        <v>2593317</v>
      </c>
      <c r="AD19" t="s">
        <v>1359</v>
      </c>
      <c r="AE19">
        <f t="shared" ref="AE19" si="155">_xlfn.IFNA(IF(LEFT($L19,2)="E3",VLOOKUP(AD19,$D$2:$H$310,4,FALSE),IF(LEFT($L19,2)="E2",VLOOKUP(AD19,$D$2:$H$310,3,FALSE),IF(LEFT($L19,2)="E1",VLOOKUP(AD19,$D$2:$H$310,2,FALSE),IF(LEFT($L19,2)="E4",VLOOKUP(AD19,$D$2:$H$310,5,FALSE))))),0)</f>
        <v>2966990</v>
      </c>
      <c r="AG19">
        <f t="shared" ref="AG19" si="156">_xlfn.IFNA(IF(LEFT($L19,2)="E3",VLOOKUP(AF19,$D$2:$H$310,4,FALSE),IF(LEFT($L19,2)="E2",VLOOKUP(AF19,$D$2:$H$310,3,FALSE),IF(LEFT($L19,2)="E1",VLOOKUP(AF19,$D$2:$H$310,2,FALSE),IF(LEFT($L19,2)="E4",VLOOKUP(AF19,$D$2:$H$310,5,FALSE))))),0)</f>
        <v>0</v>
      </c>
      <c r="AI19">
        <f t="shared" ref="AI19" si="157">_xlfn.IFNA(IF(LEFT($L19,2)="E3",VLOOKUP(AH19,$D$2:$H$310,4,FALSE),IF(LEFT($L19,2)="E2",VLOOKUP(AH19,$D$2:$H$310,3,FALSE),IF(LEFT($L19,2)="E1",VLOOKUP(AH19,$D$2:$H$310,2,FALSE),IF(LEFT($L19,2)="E4",VLOOKUP(AH19,$D$2:$H$310,5,FALSE))))),0)</f>
        <v>0</v>
      </c>
      <c r="AK19">
        <f t="shared" ref="AK19" si="158">_xlfn.IFNA(IF(LEFT($L19,2)="E3",VLOOKUP(AJ19,$D$2:$H$310,4,FALSE),IF(LEFT($L19,2)="E2",VLOOKUP(AJ19,$D$2:$H$310,3,FALSE),IF(LEFT($L19,2)="E1",VLOOKUP(AJ19,$D$2:$H$310,2,FALSE),IF(LEFT($L19,2)="E4",VLOOKUP(AJ19,$D$2:$H$310,5,FALSE))))),0)</f>
        <v>0</v>
      </c>
      <c r="AM19">
        <f t="shared" ref="AM19" si="159">_xlfn.IFNA(IF(LEFT($L19,2)="E3",VLOOKUP(AL19,$D$2:$H$310,4,FALSE),IF(LEFT($L19,2)="E2",VLOOKUP(AL19,$D$2:$H$310,3,FALSE),IF(LEFT($L19,2)="E1",VLOOKUP(AL19,$D$2:$H$310,2,FALSE),IF(LEFT($L19,2)="E4",VLOOKUP(AL19,$D$2:$H$310,5,FALSE))))),0)</f>
        <v>0</v>
      </c>
      <c r="AO19">
        <f t="shared" ref="AO19" si="160">_xlfn.IFNA(IF(LEFT($L19,2)="E3",VLOOKUP(AN19,$D$2:$H$310,4,FALSE),IF(LEFT($L19,2)="E2",VLOOKUP(AN19,$D$2:$H$310,3,FALSE),IF(LEFT($L19,2)="E1",VLOOKUP(AN19,$D$2:$H$310,2,FALSE),IF(LEFT($L19,2)="E4",VLOOKUP(AN19,$D$2:$H$310,5,FALSE))))),0)</f>
        <v>0</v>
      </c>
      <c r="AQ19">
        <f t="shared" si="13"/>
        <v>26445067</v>
      </c>
      <c r="AR19">
        <f t="shared" si="14"/>
        <v>26445067</v>
      </c>
      <c r="AS19" t="str">
        <f t="shared" si="15"/>
        <v>MATCH</v>
      </c>
      <c r="AT19">
        <f t="shared" si="16"/>
        <v>0</v>
      </c>
    </row>
    <row r="20" spans="1:46" x14ac:dyDescent="0.25">
      <c r="A20" t="s">
        <v>251</v>
      </c>
      <c r="B20">
        <v>343250962</v>
      </c>
      <c r="D20" t="s">
        <v>1536</v>
      </c>
      <c r="E20">
        <v>55906675.32</v>
      </c>
      <c r="F20">
        <v>9623165.5299999993</v>
      </c>
      <c r="G20">
        <v>0</v>
      </c>
      <c r="H20">
        <v>0</v>
      </c>
      <c r="L20" t="s">
        <v>212</v>
      </c>
      <c r="N20" t="s">
        <v>1352</v>
      </c>
      <c r="O20">
        <f t="shared" si="0"/>
        <v>10141264</v>
      </c>
      <c r="P20" t="s">
        <v>1353</v>
      </c>
      <c r="Q20">
        <f t="shared" si="1"/>
        <v>5646724</v>
      </c>
      <c r="R20" t="s">
        <v>1354</v>
      </c>
      <c r="S20">
        <f t="shared" si="2"/>
        <v>7512303</v>
      </c>
      <c r="T20" t="s">
        <v>1360</v>
      </c>
      <c r="U20">
        <f t="shared" si="3"/>
        <v>17619669</v>
      </c>
      <c r="V20" t="s">
        <v>1355</v>
      </c>
      <c r="W20">
        <f t="shared" si="3"/>
        <v>7683713</v>
      </c>
      <c r="X20" t="s">
        <v>1356</v>
      </c>
      <c r="Y20">
        <f t="shared" ref="Y20" si="161">_xlfn.IFNA(IF(LEFT($L20,2)="E3",VLOOKUP(X20,$D$2:$H$310,4,FALSE),IF(LEFT($L20,2)="E2",VLOOKUP(X20,$D$2:$H$310,3,FALSE),IF(LEFT($L20,2)="E1",VLOOKUP(X20,$D$2:$H$310,2,FALSE),IF(LEFT($L20,2)="E4",VLOOKUP(X20,$D$2:$H$310,5,FALSE))))),0)</f>
        <v>8510722</v>
      </c>
      <c r="Z20" t="s">
        <v>1357</v>
      </c>
      <c r="AA20">
        <f t="shared" ref="AA20" si="162">_xlfn.IFNA(IF(LEFT($L20,2)="E3",VLOOKUP(Z20,$D$2:$H$310,4,FALSE),IF(LEFT($L20,2)="E2",VLOOKUP(Z20,$D$2:$H$310,3,FALSE),IF(LEFT($L20,2)="E1",VLOOKUP(Z20,$D$2:$H$310,2,FALSE),IF(LEFT($L20,2)="E4",VLOOKUP(Z20,$D$2:$H$310,5,FALSE))))),0)</f>
        <v>7885647</v>
      </c>
      <c r="AB20" t="s">
        <v>1358</v>
      </c>
      <c r="AC20">
        <f t="shared" ref="AC20" si="163">_xlfn.IFNA(IF(LEFT($L20,2)="E3",VLOOKUP(AB20,$D$2:$H$310,4,FALSE),IF(LEFT($L20,2)="E2",VLOOKUP(AB20,$D$2:$H$310,3,FALSE),IF(LEFT($L20,2)="E1",VLOOKUP(AB20,$D$2:$H$310,2,FALSE),IF(LEFT($L20,2)="E4",VLOOKUP(AB20,$D$2:$H$310,5,FALSE))))),0)</f>
        <v>8071235</v>
      </c>
      <c r="AD20" t="s">
        <v>1359</v>
      </c>
      <c r="AE20">
        <f t="shared" ref="AE20" si="164">_xlfn.IFNA(IF(LEFT($L20,2)="E3",VLOOKUP(AD20,$D$2:$H$310,4,FALSE),IF(LEFT($L20,2)="E2",VLOOKUP(AD20,$D$2:$H$310,3,FALSE),IF(LEFT($L20,2)="E1",VLOOKUP(AD20,$D$2:$H$310,2,FALSE),IF(LEFT($L20,2)="E4",VLOOKUP(AD20,$D$2:$H$310,5,FALSE))))),0)</f>
        <v>9234223</v>
      </c>
      <c r="AG20">
        <f t="shared" ref="AG20" si="165">_xlfn.IFNA(IF(LEFT($L20,2)="E3",VLOOKUP(AF20,$D$2:$H$310,4,FALSE),IF(LEFT($L20,2)="E2",VLOOKUP(AF20,$D$2:$H$310,3,FALSE),IF(LEFT($L20,2)="E1",VLOOKUP(AF20,$D$2:$H$310,2,FALSE),IF(LEFT($L20,2)="E4",VLOOKUP(AF20,$D$2:$H$310,5,FALSE))))),0)</f>
        <v>0</v>
      </c>
      <c r="AI20">
        <f t="shared" ref="AI20" si="166">_xlfn.IFNA(IF(LEFT($L20,2)="E3",VLOOKUP(AH20,$D$2:$H$310,4,FALSE),IF(LEFT($L20,2)="E2",VLOOKUP(AH20,$D$2:$H$310,3,FALSE),IF(LEFT($L20,2)="E1",VLOOKUP(AH20,$D$2:$H$310,2,FALSE),IF(LEFT($L20,2)="E4",VLOOKUP(AH20,$D$2:$H$310,5,FALSE))))),0)</f>
        <v>0</v>
      </c>
      <c r="AK20">
        <f t="shared" ref="AK20" si="167">_xlfn.IFNA(IF(LEFT($L20,2)="E3",VLOOKUP(AJ20,$D$2:$H$310,4,FALSE),IF(LEFT($L20,2)="E2",VLOOKUP(AJ20,$D$2:$H$310,3,FALSE),IF(LEFT($L20,2)="E1",VLOOKUP(AJ20,$D$2:$H$310,2,FALSE),IF(LEFT($L20,2)="E4",VLOOKUP(AJ20,$D$2:$H$310,5,FALSE))))),0)</f>
        <v>0</v>
      </c>
      <c r="AM20">
        <f t="shared" ref="AM20" si="168">_xlfn.IFNA(IF(LEFT($L20,2)="E3",VLOOKUP(AL20,$D$2:$H$310,4,FALSE),IF(LEFT($L20,2)="E2",VLOOKUP(AL20,$D$2:$H$310,3,FALSE),IF(LEFT($L20,2)="E1",VLOOKUP(AL20,$D$2:$H$310,2,FALSE),IF(LEFT($L20,2)="E4",VLOOKUP(AL20,$D$2:$H$310,5,FALSE))))),0)</f>
        <v>0</v>
      </c>
      <c r="AO20">
        <f t="shared" ref="AO20" si="169">_xlfn.IFNA(IF(LEFT($L20,2)="E3",VLOOKUP(AN20,$D$2:$H$310,4,FALSE),IF(LEFT($L20,2)="E2",VLOOKUP(AN20,$D$2:$H$310,3,FALSE),IF(LEFT($L20,2)="E1",VLOOKUP(AN20,$D$2:$H$310,2,FALSE),IF(LEFT($L20,2)="E4",VLOOKUP(AN20,$D$2:$H$310,5,FALSE))))),0)</f>
        <v>0</v>
      </c>
      <c r="AQ20">
        <f t="shared" si="13"/>
        <v>82305531</v>
      </c>
      <c r="AR20">
        <f t="shared" si="14"/>
        <v>82305500</v>
      </c>
      <c r="AS20" t="str">
        <f t="shared" si="15"/>
        <v>INVESTIGATE</v>
      </c>
      <c r="AT20">
        <f t="shared" si="16"/>
        <v>31</v>
      </c>
    </row>
    <row r="21" spans="1:46" x14ac:dyDescent="0.25">
      <c r="A21" t="s">
        <v>351</v>
      </c>
      <c r="B21">
        <v>427308575</v>
      </c>
      <c r="D21" t="s">
        <v>1431</v>
      </c>
      <c r="E21">
        <v>96909469.010000005</v>
      </c>
      <c r="F21">
        <v>14131086.300000001</v>
      </c>
      <c r="G21">
        <v>0</v>
      </c>
      <c r="H21">
        <v>0</v>
      </c>
      <c r="L21" t="s">
        <v>215</v>
      </c>
      <c r="N21" t="s">
        <v>1361</v>
      </c>
      <c r="O21">
        <f t="shared" si="0"/>
        <v>50070070.909999996</v>
      </c>
      <c r="P21" t="s">
        <v>1362</v>
      </c>
      <c r="Q21">
        <f t="shared" si="1"/>
        <v>14992081</v>
      </c>
      <c r="R21" t="s">
        <v>1363</v>
      </c>
      <c r="S21">
        <f t="shared" si="2"/>
        <v>9286929</v>
      </c>
      <c r="T21" t="s">
        <v>1364</v>
      </c>
      <c r="U21">
        <f t="shared" si="3"/>
        <v>306467</v>
      </c>
      <c r="V21" t="s">
        <v>1365</v>
      </c>
      <c r="W21">
        <f t="shared" si="3"/>
        <v>7350301.25</v>
      </c>
      <c r="X21" t="s">
        <v>1366</v>
      </c>
      <c r="Y21">
        <f t="shared" ref="Y21" si="170">_xlfn.IFNA(IF(LEFT($L21,2)="E3",VLOOKUP(X21,$D$2:$H$310,4,FALSE),IF(LEFT($L21,2)="E2",VLOOKUP(X21,$D$2:$H$310,3,FALSE),IF(LEFT($L21,2)="E1",VLOOKUP(X21,$D$2:$H$310,2,FALSE),IF(LEFT($L21,2)="E4",VLOOKUP(X21,$D$2:$H$310,5,FALSE))))),0)</f>
        <v>8570929</v>
      </c>
      <c r="Z21" t="s">
        <v>1367</v>
      </c>
      <c r="AA21">
        <f t="shared" ref="AA21" si="171">_xlfn.IFNA(IF(LEFT($L21,2)="E3",VLOOKUP(Z21,$D$2:$H$310,4,FALSE),IF(LEFT($L21,2)="E2",VLOOKUP(Z21,$D$2:$H$310,3,FALSE),IF(LEFT($L21,2)="E1",VLOOKUP(Z21,$D$2:$H$310,2,FALSE),IF(LEFT($L21,2)="E4",VLOOKUP(Z21,$D$2:$H$310,5,FALSE))))),0)</f>
        <v>18203525</v>
      </c>
      <c r="AB21" t="s">
        <v>1323</v>
      </c>
      <c r="AC21">
        <f t="shared" ref="AC21" si="172">_xlfn.IFNA(IF(LEFT($L21,2)="E3",VLOOKUP(AB21,$D$2:$H$310,4,FALSE),IF(LEFT($L21,2)="E2",VLOOKUP(AB21,$D$2:$H$310,3,FALSE),IF(LEFT($L21,2)="E1",VLOOKUP(AB21,$D$2:$H$310,2,FALSE),IF(LEFT($L21,2)="E4",VLOOKUP(AB21,$D$2:$H$310,5,FALSE))))),0)</f>
        <v>0</v>
      </c>
      <c r="AD21" t="s">
        <v>1368</v>
      </c>
      <c r="AE21">
        <f t="shared" ref="AE21" si="173">_xlfn.IFNA(IF(LEFT($L21,2)="E3",VLOOKUP(AD21,$D$2:$H$310,4,FALSE),IF(LEFT($L21,2)="E2",VLOOKUP(AD21,$D$2:$H$310,3,FALSE),IF(LEFT($L21,2)="E1",VLOOKUP(AD21,$D$2:$H$310,2,FALSE),IF(LEFT($L21,2)="E4",VLOOKUP(AD21,$D$2:$H$310,5,FALSE))))),0)</f>
        <v>9650284.4299999997</v>
      </c>
      <c r="AF21" t="s">
        <v>1369</v>
      </c>
      <c r="AG21">
        <f t="shared" ref="AG21" si="174">_xlfn.IFNA(IF(LEFT($L21,2)="E3",VLOOKUP(AF21,$D$2:$H$310,4,FALSE),IF(LEFT($L21,2)="E2",VLOOKUP(AF21,$D$2:$H$310,3,FALSE),IF(LEFT($L21,2)="E1",VLOOKUP(AF21,$D$2:$H$310,2,FALSE),IF(LEFT($L21,2)="E4",VLOOKUP(AF21,$D$2:$H$310,5,FALSE))))),0)</f>
        <v>12237512</v>
      </c>
      <c r="AH21" t="s">
        <v>1370</v>
      </c>
      <c r="AI21">
        <f t="shared" ref="AI21" si="175">_xlfn.IFNA(IF(LEFT($L21,2)="E3",VLOOKUP(AH21,$D$2:$H$310,4,FALSE),IF(LEFT($L21,2)="E2",VLOOKUP(AH21,$D$2:$H$310,3,FALSE),IF(LEFT($L21,2)="E1",VLOOKUP(AH21,$D$2:$H$310,2,FALSE),IF(LEFT($L21,2)="E4",VLOOKUP(AH21,$D$2:$H$310,5,FALSE))))),0)</f>
        <v>11389795</v>
      </c>
      <c r="AJ21" t="s">
        <v>1371</v>
      </c>
      <c r="AK21">
        <f t="shared" ref="AK21" si="176">_xlfn.IFNA(IF(LEFT($L21,2)="E3",VLOOKUP(AJ21,$D$2:$H$310,4,FALSE),IF(LEFT($L21,2)="E2",VLOOKUP(AJ21,$D$2:$H$310,3,FALSE),IF(LEFT($L21,2)="E1",VLOOKUP(AJ21,$D$2:$H$310,2,FALSE),IF(LEFT($L21,2)="E4",VLOOKUP(AJ21,$D$2:$H$310,5,FALSE))))),0)</f>
        <v>6027660</v>
      </c>
      <c r="AL21" t="s">
        <v>1372</v>
      </c>
      <c r="AM21">
        <f t="shared" ref="AM21" si="177">_xlfn.IFNA(IF(LEFT($L21,2)="E3",VLOOKUP(AL21,$D$2:$H$310,4,FALSE),IF(LEFT($L21,2)="E2",VLOOKUP(AL21,$D$2:$H$310,3,FALSE),IF(LEFT($L21,2)="E1",VLOOKUP(AL21,$D$2:$H$310,2,FALSE),IF(LEFT($L21,2)="E4",VLOOKUP(AL21,$D$2:$H$310,5,FALSE))))),0)</f>
        <v>5100771.6399999997</v>
      </c>
      <c r="AO21">
        <f t="shared" ref="AO21" si="178">_xlfn.IFNA(IF(LEFT($L21,2)="E3",VLOOKUP(AN21,$D$2:$H$310,4,FALSE),IF(LEFT($L21,2)="E2",VLOOKUP(AN21,$D$2:$H$310,3,FALSE),IF(LEFT($L21,2)="E1",VLOOKUP(AN21,$D$2:$H$310,2,FALSE),IF(LEFT($L21,2)="E4",VLOOKUP(AN21,$D$2:$H$310,5,FALSE))))),0)</f>
        <v>0</v>
      </c>
      <c r="AQ21">
        <f t="shared" si="13"/>
        <v>153186325.09999999</v>
      </c>
      <c r="AR21">
        <f t="shared" si="14"/>
        <v>153186326.22999999</v>
      </c>
      <c r="AS21" t="str">
        <f t="shared" si="15"/>
        <v>INVESTIGATE</v>
      </c>
      <c r="AT21">
        <f t="shared" si="16"/>
        <v>-1.1299999952316284</v>
      </c>
    </row>
    <row r="22" spans="1:46" x14ac:dyDescent="0.25">
      <c r="A22" t="s">
        <v>435</v>
      </c>
      <c r="B22">
        <v>301346304</v>
      </c>
      <c r="D22" t="s">
        <v>1520</v>
      </c>
      <c r="E22">
        <v>0</v>
      </c>
      <c r="F22">
        <v>15937114</v>
      </c>
      <c r="G22">
        <v>5543406</v>
      </c>
      <c r="H22">
        <v>0</v>
      </c>
      <c r="L22" t="s">
        <v>218</v>
      </c>
      <c r="N22" t="s">
        <v>1362</v>
      </c>
      <c r="O22">
        <f t="shared" si="0"/>
        <v>94640550</v>
      </c>
      <c r="P22" t="s">
        <v>1363</v>
      </c>
      <c r="Q22">
        <f t="shared" si="1"/>
        <v>58625622</v>
      </c>
      <c r="R22" t="s">
        <v>1365</v>
      </c>
      <c r="S22">
        <f t="shared" si="2"/>
        <v>46400267.210000001</v>
      </c>
      <c r="T22" t="s">
        <v>1366</v>
      </c>
      <c r="U22">
        <f t="shared" si="3"/>
        <v>54105725</v>
      </c>
      <c r="V22" t="s">
        <v>1368</v>
      </c>
      <c r="W22">
        <f t="shared" si="3"/>
        <v>60919377.460000001</v>
      </c>
      <c r="X22" t="s">
        <v>1369</v>
      </c>
      <c r="Y22">
        <f t="shared" ref="Y22" si="179">_xlfn.IFNA(IF(LEFT($L22,2)="E3",VLOOKUP(X22,$D$2:$H$310,4,FALSE),IF(LEFT($L22,2)="E2",VLOOKUP(X22,$D$2:$H$310,3,FALSE),IF(LEFT($L22,2)="E1",VLOOKUP(X22,$D$2:$H$310,2,FALSE),IF(LEFT($L22,2)="E4",VLOOKUP(X22,$D$2:$H$310,5,FALSE))))),0)</f>
        <v>77251779</v>
      </c>
      <c r="Z22" t="s">
        <v>1371</v>
      </c>
      <c r="AA22">
        <f t="shared" ref="AA22" si="180">_xlfn.IFNA(IF(LEFT($L22,2)="E3",VLOOKUP(Z22,$D$2:$H$310,4,FALSE),IF(LEFT($L22,2)="E2",VLOOKUP(Z22,$D$2:$H$310,3,FALSE),IF(LEFT($L22,2)="E1",VLOOKUP(Z22,$D$2:$H$310,2,FALSE),IF(LEFT($L22,2)="E4",VLOOKUP(Z22,$D$2:$H$310,5,FALSE))))),0)</f>
        <v>38050824</v>
      </c>
      <c r="AB22" t="s">
        <v>1372</v>
      </c>
      <c r="AC22">
        <f t="shared" ref="AC22" si="181">_xlfn.IFNA(IF(LEFT($L22,2)="E3",VLOOKUP(AB22,$D$2:$H$310,4,FALSE),IF(LEFT($L22,2)="E2",VLOOKUP(AB22,$D$2:$H$310,3,FALSE),IF(LEFT($L22,2)="E1",VLOOKUP(AB22,$D$2:$H$310,2,FALSE),IF(LEFT($L22,2)="E4",VLOOKUP(AB22,$D$2:$H$310,5,FALSE))))),0)</f>
        <v>32199655.370000001</v>
      </c>
      <c r="AE22">
        <f t="shared" ref="AE22" si="182">_xlfn.IFNA(IF(LEFT($L22,2)="E3",VLOOKUP(AD22,$D$2:$H$310,4,FALSE),IF(LEFT($L22,2)="E2",VLOOKUP(AD22,$D$2:$H$310,3,FALSE),IF(LEFT($L22,2)="E1",VLOOKUP(AD22,$D$2:$H$310,2,FALSE),IF(LEFT($L22,2)="E4",VLOOKUP(AD22,$D$2:$H$310,5,FALSE))))),0)</f>
        <v>0</v>
      </c>
      <c r="AG22">
        <f t="shared" ref="AG22" si="183">_xlfn.IFNA(IF(LEFT($L22,2)="E3",VLOOKUP(AF22,$D$2:$H$310,4,FALSE),IF(LEFT($L22,2)="E2",VLOOKUP(AF22,$D$2:$H$310,3,FALSE),IF(LEFT($L22,2)="E1",VLOOKUP(AF22,$D$2:$H$310,2,FALSE),IF(LEFT($L22,2)="E4",VLOOKUP(AF22,$D$2:$H$310,5,FALSE))))),0)</f>
        <v>0</v>
      </c>
      <c r="AI22">
        <f t="shared" ref="AI22" si="184">_xlfn.IFNA(IF(LEFT($L22,2)="E3",VLOOKUP(AH22,$D$2:$H$310,4,FALSE),IF(LEFT($L22,2)="E2",VLOOKUP(AH22,$D$2:$H$310,3,FALSE),IF(LEFT($L22,2)="E1",VLOOKUP(AH22,$D$2:$H$310,2,FALSE),IF(LEFT($L22,2)="E4",VLOOKUP(AH22,$D$2:$H$310,5,FALSE))))),0)</f>
        <v>0</v>
      </c>
      <c r="AK22">
        <f t="shared" ref="AK22" si="185">_xlfn.IFNA(IF(LEFT($L22,2)="E3",VLOOKUP(AJ22,$D$2:$H$310,4,FALSE),IF(LEFT($L22,2)="E2",VLOOKUP(AJ22,$D$2:$H$310,3,FALSE),IF(LEFT($L22,2)="E1",VLOOKUP(AJ22,$D$2:$H$310,2,FALSE),IF(LEFT($L22,2)="E4",VLOOKUP(AJ22,$D$2:$H$310,5,FALSE))))),0)</f>
        <v>0</v>
      </c>
      <c r="AM22">
        <f t="shared" ref="AM22" si="186">_xlfn.IFNA(IF(LEFT($L22,2)="E3",VLOOKUP(AL22,$D$2:$H$310,4,FALSE),IF(LEFT($L22,2)="E2",VLOOKUP(AL22,$D$2:$H$310,3,FALSE),IF(LEFT($L22,2)="E1",VLOOKUP(AL22,$D$2:$H$310,2,FALSE),IF(LEFT($L22,2)="E4",VLOOKUP(AL22,$D$2:$H$310,5,FALSE))))),0)</f>
        <v>0</v>
      </c>
      <c r="AO22">
        <f t="shared" ref="AO22" si="187">_xlfn.IFNA(IF(LEFT($L22,2)="E3",VLOOKUP(AN22,$D$2:$H$310,4,FALSE),IF(LEFT($L22,2)="E2",VLOOKUP(AN22,$D$2:$H$310,3,FALSE),IF(LEFT($L22,2)="E1",VLOOKUP(AN22,$D$2:$H$310,2,FALSE),IF(LEFT($L22,2)="E4",VLOOKUP(AN22,$D$2:$H$310,5,FALSE))))),0)</f>
        <v>0</v>
      </c>
      <c r="AQ22">
        <f t="shared" si="13"/>
        <v>462193801</v>
      </c>
      <c r="AR22">
        <f t="shared" si="14"/>
        <v>462193800.04000002</v>
      </c>
      <c r="AS22" t="str">
        <f t="shared" si="15"/>
        <v>INVESTIGATE</v>
      </c>
      <c r="AT22">
        <f t="shared" si="16"/>
        <v>0.95999997854232788</v>
      </c>
    </row>
    <row r="23" spans="1:46" x14ac:dyDescent="0.25">
      <c r="A23" t="s">
        <v>163</v>
      </c>
      <c r="B23">
        <v>22758921</v>
      </c>
      <c r="D23" t="s">
        <v>1572</v>
      </c>
      <c r="E23">
        <v>0</v>
      </c>
      <c r="F23">
        <v>23152991</v>
      </c>
      <c r="G23">
        <v>7552410</v>
      </c>
      <c r="H23">
        <v>0</v>
      </c>
      <c r="L23" t="s">
        <v>221</v>
      </c>
      <c r="N23" t="s">
        <v>1362</v>
      </c>
      <c r="O23">
        <f t="shared" si="0"/>
        <v>5581291</v>
      </c>
      <c r="P23" t="s">
        <v>1363</v>
      </c>
      <c r="Q23">
        <f t="shared" si="1"/>
        <v>3457362</v>
      </c>
      <c r="R23" t="s">
        <v>1365</v>
      </c>
      <c r="S23">
        <f t="shared" si="2"/>
        <v>2736389.32</v>
      </c>
      <c r="T23" t="s">
        <v>1366</v>
      </c>
      <c r="U23">
        <f t="shared" si="3"/>
        <v>3190808</v>
      </c>
      <c r="V23" t="s">
        <v>1367</v>
      </c>
      <c r="W23">
        <f t="shared" si="3"/>
        <v>6776856</v>
      </c>
      <c r="X23" t="s">
        <v>1323</v>
      </c>
      <c r="Y23">
        <f t="shared" ref="Y23" si="188">_xlfn.IFNA(IF(LEFT($L23,2)="E3",VLOOKUP(X23,$D$2:$H$310,4,FALSE),IF(LEFT($L23,2)="E2",VLOOKUP(X23,$D$2:$H$310,3,FALSE),IF(LEFT($L23,2)="E1",VLOOKUP(X23,$D$2:$H$310,2,FALSE),IF(LEFT($L23,2)="E4",VLOOKUP(X23,$D$2:$H$310,5,FALSE))))),0)</f>
        <v>0</v>
      </c>
      <c r="Z23" t="s">
        <v>1368</v>
      </c>
      <c r="AA23">
        <f t="shared" ref="AA23" si="189">_xlfn.IFNA(IF(LEFT($L23,2)="E3",VLOOKUP(Z23,$D$2:$H$310,4,FALSE),IF(LEFT($L23,2)="E2",VLOOKUP(Z23,$D$2:$H$310,3,FALSE),IF(LEFT($L23,2)="E1",VLOOKUP(Z23,$D$2:$H$310,2,FALSE),IF(LEFT($L23,2)="E4",VLOOKUP(Z23,$D$2:$H$310,5,FALSE))))),0)</f>
        <v>3592633</v>
      </c>
      <c r="AB23" t="s">
        <v>1369</v>
      </c>
      <c r="AC23">
        <f t="shared" ref="AC23" si="190">_xlfn.IFNA(IF(LEFT($L23,2)="E3",VLOOKUP(AB23,$D$2:$H$310,4,FALSE),IF(LEFT($L23,2)="E2",VLOOKUP(AB23,$D$2:$H$310,3,FALSE),IF(LEFT($L23,2)="E1",VLOOKUP(AB23,$D$2:$H$310,2,FALSE),IF(LEFT($L23,2)="E4",VLOOKUP(AB23,$D$2:$H$310,5,FALSE))))),0)</f>
        <v>4555813</v>
      </c>
      <c r="AD23" t="s">
        <v>1370</v>
      </c>
      <c r="AE23">
        <f t="shared" ref="AE23" si="191">_xlfn.IFNA(IF(LEFT($L23,2)="E3",VLOOKUP(AD23,$D$2:$H$310,4,FALSE),IF(LEFT($L23,2)="E2",VLOOKUP(AD23,$D$2:$H$310,3,FALSE),IF(LEFT($L23,2)="E1",VLOOKUP(AD23,$D$2:$H$310,2,FALSE),IF(LEFT($L23,2)="E4",VLOOKUP(AD23,$D$2:$H$310,5,FALSE))))),0)</f>
        <v>4240222</v>
      </c>
      <c r="AF23" t="s">
        <v>1371</v>
      </c>
      <c r="AG23">
        <f t="shared" ref="AG23" si="192">_xlfn.IFNA(IF(LEFT($L23,2)="E3",VLOOKUP(AF23,$D$2:$H$310,4,FALSE),IF(LEFT($L23,2)="E2",VLOOKUP(AF23,$D$2:$H$310,3,FALSE),IF(LEFT($L23,2)="E1",VLOOKUP(AF23,$D$2:$H$310,2,FALSE),IF(LEFT($L23,2)="E4",VLOOKUP(AF23,$D$2:$H$310,5,FALSE))))),0)</f>
        <v>2243993</v>
      </c>
      <c r="AH23" t="s">
        <v>1372</v>
      </c>
      <c r="AI23">
        <f t="shared" ref="AI23" si="193">_xlfn.IFNA(IF(LEFT($L23,2)="E3",VLOOKUP(AH23,$D$2:$H$310,4,FALSE),IF(LEFT($L23,2)="E2",VLOOKUP(AH23,$D$2:$H$310,3,FALSE),IF(LEFT($L23,2)="E1",VLOOKUP(AH23,$D$2:$H$310,2,FALSE),IF(LEFT($L23,2)="E4",VLOOKUP(AH23,$D$2:$H$310,5,FALSE))))),0)</f>
        <v>1898928</v>
      </c>
      <c r="AK23">
        <f t="shared" ref="AK23" si="194">_xlfn.IFNA(IF(LEFT($L23,2)="E3",VLOOKUP(AJ23,$D$2:$H$310,4,FALSE),IF(LEFT($L23,2)="E2",VLOOKUP(AJ23,$D$2:$H$310,3,FALSE),IF(LEFT($L23,2)="E1",VLOOKUP(AJ23,$D$2:$H$310,2,FALSE),IF(LEFT($L23,2)="E4",VLOOKUP(AJ23,$D$2:$H$310,5,FALSE))))),0)</f>
        <v>0</v>
      </c>
      <c r="AM23">
        <f t="shared" ref="AM23" si="195">_xlfn.IFNA(IF(LEFT($L23,2)="E3",VLOOKUP(AL23,$D$2:$H$310,4,FALSE),IF(LEFT($L23,2)="E2",VLOOKUP(AL23,$D$2:$H$310,3,FALSE),IF(LEFT($L23,2)="E1",VLOOKUP(AL23,$D$2:$H$310,2,FALSE),IF(LEFT($L23,2)="E4",VLOOKUP(AL23,$D$2:$H$310,5,FALSE))))),0)</f>
        <v>0</v>
      </c>
      <c r="AO23">
        <f t="shared" ref="AO23" si="196">_xlfn.IFNA(IF(LEFT($L23,2)="E3",VLOOKUP(AN23,$D$2:$H$310,4,FALSE),IF(LEFT($L23,2)="E2",VLOOKUP(AN23,$D$2:$H$310,3,FALSE),IF(LEFT($L23,2)="E1",VLOOKUP(AN23,$D$2:$H$310,2,FALSE),IF(LEFT($L23,2)="E4",VLOOKUP(AN23,$D$2:$H$310,5,FALSE))))),0)</f>
        <v>0</v>
      </c>
      <c r="AQ23">
        <f t="shared" si="13"/>
        <v>56708736</v>
      </c>
      <c r="AR23">
        <f t="shared" si="14"/>
        <v>38274295.32</v>
      </c>
      <c r="AS23" t="str">
        <f t="shared" si="15"/>
        <v>INVESTIGATE</v>
      </c>
      <c r="AT23">
        <f t="shared" si="16"/>
        <v>18434440.68</v>
      </c>
    </row>
    <row r="24" spans="1:46" x14ac:dyDescent="0.25">
      <c r="A24" t="s">
        <v>426</v>
      </c>
      <c r="B24">
        <v>532646000</v>
      </c>
      <c r="D24" t="s">
        <v>1510</v>
      </c>
      <c r="E24">
        <v>67744728</v>
      </c>
      <c r="F24">
        <v>10476371.25</v>
      </c>
      <c r="G24">
        <v>3484707</v>
      </c>
      <c r="H24">
        <v>0</v>
      </c>
      <c r="L24" t="s">
        <v>224</v>
      </c>
      <c r="N24" t="s">
        <v>1373</v>
      </c>
      <c r="O24">
        <f t="shared" si="0"/>
        <v>11343716</v>
      </c>
      <c r="P24" t="s">
        <v>1374</v>
      </c>
      <c r="Q24">
        <f t="shared" si="1"/>
        <v>11963580</v>
      </c>
      <c r="R24" t="s">
        <v>1375</v>
      </c>
      <c r="S24">
        <f t="shared" si="2"/>
        <v>6098953</v>
      </c>
      <c r="T24" t="s">
        <v>1376</v>
      </c>
      <c r="U24">
        <f t="shared" si="3"/>
        <v>15088869.91</v>
      </c>
      <c r="W24">
        <f t="shared" si="3"/>
        <v>0</v>
      </c>
      <c r="Y24">
        <f t="shared" ref="Y24" si="197">_xlfn.IFNA(IF(LEFT($L24,2)="E3",VLOOKUP(X24,$D$2:$H$310,4,FALSE),IF(LEFT($L24,2)="E2",VLOOKUP(X24,$D$2:$H$310,3,FALSE),IF(LEFT($L24,2)="E1",VLOOKUP(X24,$D$2:$H$310,2,FALSE),IF(LEFT($L24,2)="E4",VLOOKUP(X24,$D$2:$H$310,5,FALSE))))),0)</f>
        <v>0</v>
      </c>
      <c r="AA24">
        <f t="shared" ref="AA24" si="198">_xlfn.IFNA(IF(LEFT($L24,2)="E3",VLOOKUP(Z24,$D$2:$H$310,4,FALSE),IF(LEFT($L24,2)="E2",VLOOKUP(Z24,$D$2:$H$310,3,FALSE),IF(LEFT($L24,2)="E1",VLOOKUP(Z24,$D$2:$H$310,2,FALSE),IF(LEFT($L24,2)="E4",VLOOKUP(Z24,$D$2:$H$310,5,FALSE))))),0)</f>
        <v>0</v>
      </c>
      <c r="AC24">
        <f t="shared" ref="AC24" si="199">_xlfn.IFNA(IF(LEFT($L24,2)="E3",VLOOKUP(AB24,$D$2:$H$310,4,FALSE),IF(LEFT($L24,2)="E2",VLOOKUP(AB24,$D$2:$H$310,3,FALSE),IF(LEFT($L24,2)="E1",VLOOKUP(AB24,$D$2:$H$310,2,FALSE),IF(LEFT($L24,2)="E4",VLOOKUP(AB24,$D$2:$H$310,5,FALSE))))),0)</f>
        <v>0</v>
      </c>
      <c r="AE24">
        <f t="shared" ref="AE24" si="200">_xlfn.IFNA(IF(LEFT($L24,2)="E3",VLOOKUP(AD24,$D$2:$H$310,4,FALSE),IF(LEFT($L24,2)="E2",VLOOKUP(AD24,$D$2:$H$310,3,FALSE),IF(LEFT($L24,2)="E1",VLOOKUP(AD24,$D$2:$H$310,2,FALSE),IF(LEFT($L24,2)="E4",VLOOKUP(AD24,$D$2:$H$310,5,FALSE))))),0)</f>
        <v>0</v>
      </c>
      <c r="AG24">
        <f t="shared" ref="AG24" si="201">_xlfn.IFNA(IF(LEFT($L24,2)="E3",VLOOKUP(AF24,$D$2:$H$310,4,FALSE),IF(LEFT($L24,2)="E2",VLOOKUP(AF24,$D$2:$H$310,3,FALSE),IF(LEFT($L24,2)="E1",VLOOKUP(AF24,$D$2:$H$310,2,FALSE),IF(LEFT($L24,2)="E4",VLOOKUP(AF24,$D$2:$H$310,5,FALSE))))),0)</f>
        <v>0</v>
      </c>
      <c r="AI24">
        <f t="shared" ref="AI24" si="202">_xlfn.IFNA(IF(LEFT($L24,2)="E3",VLOOKUP(AH24,$D$2:$H$310,4,FALSE),IF(LEFT($L24,2)="E2",VLOOKUP(AH24,$D$2:$H$310,3,FALSE),IF(LEFT($L24,2)="E1",VLOOKUP(AH24,$D$2:$H$310,2,FALSE),IF(LEFT($L24,2)="E4",VLOOKUP(AH24,$D$2:$H$310,5,FALSE))))),0)</f>
        <v>0</v>
      </c>
      <c r="AK24">
        <f t="shared" ref="AK24" si="203">_xlfn.IFNA(IF(LEFT($L24,2)="E3",VLOOKUP(AJ24,$D$2:$H$310,4,FALSE),IF(LEFT($L24,2)="E2",VLOOKUP(AJ24,$D$2:$H$310,3,FALSE),IF(LEFT($L24,2)="E1",VLOOKUP(AJ24,$D$2:$H$310,2,FALSE),IF(LEFT($L24,2)="E4",VLOOKUP(AJ24,$D$2:$H$310,5,FALSE))))),0)</f>
        <v>0</v>
      </c>
      <c r="AM24">
        <f t="shared" ref="AM24" si="204">_xlfn.IFNA(IF(LEFT($L24,2)="E3",VLOOKUP(AL24,$D$2:$H$310,4,FALSE),IF(LEFT($L24,2)="E2",VLOOKUP(AL24,$D$2:$H$310,3,FALSE),IF(LEFT($L24,2)="E1",VLOOKUP(AL24,$D$2:$H$310,2,FALSE),IF(LEFT($L24,2)="E4",VLOOKUP(AL24,$D$2:$H$310,5,FALSE))))),0)</f>
        <v>0</v>
      </c>
      <c r="AO24">
        <f t="shared" ref="AO24" si="205">_xlfn.IFNA(IF(LEFT($L24,2)="E3",VLOOKUP(AN24,$D$2:$H$310,4,FALSE),IF(LEFT($L24,2)="E2",VLOOKUP(AN24,$D$2:$H$310,3,FALSE),IF(LEFT($L24,2)="E1",VLOOKUP(AN24,$D$2:$H$310,2,FALSE),IF(LEFT($L24,2)="E4",VLOOKUP(AN24,$D$2:$H$310,5,FALSE))))),0)</f>
        <v>0</v>
      </c>
      <c r="AQ24">
        <f t="shared" si="13"/>
        <v>44495119</v>
      </c>
      <c r="AR24">
        <f t="shared" si="14"/>
        <v>44495118.909999996</v>
      </c>
      <c r="AS24" t="str">
        <f t="shared" si="15"/>
        <v>INVESTIGATE</v>
      </c>
      <c r="AT24">
        <f t="shared" si="16"/>
        <v>9.0000003576278687E-2</v>
      </c>
    </row>
    <row r="25" spans="1:46" x14ac:dyDescent="0.25">
      <c r="A25" t="s">
        <v>147</v>
      </c>
      <c r="B25">
        <v>29296770</v>
      </c>
      <c r="D25" t="s">
        <v>1358</v>
      </c>
      <c r="E25">
        <v>45699310</v>
      </c>
      <c r="F25">
        <v>8071235</v>
      </c>
      <c r="G25">
        <v>2593317</v>
      </c>
      <c r="H25">
        <v>0</v>
      </c>
      <c r="L25" t="s">
        <v>227</v>
      </c>
      <c r="N25" t="s">
        <v>1373</v>
      </c>
      <c r="O25">
        <f t="shared" si="0"/>
        <v>37928542</v>
      </c>
      <c r="P25" t="s">
        <v>1374</v>
      </c>
      <c r="Q25">
        <f t="shared" si="1"/>
        <v>40001102</v>
      </c>
      <c r="S25">
        <f t="shared" si="2"/>
        <v>0</v>
      </c>
      <c r="U25">
        <f t="shared" si="3"/>
        <v>0</v>
      </c>
      <c r="W25">
        <f t="shared" si="3"/>
        <v>0</v>
      </c>
      <c r="Y25">
        <f t="shared" ref="Y25" si="206">_xlfn.IFNA(IF(LEFT($L25,2)="E3",VLOOKUP(X25,$D$2:$H$310,4,FALSE),IF(LEFT($L25,2)="E2",VLOOKUP(X25,$D$2:$H$310,3,FALSE),IF(LEFT($L25,2)="E1",VLOOKUP(X25,$D$2:$H$310,2,FALSE),IF(LEFT($L25,2)="E4",VLOOKUP(X25,$D$2:$H$310,5,FALSE))))),0)</f>
        <v>0</v>
      </c>
      <c r="AA25">
        <f t="shared" ref="AA25" si="207">_xlfn.IFNA(IF(LEFT($L25,2)="E3",VLOOKUP(Z25,$D$2:$H$310,4,FALSE),IF(LEFT($L25,2)="E2",VLOOKUP(Z25,$D$2:$H$310,3,FALSE),IF(LEFT($L25,2)="E1",VLOOKUP(Z25,$D$2:$H$310,2,FALSE),IF(LEFT($L25,2)="E4",VLOOKUP(Z25,$D$2:$H$310,5,FALSE))))),0)</f>
        <v>0</v>
      </c>
      <c r="AC25">
        <f t="shared" ref="AC25" si="208">_xlfn.IFNA(IF(LEFT($L25,2)="E3",VLOOKUP(AB25,$D$2:$H$310,4,FALSE),IF(LEFT($L25,2)="E2",VLOOKUP(AB25,$D$2:$H$310,3,FALSE),IF(LEFT($L25,2)="E1",VLOOKUP(AB25,$D$2:$H$310,2,FALSE),IF(LEFT($L25,2)="E4",VLOOKUP(AB25,$D$2:$H$310,5,FALSE))))),0)</f>
        <v>0</v>
      </c>
      <c r="AE25">
        <f t="shared" ref="AE25" si="209">_xlfn.IFNA(IF(LEFT($L25,2)="E3",VLOOKUP(AD25,$D$2:$H$310,4,FALSE),IF(LEFT($L25,2)="E2",VLOOKUP(AD25,$D$2:$H$310,3,FALSE),IF(LEFT($L25,2)="E1",VLOOKUP(AD25,$D$2:$H$310,2,FALSE),IF(LEFT($L25,2)="E4",VLOOKUP(AD25,$D$2:$H$310,5,FALSE))))),0)</f>
        <v>0</v>
      </c>
      <c r="AG25">
        <f t="shared" ref="AG25" si="210">_xlfn.IFNA(IF(LEFT($L25,2)="E3",VLOOKUP(AF25,$D$2:$H$310,4,FALSE),IF(LEFT($L25,2)="E2",VLOOKUP(AF25,$D$2:$H$310,3,FALSE),IF(LEFT($L25,2)="E1",VLOOKUP(AF25,$D$2:$H$310,2,FALSE),IF(LEFT($L25,2)="E4",VLOOKUP(AF25,$D$2:$H$310,5,FALSE))))),0)</f>
        <v>0</v>
      </c>
      <c r="AI25">
        <f t="shared" ref="AI25" si="211">_xlfn.IFNA(IF(LEFT($L25,2)="E3",VLOOKUP(AH25,$D$2:$H$310,4,FALSE),IF(LEFT($L25,2)="E2",VLOOKUP(AH25,$D$2:$H$310,3,FALSE),IF(LEFT($L25,2)="E1",VLOOKUP(AH25,$D$2:$H$310,2,FALSE),IF(LEFT($L25,2)="E4",VLOOKUP(AH25,$D$2:$H$310,5,FALSE))))),0)</f>
        <v>0</v>
      </c>
      <c r="AK25">
        <f t="shared" ref="AK25" si="212">_xlfn.IFNA(IF(LEFT($L25,2)="E3",VLOOKUP(AJ25,$D$2:$H$310,4,FALSE),IF(LEFT($L25,2)="E2",VLOOKUP(AJ25,$D$2:$H$310,3,FALSE),IF(LEFT($L25,2)="E1",VLOOKUP(AJ25,$D$2:$H$310,2,FALSE),IF(LEFT($L25,2)="E4",VLOOKUP(AJ25,$D$2:$H$310,5,FALSE))))),0)</f>
        <v>0</v>
      </c>
      <c r="AM25">
        <f t="shared" ref="AM25" si="213">_xlfn.IFNA(IF(LEFT($L25,2)="E3",VLOOKUP(AL25,$D$2:$H$310,4,FALSE),IF(LEFT($L25,2)="E2",VLOOKUP(AL25,$D$2:$H$310,3,FALSE),IF(LEFT($L25,2)="E1",VLOOKUP(AL25,$D$2:$H$310,2,FALSE),IF(LEFT($L25,2)="E4",VLOOKUP(AL25,$D$2:$H$310,5,FALSE))))),0)</f>
        <v>0</v>
      </c>
      <c r="AO25">
        <f t="shared" ref="AO25" si="214">_xlfn.IFNA(IF(LEFT($L25,2)="E3",VLOOKUP(AN25,$D$2:$H$310,4,FALSE),IF(LEFT($L25,2)="E2",VLOOKUP(AN25,$D$2:$H$310,3,FALSE),IF(LEFT($L25,2)="E1",VLOOKUP(AN25,$D$2:$H$310,2,FALSE),IF(LEFT($L25,2)="E4",VLOOKUP(AN25,$D$2:$H$310,5,FALSE))))),0)</f>
        <v>0</v>
      </c>
      <c r="AQ25">
        <f t="shared" si="13"/>
        <v>77929644</v>
      </c>
      <c r="AR25">
        <f t="shared" si="14"/>
        <v>77929644</v>
      </c>
      <c r="AS25" t="str">
        <f t="shared" si="15"/>
        <v>MATCH</v>
      </c>
      <c r="AT25">
        <f t="shared" si="16"/>
        <v>0</v>
      </c>
    </row>
    <row r="26" spans="1:46" x14ac:dyDescent="0.25">
      <c r="A26" t="s">
        <v>408</v>
      </c>
      <c r="B26">
        <v>343146896.19999999</v>
      </c>
      <c r="D26" t="s">
        <v>1450</v>
      </c>
      <c r="E26">
        <v>76345362</v>
      </c>
      <c r="F26">
        <v>11920146</v>
      </c>
      <c r="G26">
        <v>4302358</v>
      </c>
      <c r="H26">
        <v>0</v>
      </c>
      <c r="L26" t="s">
        <v>230</v>
      </c>
      <c r="N26" t="s">
        <v>1377</v>
      </c>
      <c r="O26">
        <f t="shared" si="0"/>
        <v>3780411</v>
      </c>
      <c r="P26" t="s">
        <v>1378</v>
      </c>
      <c r="Q26">
        <f t="shared" si="1"/>
        <v>15761992</v>
      </c>
      <c r="S26">
        <f t="shared" si="2"/>
        <v>0</v>
      </c>
      <c r="U26">
        <f t="shared" si="3"/>
        <v>0</v>
      </c>
      <c r="W26">
        <f t="shared" si="3"/>
        <v>0</v>
      </c>
      <c r="Y26">
        <f t="shared" ref="Y26" si="215">_xlfn.IFNA(IF(LEFT($L26,2)="E3",VLOOKUP(X26,$D$2:$H$310,4,FALSE),IF(LEFT($L26,2)="E2",VLOOKUP(X26,$D$2:$H$310,3,FALSE),IF(LEFT($L26,2)="E1",VLOOKUP(X26,$D$2:$H$310,2,FALSE),IF(LEFT($L26,2)="E4",VLOOKUP(X26,$D$2:$H$310,5,FALSE))))),0)</f>
        <v>0</v>
      </c>
      <c r="AA26">
        <f t="shared" ref="AA26" si="216">_xlfn.IFNA(IF(LEFT($L26,2)="E3",VLOOKUP(Z26,$D$2:$H$310,4,FALSE),IF(LEFT($L26,2)="E2",VLOOKUP(Z26,$D$2:$H$310,3,FALSE),IF(LEFT($L26,2)="E1",VLOOKUP(Z26,$D$2:$H$310,2,FALSE),IF(LEFT($L26,2)="E4",VLOOKUP(Z26,$D$2:$H$310,5,FALSE))))),0)</f>
        <v>0</v>
      </c>
      <c r="AC26">
        <f t="shared" ref="AC26" si="217">_xlfn.IFNA(IF(LEFT($L26,2)="E3",VLOOKUP(AB26,$D$2:$H$310,4,FALSE),IF(LEFT($L26,2)="E2",VLOOKUP(AB26,$D$2:$H$310,3,FALSE),IF(LEFT($L26,2)="E1",VLOOKUP(AB26,$D$2:$H$310,2,FALSE),IF(LEFT($L26,2)="E4",VLOOKUP(AB26,$D$2:$H$310,5,FALSE))))),0)</f>
        <v>0</v>
      </c>
      <c r="AE26">
        <f t="shared" ref="AE26" si="218">_xlfn.IFNA(IF(LEFT($L26,2)="E3",VLOOKUP(AD26,$D$2:$H$310,4,FALSE),IF(LEFT($L26,2)="E2",VLOOKUP(AD26,$D$2:$H$310,3,FALSE),IF(LEFT($L26,2)="E1",VLOOKUP(AD26,$D$2:$H$310,2,FALSE),IF(LEFT($L26,2)="E4",VLOOKUP(AD26,$D$2:$H$310,5,FALSE))))),0)</f>
        <v>0</v>
      </c>
      <c r="AG26">
        <f t="shared" ref="AG26" si="219">_xlfn.IFNA(IF(LEFT($L26,2)="E3",VLOOKUP(AF26,$D$2:$H$310,4,FALSE),IF(LEFT($L26,2)="E2",VLOOKUP(AF26,$D$2:$H$310,3,FALSE),IF(LEFT($L26,2)="E1",VLOOKUP(AF26,$D$2:$H$310,2,FALSE),IF(LEFT($L26,2)="E4",VLOOKUP(AF26,$D$2:$H$310,5,FALSE))))),0)</f>
        <v>0</v>
      </c>
      <c r="AI26">
        <f t="shared" ref="AI26" si="220">_xlfn.IFNA(IF(LEFT($L26,2)="E3",VLOOKUP(AH26,$D$2:$H$310,4,FALSE),IF(LEFT($L26,2)="E2",VLOOKUP(AH26,$D$2:$H$310,3,FALSE),IF(LEFT($L26,2)="E1",VLOOKUP(AH26,$D$2:$H$310,2,FALSE),IF(LEFT($L26,2)="E4",VLOOKUP(AH26,$D$2:$H$310,5,FALSE))))),0)</f>
        <v>0</v>
      </c>
      <c r="AK26">
        <f t="shared" ref="AK26" si="221">_xlfn.IFNA(IF(LEFT($L26,2)="E3",VLOOKUP(AJ26,$D$2:$H$310,4,FALSE),IF(LEFT($L26,2)="E2",VLOOKUP(AJ26,$D$2:$H$310,3,FALSE),IF(LEFT($L26,2)="E1",VLOOKUP(AJ26,$D$2:$H$310,2,FALSE),IF(LEFT($L26,2)="E4",VLOOKUP(AJ26,$D$2:$H$310,5,FALSE))))),0)</f>
        <v>0</v>
      </c>
      <c r="AM26">
        <f t="shared" ref="AM26" si="222">_xlfn.IFNA(IF(LEFT($L26,2)="E3",VLOOKUP(AL26,$D$2:$H$310,4,FALSE),IF(LEFT($L26,2)="E2",VLOOKUP(AL26,$D$2:$H$310,3,FALSE),IF(LEFT($L26,2)="E1",VLOOKUP(AL26,$D$2:$H$310,2,FALSE),IF(LEFT($L26,2)="E4",VLOOKUP(AL26,$D$2:$H$310,5,FALSE))))),0)</f>
        <v>0</v>
      </c>
      <c r="AO26">
        <f t="shared" ref="AO26" si="223">_xlfn.IFNA(IF(LEFT($L26,2)="E3",VLOOKUP(AN26,$D$2:$H$310,4,FALSE),IF(LEFT($L26,2)="E2",VLOOKUP(AN26,$D$2:$H$310,3,FALSE),IF(LEFT($L26,2)="E1",VLOOKUP(AN26,$D$2:$H$310,2,FALSE),IF(LEFT($L26,2)="E4",VLOOKUP(AN26,$D$2:$H$310,5,FALSE))))),0)</f>
        <v>0</v>
      </c>
      <c r="AQ26">
        <f t="shared" si="13"/>
        <v>19542403</v>
      </c>
      <c r="AR26">
        <f t="shared" si="14"/>
        <v>19542403</v>
      </c>
      <c r="AS26" t="str">
        <f t="shared" si="15"/>
        <v>MATCH</v>
      </c>
      <c r="AT26">
        <f t="shared" si="16"/>
        <v>0</v>
      </c>
    </row>
    <row r="27" spans="1:46" x14ac:dyDescent="0.25">
      <c r="A27" t="s">
        <v>257</v>
      </c>
      <c r="B27">
        <v>738072348.89999998</v>
      </c>
      <c r="D27" t="s">
        <v>1353</v>
      </c>
      <c r="E27">
        <v>31971737</v>
      </c>
      <c r="F27">
        <v>5646724</v>
      </c>
      <c r="G27">
        <v>1814313</v>
      </c>
      <c r="H27">
        <v>0</v>
      </c>
      <c r="L27" t="s">
        <v>233</v>
      </c>
      <c r="N27" t="s">
        <v>1377</v>
      </c>
      <c r="O27">
        <f t="shared" si="0"/>
        <v>8279751</v>
      </c>
      <c r="P27" t="s">
        <v>1378</v>
      </c>
      <c r="Q27">
        <f t="shared" si="1"/>
        <v>34521479</v>
      </c>
      <c r="S27">
        <f t="shared" si="2"/>
        <v>0</v>
      </c>
      <c r="U27">
        <f t="shared" si="3"/>
        <v>0</v>
      </c>
      <c r="W27">
        <f t="shared" si="3"/>
        <v>0</v>
      </c>
      <c r="Y27">
        <f t="shared" ref="Y27" si="224">_xlfn.IFNA(IF(LEFT($L27,2)="E3",VLOOKUP(X27,$D$2:$H$310,4,FALSE),IF(LEFT($L27,2)="E2",VLOOKUP(X27,$D$2:$H$310,3,FALSE),IF(LEFT($L27,2)="E1",VLOOKUP(X27,$D$2:$H$310,2,FALSE),IF(LEFT($L27,2)="E4",VLOOKUP(X27,$D$2:$H$310,5,FALSE))))),0)</f>
        <v>0</v>
      </c>
      <c r="AA27">
        <f t="shared" ref="AA27" si="225">_xlfn.IFNA(IF(LEFT($L27,2)="E3",VLOOKUP(Z27,$D$2:$H$310,4,FALSE),IF(LEFT($L27,2)="E2",VLOOKUP(Z27,$D$2:$H$310,3,FALSE),IF(LEFT($L27,2)="E1",VLOOKUP(Z27,$D$2:$H$310,2,FALSE),IF(LEFT($L27,2)="E4",VLOOKUP(Z27,$D$2:$H$310,5,FALSE))))),0)</f>
        <v>0</v>
      </c>
      <c r="AC27">
        <f t="shared" ref="AC27" si="226">_xlfn.IFNA(IF(LEFT($L27,2)="E3",VLOOKUP(AB27,$D$2:$H$310,4,FALSE),IF(LEFT($L27,2)="E2",VLOOKUP(AB27,$D$2:$H$310,3,FALSE),IF(LEFT($L27,2)="E1",VLOOKUP(AB27,$D$2:$H$310,2,FALSE),IF(LEFT($L27,2)="E4",VLOOKUP(AB27,$D$2:$H$310,5,FALSE))))),0)</f>
        <v>0</v>
      </c>
      <c r="AE27">
        <f t="shared" ref="AE27" si="227">_xlfn.IFNA(IF(LEFT($L27,2)="E3",VLOOKUP(AD27,$D$2:$H$310,4,FALSE),IF(LEFT($L27,2)="E2",VLOOKUP(AD27,$D$2:$H$310,3,FALSE),IF(LEFT($L27,2)="E1",VLOOKUP(AD27,$D$2:$H$310,2,FALSE),IF(LEFT($L27,2)="E4",VLOOKUP(AD27,$D$2:$H$310,5,FALSE))))),0)</f>
        <v>0</v>
      </c>
      <c r="AG27">
        <f t="shared" ref="AG27" si="228">_xlfn.IFNA(IF(LEFT($L27,2)="E3",VLOOKUP(AF27,$D$2:$H$310,4,FALSE),IF(LEFT($L27,2)="E2",VLOOKUP(AF27,$D$2:$H$310,3,FALSE),IF(LEFT($L27,2)="E1",VLOOKUP(AF27,$D$2:$H$310,2,FALSE),IF(LEFT($L27,2)="E4",VLOOKUP(AF27,$D$2:$H$310,5,FALSE))))),0)</f>
        <v>0</v>
      </c>
      <c r="AI27">
        <f t="shared" ref="AI27" si="229">_xlfn.IFNA(IF(LEFT($L27,2)="E3",VLOOKUP(AH27,$D$2:$H$310,4,FALSE),IF(LEFT($L27,2)="E2",VLOOKUP(AH27,$D$2:$H$310,3,FALSE),IF(LEFT($L27,2)="E1",VLOOKUP(AH27,$D$2:$H$310,2,FALSE),IF(LEFT($L27,2)="E4",VLOOKUP(AH27,$D$2:$H$310,5,FALSE))))),0)</f>
        <v>0</v>
      </c>
      <c r="AK27">
        <f t="shared" ref="AK27" si="230">_xlfn.IFNA(IF(LEFT($L27,2)="E3",VLOOKUP(AJ27,$D$2:$H$310,4,FALSE),IF(LEFT($L27,2)="E2",VLOOKUP(AJ27,$D$2:$H$310,3,FALSE),IF(LEFT($L27,2)="E1",VLOOKUP(AJ27,$D$2:$H$310,2,FALSE),IF(LEFT($L27,2)="E4",VLOOKUP(AJ27,$D$2:$H$310,5,FALSE))))),0)</f>
        <v>0</v>
      </c>
      <c r="AM27">
        <f t="shared" ref="AM27" si="231">_xlfn.IFNA(IF(LEFT($L27,2)="E3",VLOOKUP(AL27,$D$2:$H$310,4,FALSE),IF(LEFT($L27,2)="E2",VLOOKUP(AL27,$D$2:$H$310,3,FALSE),IF(LEFT($L27,2)="E1",VLOOKUP(AL27,$D$2:$H$310,2,FALSE),IF(LEFT($L27,2)="E4",VLOOKUP(AL27,$D$2:$H$310,5,FALSE))))),0)</f>
        <v>0</v>
      </c>
      <c r="AO27">
        <f t="shared" ref="AO27" si="232">_xlfn.IFNA(IF(LEFT($L27,2)="E3",VLOOKUP(AN27,$D$2:$H$310,4,FALSE),IF(LEFT($L27,2)="E2",VLOOKUP(AN27,$D$2:$H$310,3,FALSE),IF(LEFT($L27,2)="E1",VLOOKUP(AN27,$D$2:$H$310,2,FALSE),IF(LEFT($L27,2)="E4",VLOOKUP(AN27,$D$2:$H$310,5,FALSE))))),0)</f>
        <v>0</v>
      </c>
      <c r="AQ27">
        <f t="shared" si="13"/>
        <v>42801230</v>
      </c>
      <c r="AR27">
        <f t="shared" si="14"/>
        <v>42801230</v>
      </c>
      <c r="AS27" t="str">
        <f t="shared" si="15"/>
        <v>MATCH</v>
      </c>
      <c r="AT27">
        <f t="shared" si="16"/>
        <v>0</v>
      </c>
    </row>
    <row r="28" spans="1:46" x14ac:dyDescent="0.25">
      <c r="A28" t="s">
        <v>387</v>
      </c>
      <c r="B28">
        <v>64169484.25</v>
      </c>
      <c r="D28" t="s">
        <v>1407</v>
      </c>
      <c r="E28">
        <v>67280558</v>
      </c>
      <c r="F28">
        <v>11438362</v>
      </c>
      <c r="G28">
        <v>3648801.79</v>
      </c>
      <c r="H28">
        <v>0</v>
      </c>
      <c r="L28" t="s">
        <v>236</v>
      </c>
      <c r="N28" t="s">
        <v>1379</v>
      </c>
      <c r="O28">
        <f t="shared" si="0"/>
        <v>56070018</v>
      </c>
      <c r="P28" t="s">
        <v>1380</v>
      </c>
      <c r="Q28">
        <f t="shared" si="1"/>
        <v>42329202</v>
      </c>
      <c r="R28" t="s">
        <v>1381</v>
      </c>
      <c r="S28">
        <f t="shared" si="2"/>
        <v>59252493</v>
      </c>
      <c r="T28" t="s">
        <v>1382</v>
      </c>
      <c r="U28">
        <f t="shared" si="3"/>
        <v>61673148.18</v>
      </c>
      <c r="V28" t="s">
        <v>1383</v>
      </c>
      <c r="W28">
        <f t="shared" si="3"/>
        <v>108396927</v>
      </c>
      <c r="Y28">
        <f t="shared" ref="Y28" si="233">_xlfn.IFNA(IF(LEFT($L28,2)="E3",VLOOKUP(X28,$D$2:$H$310,4,FALSE),IF(LEFT($L28,2)="E2",VLOOKUP(X28,$D$2:$H$310,3,FALSE),IF(LEFT($L28,2)="E1",VLOOKUP(X28,$D$2:$H$310,2,FALSE),IF(LEFT($L28,2)="E4",VLOOKUP(X28,$D$2:$H$310,5,FALSE))))),0)</f>
        <v>0</v>
      </c>
      <c r="AA28">
        <f t="shared" ref="AA28" si="234">_xlfn.IFNA(IF(LEFT($L28,2)="E3",VLOOKUP(Z28,$D$2:$H$310,4,FALSE),IF(LEFT($L28,2)="E2",VLOOKUP(Z28,$D$2:$H$310,3,FALSE),IF(LEFT($L28,2)="E1",VLOOKUP(Z28,$D$2:$H$310,2,FALSE),IF(LEFT($L28,2)="E4",VLOOKUP(Z28,$D$2:$H$310,5,FALSE))))),0)</f>
        <v>0</v>
      </c>
      <c r="AC28">
        <f t="shared" ref="AC28" si="235">_xlfn.IFNA(IF(LEFT($L28,2)="E3",VLOOKUP(AB28,$D$2:$H$310,4,FALSE),IF(LEFT($L28,2)="E2",VLOOKUP(AB28,$D$2:$H$310,3,FALSE),IF(LEFT($L28,2)="E1",VLOOKUP(AB28,$D$2:$H$310,2,FALSE),IF(LEFT($L28,2)="E4",VLOOKUP(AB28,$D$2:$H$310,5,FALSE))))),0)</f>
        <v>0</v>
      </c>
      <c r="AE28">
        <f t="shared" ref="AE28" si="236">_xlfn.IFNA(IF(LEFT($L28,2)="E3",VLOOKUP(AD28,$D$2:$H$310,4,FALSE),IF(LEFT($L28,2)="E2",VLOOKUP(AD28,$D$2:$H$310,3,FALSE),IF(LEFT($L28,2)="E1",VLOOKUP(AD28,$D$2:$H$310,2,FALSE),IF(LEFT($L28,2)="E4",VLOOKUP(AD28,$D$2:$H$310,5,FALSE))))),0)</f>
        <v>0</v>
      </c>
      <c r="AG28">
        <f t="shared" ref="AG28" si="237">_xlfn.IFNA(IF(LEFT($L28,2)="E3",VLOOKUP(AF28,$D$2:$H$310,4,FALSE),IF(LEFT($L28,2)="E2",VLOOKUP(AF28,$D$2:$H$310,3,FALSE),IF(LEFT($L28,2)="E1",VLOOKUP(AF28,$D$2:$H$310,2,FALSE),IF(LEFT($L28,2)="E4",VLOOKUP(AF28,$D$2:$H$310,5,FALSE))))),0)</f>
        <v>0</v>
      </c>
      <c r="AI28">
        <f t="shared" ref="AI28" si="238">_xlfn.IFNA(IF(LEFT($L28,2)="E3",VLOOKUP(AH28,$D$2:$H$310,4,FALSE),IF(LEFT($L28,2)="E2",VLOOKUP(AH28,$D$2:$H$310,3,FALSE),IF(LEFT($L28,2)="E1",VLOOKUP(AH28,$D$2:$H$310,2,FALSE),IF(LEFT($L28,2)="E4",VLOOKUP(AH28,$D$2:$H$310,5,FALSE))))),0)</f>
        <v>0</v>
      </c>
      <c r="AK28">
        <f t="shared" ref="AK28" si="239">_xlfn.IFNA(IF(LEFT($L28,2)="E3",VLOOKUP(AJ28,$D$2:$H$310,4,FALSE),IF(LEFT($L28,2)="E2",VLOOKUP(AJ28,$D$2:$H$310,3,FALSE),IF(LEFT($L28,2)="E1",VLOOKUP(AJ28,$D$2:$H$310,2,FALSE),IF(LEFT($L28,2)="E4",VLOOKUP(AJ28,$D$2:$H$310,5,FALSE))))),0)</f>
        <v>0</v>
      </c>
      <c r="AM28">
        <f t="shared" ref="AM28" si="240">_xlfn.IFNA(IF(LEFT($L28,2)="E3",VLOOKUP(AL28,$D$2:$H$310,4,FALSE),IF(LEFT($L28,2)="E2",VLOOKUP(AL28,$D$2:$H$310,3,FALSE),IF(LEFT($L28,2)="E1",VLOOKUP(AL28,$D$2:$H$310,2,FALSE),IF(LEFT($L28,2)="E4",VLOOKUP(AL28,$D$2:$H$310,5,FALSE))))),0)</f>
        <v>0</v>
      </c>
      <c r="AO28">
        <f t="shared" ref="AO28" si="241">_xlfn.IFNA(IF(LEFT($L28,2)="E3",VLOOKUP(AN28,$D$2:$H$310,4,FALSE),IF(LEFT($L28,2)="E2",VLOOKUP(AN28,$D$2:$H$310,3,FALSE),IF(LEFT($L28,2)="E1",VLOOKUP(AN28,$D$2:$H$310,2,FALSE),IF(LEFT($L28,2)="E4",VLOOKUP(AN28,$D$2:$H$310,5,FALSE))))),0)</f>
        <v>0</v>
      </c>
      <c r="AQ28">
        <f t="shared" si="13"/>
        <v>328366802</v>
      </c>
      <c r="AR28">
        <f t="shared" si="14"/>
        <v>327721788.18000001</v>
      </c>
      <c r="AS28" t="str">
        <f t="shared" si="15"/>
        <v>INVESTIGATE</v>
      </c>
      <c r="AT28">
        <f t="shared" si="16"/>
        <v>645013.81999999285</v>
      </c>
    </row>
    <row r="29" spans="1:46" x14ac:dyDescent="0.25">
      <c r="A29" t="s">
        <v>1583</v>
      </c>
      <c r="B29">
        <v>351786069</v>
      </c>
      <c r="D29" t="s">
        <v>1410</v>
      </c>
      <c r="E29">
        <v>58160007.039999999</v>
      </c>
      <c r="F29">
        <v>9887778.2599999998</v>
      </c>
      <c r="G29">
        <v>3154170.32</v>
      </c>
      <c r="H29">
        <v>0</v>
      </c>
      <c r="L29" t="s">
        <v>239</v>
      </c>
      <c r="N29" t="s">
        <v>1384</v>
      </c>
      <c r="O29">
        <f t="shared" si="0"/>
        <v>9062941</v>
      </c>
      <c r="P29" t="s">
        <v>1379</v>
      </c>
      <c r="Q29">
        <f t="shared" si="1"/>
        <v>3453505</v>
      </c>
      <c r="R29" t="s">
        <v>1380</v>
      </c>
      <c r="S29">
        <f t="shared" si="2"/>
        <v>2607171</v>
      </c>
      <c r="T29" t="s">
        <v>1381</v>
      </c>
      <c r="U29">
        <f t="shared" si="3"/>
        <v>3649522</v>
      </c>
      <c r="V29" t="s">
        <v>1382</v>
      </c>
      <c r="W29">
        <f t="shared" si="3"/>
        <v>3798616.99</v>
      </c>
      <c r="X29" t="s">
        <v>1383</v>
      </c>
      <c r="Y29">
        <f t="shared" ref="Y29" si="242">_xlfn.IFNA(IF(LEFT($L29,2)="E3",VLOOKUP(X29,$D$2:$H$310,4,FALSE),IF(LEFT($L29,2)="E2",VLOOKUP(X29,$D$2:$H$310,3,FALSE),IF(LEFT($L29,2)="E1",VLOOKUP(X29,$D$2:$H$310,2,FALSE),IF(LEFT($L29,2)="E4",VLOOKUP(X29,$D$2:$H$310,5,FALSE))))),0)</f>
        <v>6676462</v>
      </c>
      <c r="AA29">
        <f t="shared" ref="AA29" si="243">_xlfn.IFNA(IF(LEFT($L29,2)="E3",VLOOKUP(Z29,$D$2:$H$310,4,FALSE),IF(LEFT($L29,2)="E2",VLOOKUP(Z29,$D$2:$H$310,3,FALSE),IF(LEFT($L29,2)="E1",VLOOKUP(Z29,$D$2:$H$310,2,FALSE),IF(LEFT($L29,2)="E4",VLOOKUP(Z29,$D$2:$H$310,5,FALSE))))),0)</f>
        <v>0</v>
      </c>
      <c r="AC29">
        <f t="shared" ref="AC29" si="244">_xlfn.IFNA(IF(LEFT($L29,2)="E3",VLOOKUP(AB29,$D$2:$H$310,4,FALSE),IF(LEFT($L29,2)="E2",VLOOKUP(AB29,$D$2:$H$310,3,FALSE),IF(LEFT($L29,2)="E1",VLOOKUP(AB29,$D$2:$H$310,2,FALSE),IF(LEFT($L29,2)="E4",VLOOKUP(AB29,$D$2:$H$310,5,FALSE))))),0)</f>
        <v>0</v>
      </c>
      <c r="AE29">
        <f t="shared" ref="AE29" si="245">_xlfn.IFNA(IF(LEFT($L29,2)="E3",VLOOKUP(AD29,$D$2:$H$310,4,FALSE),IF(LEFT($L29,2)="E2",VLOOKUP(AD29,$D$2:$H$310,3,FALSE),IF(LEFT($L29,2)="E1",VLOOKUP(AD29,$D$2:$H$310,2,FALSE),IF(LEFT($L29,2)="E4",VLOOKUP(AD29,$D$2:$H$310,5,FALSE))))),0)</f>
        <v>0</v>
      </c>
      <c r="AG29">
        <f t="shared" ref="AG29" si="246">_xlfn.IFNA(IF(LEFT($L29,2)="E3",VLOOKUP(AF29,$D$2:$H$310,4,FALSE),IF(LEFT($L29,2)="E2",VLOOKUP(AF29,$D$2:$H$310,3,FALSE),IF(LEFT($L29,2)="E1",VLOOKUP(AF29,$D$2:$H$310,2,FALSE),IF(LEFT($L29,2)="E4",VLOOKUP(AF29,$D$2:$H$310,5,FALSE))))),0)</f>
        <v>0</v>
      </c>
      <c r="AI29">
        <f t="shared" ref="AI29" si="247">_xlfn.IFNA(IF(LEFT($L29,2)="E3",VLOOKUP(AH29,$D$2:$H$310,4,FALSE),IF(LEFT($L29,2)="E2",VLOOKUP(AH29,$D$2:$H$310,3,FALSE),IF(LEFT($L29,2)="E1",VLOOKUP(AH29,$D$2:$H$310,2,FALSE),IF(LEFT($L29,2)="E4",VLOOKUP(AH29,$D$2:$H$310,5,FALSE))))),0)</f>
        <v>0</v>
      </c>
      <c r="AK29">
        <f t="shared" ref="AK29" si="248">_xlfn.IFNA(IF(LEFT($L29,2)="E3",VLOOKUP(AJ29,$D$2:$H$310,4,FALSE),IF(LEFT($L29,2)="E2",VLOOKUP(AJ29,$D$2:$H$310,3,FALSE),IF(LEFT($L29,2)="E1",VLOOKUP(AJ29,$D$2:$H$310,2,FALSE),IF(LEFT($L29,2)="E4",VLOOKUP(AJ29,$D$2:$H$310,5,FALSE))))),0)</f>
        <v>0</v>
      </c>
      <c r="AM29">
        <f t="shared" ref="AM29" si="249">_xlfn.IFNA(IF(LEFT($L29,2)="E3",VLOOKUP(AL29,$D$2:$H$310,4,FALSE),IF(LEFT($L29,2)="E2",VLOOKUP(AL29,$D$2:$H$310,3,FALSE),IF(LEFT($L29,2)="E1",VLOOKUP(AL29,$D$2:$H$310,2,FALSE),IF(LEFT($L29,2)="E4",VLOOKUP(AL29,$D$2:$H$310,5,FALSE))))),0)</f>
        <v>0</v>
      </c>
      <c r="AO29">
        <f t="shared" ref="AO29" si="250">_xlfn.IFNA(IF(LEFT($L29,2)="E3",VLOOKUP(AN29,$D$2:$H$310,4,FALSE),IF(LEFT($L29,2)="E2",VLOOKUP(AN29,$D$2:$H$310,3,FALSE),IF(LEFT($L29,2)="E1",VLOOKUP(AN29,$D$2:$H$310,2,FALSE),IF(LEFT($L29,2)="E4",VLOOKUP(AN29,$D$2:$H$310,5,FALSE))))),0)</f>
        <v>0</v>
      </c>
      <c r="AQ29">
        <f t="shared" si="13"/>
        <v>29287950</v>
      </c>
      <c r="AR29">
        <f t="shared" si="14"/>
        <v>29248217.990000002</v>
      </c>
      <c r="AS29" t="str">
        <f t="shared" si="15"/>
        <v>INVESTIGATE</v>
      </c>
      <c r="AT29">
        <f t="shared" si="16"/>
        <v>39732.009999997914</v>
      </c>
    </row>
    <row r="30" spans="1:46" x14ac:dyDescent="0.25">
      <c r="A30" t="s">
        <v>432</v>
      </c>
      <c r="B30">
        <v>64358380</v>
      </c>
      <c r="D30" t="s">
        <v>1415</v>
      </c>
      <c r="E30">
        <v>71704522</v>
      </c>
      <c r="F30">
        <v>12190480</v>
      </c>
      <c r="G30">
        <v>3888725</v>
      </c>
      <c r="H30">
        <v>0</v>
      </c>
      <c r="L30" t="s">
        <v>242</v>
      </c>
      <c r="N30" t="s">
        <v>1385</v>
      </c>
      <c r="O30">
        <f t="shared" si="0"/>
        <v>85995407</v>
      </c>
      <c r="P30" t="s">
        <v>1386</v>
      </c>
      <c r="Q30">
        <f t="shared" si="1"/>
        <v>77001352</v>
      </c>
      <c r="R30" t="s">
        <v>1387</v>
      </c>
      <c r="S30">
        <f t="shared" si="2"/>
        <v>46477813</v>
      </c>
      <c r="T30" t="s">
        <v>1388</v>
      </c>
      <c r="U30">
        <f t="shared" si="3"/>
        <v>43689023</v>
      </c>
      <c r="V30" t="s">
        <v>1389</v>
      </c>
      <c r="W30">
        <f t="shared" si="3"/>
        <v>98276911</v>
      </c>
      <c r="X30" t="s">
        <v>1390</v>
      </c>
      <c r="Y30">
        <f t="shared" ref="Y30" si="251">_xlfn.IFNA(IF(LEFT($L30,2)="E3",VLOOKUP(X30,$D$2:$H$310,4,FALSE),IF(LEFT($L30,2)="E2",VLOOKUP(X30,$D$2:$H$310,3,FALSE),IF(LEFT($L30,2)="E1",VLOOKUP(X30,$D$2:$H$310,2,FALSE),IF(LEFT($L30,2)="E4",VLOOKUP(X30,$D$2:$H$310,5,FALSE))))),0)</f>
        <v>90682728</v>
      </c>
      <c r="Z30" t="s">
        <v>1391</v>
      </c>
      <c r="AA30">
        <f t="shared" ref="AA30" si="252">_xlfn.IFNA(IF(LEFT($L30,2)="E3",VLOOKUP(Z30,$D$2:$H$310,4,FALSE),IF(LEFT($L30,2)="E2",VLOOKUP(Z30,$D$2:$H$310,3,FALSE),IF(LEFT($L30,2)="E1",VLOOKUP(Z30,$D$2:$H$310,2,FALSE),IF(LEFT($L30,2)="E4",VLOOKUP(Z30,$D$2:$H$310,5,FALSE))))),0)</f>
        <v>76872869</v>
      </c>
      <c r="AB30" t="s">
        <v>1392</v>
      </c>
      <c r="AC30">
        <f t="shared" ref="AC30" si="253">_xlfn.IFNA(IF(LEFT($L30,2)="E3",VLOOKUP(AB30,$D$2:$H$310,4,FALSE),IF(LEFT($L30,2)="E2",VLOOKUP(AB30,$D$2:$H$310,3,FALSE),IF(LEFT($L30,2)="E1",VLOOKUP(AB30,$D$2:$H$310,2,FALSE),IF(LEFT($L30,2)="E4",VLOOKUP(AB30,$D$2:$H$310,5,FALSE))))),0)</f>
        <v>39161304</v>
      </c>
      <c r="AD30" t="s">
        <v>1393</v>
      </c>
      <c r="AE30">
        <f t="shared" ref="AE30" si="254">_xlfn.IFNA(IF(LEFT($L30,2)="E3",VLOOKUP(AD30,$D$2:$H$310,4,FALSE),IF(LEFT($L30,2)="E2",VLOOKUP(AD30,$D$2:$H$310,3,FALSE),IF(LEFT($L30,2)="E1",VLOOKUP(AD30,$D$2:$H$310,2,FALSE),IF(LEFT($L30,2)="E4",VLOOKUP(AD30,$D$2:$H$310,5,FALSE))))),0)</f>
        <v>35762664</v>
      </c>
      <c r="AF30" t="s">
        <v>1394</v>
      </c>
      <c r="AG30">
        <f t="shared" ref="AG30" si="255">_xlfn.IFNA(IF(LEFT($L30,2)="E3",VLOOKUP(AF30,$D$2:$H$310,4,FALSE),IF(LEFT($L30,2)="E2",VLOOKUP(AF30,$D$2:$H$310,3,FALSE),IF(LEFT($L30,2)="E1",VLOOKUP(AF30,$D$2:$H$310,2,FALSE),IF(LEFT($L30,2)="E4",VLOOKUP(AF30,$D$2:$H$310,5,FALSE))))),0)</f>
        <v>45827273</v>
      </c>
      <c r="AH30" t="s">
        <v>1395</v>
      </c>
      <c r="AI30">
        <f t="shared" ref="AI30" si="256">_xlfn.IFNA(IF(LEFT($L30,2)="E3",VLOOKUP(AH30,$D$2:$H$310,4,FALSE),IF(LEFT($L30,2)="E2",VLOOKUP(AH30,$D$2:$H$310,3,FALSE),IF(LEFT($L30,2)="E1",VLOOKUP(AH30,$D$2:$H$310,2,FALSE),IF(LEFT($L30,2)="E4",VLOOKUP(AH30,$D$2:$H$310,5,FALSE))))),0)</f>
        <v>69904959</v>
      </c>
      <c r="AJ30" t="s">
        <v>1396</v>
      </c>
      <c r="AK30">
        <f t="shared" ref="AK30" si="257">_xlfn.IFNA(IF(LEFT($L30,2)="E3",VLOOKUP(AJ30,$D$2:$H$310,4,FALSE),IF(LEFT($L30,2)="E2",VLOOKUP(AJ30,$D$2:$H$310,3,FALSE),IF(LEFT($L30,2)="E1",VLOOKUP(AJ30,$D$2:$H$310,2,FALSE),IF(LEFT($L30,2)="E4",VLOOKUP(AJ30,$D$2:$H$310,5,FALSE))))),0)</f>
        <v>53853028</v>
      </c>
      <c r="AM30">
        <f t="shared" ref="AM30" si="258">_xlfn.IFNA(IF(LEFT($L30,2)="E3",VLOOKUP(AL30,$D$2:$H$310,4,FALSE),IF(LEFT($L30,2)="E2",VLOOKUP(AL30,$D$2:$H$310,3,FALSE),IF(LEFT($L30,2)="E1",VLOOKUP(AL30,$D$2:$H$310,2,FALSE),IF(LEFT($L30,2)="E4",VLOOKUP(AL30,$D$2:$H$310,5,FALSE))))),0)</f>
        <v>0</v>
      </c>
      <c r="AO30">
        <f t="shared" ref="AO30" si="259">_xlfn.IFNA(IF(LEFT($L30,2)="E3",VLOOKUP(AN30,$D$2:$H$310,4,FALSE),IF(LEFT($L30,2)="E2",VLOOKUP(AN30,$D$2:$H$310,3,FALSE),IF(LEFT($L30,2)="E1",VLOOKUP(AN30,$D$2:$H$310,2,FALSE),IF(LEFT($L30,2)="E4",VLOOKUP(AN30,$D$2:$H$310,5,FALSE))))),0)</f>
        <v>0</v>
      </c>
      <c r="AQ30">
        <f t="shared" si="13"/>
        <v>763504574</v>
      </c>
      <c r="AR30">
        <f t="shared" si="14"/>
        <v>763505331</v>
      </c>
      <c r="AS30" t="str">
        <f t="shared" si="15"/>
        <v>INVESTIGATE</v>
      </c>
      <c r="AT30">
        <f t="shared" si="16"/>
        <v>-757</v>
      </c>
    </row>
    <row r="31" spans="1:46" x14ac:dyDescent="0.25">
      <c r="A31" t="s">
        <v>405</v>
      </c>
      <c r="B31">
        <v>25614426</v>
      </c>
      <c r="D31" t="s">
        <v>1328</v>
      </c>
      <c r="E31">
        <v>0</v>
      </c>
      <c r="F31">
        <v>11641519</v>
      </c>
      <c r="G31">
        <v>3568013.55</v>
      </c>
      <c r="H31">
        <v>0</v>
      </c>
      <c r="L31" t="s">
        <v>245</v>
      </c>
      <c r="N31" t="s">
        <v>1385</v>
      </c>
      <c r="O31">
        <f t="shared" si="0"/>
        <v>4623468</v>
      </c>
      <c r="P31" t="s">
        <v>1386</v>
      </c>
      <c r="Q31">
        <f t="shared" si="1"/>
        <v>4139911</v>
      </c>
      <c r="R31" t="s">
        <v>1387</v>
      </c>
      <c r="S31">
        <f t="shared" si="2"/>
        <v>2498839</v>
      </c>
      <c r="T31" t="s">
        <v>1388</v>
      </c>
      <c r="U31">
        <f t="shared" si="3"/>
        <v>2348865</v>
      </c>
      <c r="V31" t="s">
        <v>1389</v>
      </c>
      <c r="W31">
        <f t="shared" si="3"/>
        <v>5283773</v>
      </c>
      <c r="X31" t="s">
        <v>1390</v>
      </c>
      <c r="Y31">
        <f t="shared" ref="Y31" si="260">_xlfn.IFNA(IF(LEFT($L31,2)="E3",VLOOKUP(X31,$D$2:$H$310,4,FALSE),IF(LEFT($L31,2)="E2",VLOOKUP(X31,$D$2:$H$310,3,FALSE),IF(LEFT($L31,2)="E1",VLOOKUP(X31,$D$2:$H$310,2,FALSE),IF(LEFT($L31,2)="E4",VLOOKUP(X31,$D$2:$H$310,5,FALSE))))),0)</f>
        <v>4875478</v>
      </c>
      <c r="Z31" t="s">
        <v>1391</v>
      </c>
      <c r="AA31">
        <f t="shared" ref="AA31" si="261">_xlfn.IFNA(IF(LEFT($L31,2)="E3",VLOOKUP(Z31,$D$2:$H$310,4,FALSE),IF(LEFT($L31,2)="E2",VLOOKUP(Z31,$D$2:$H$310,3,FALSE),IF(LEFT($L31,2)="E1",VLOOKUP(Z31,$D$2:$H$310,2,FALSE),IF(LEFT($L31,2)="E4",VLOOKUP(Z31,$D$2:$H$310,5,FALSE))))),0)</f>
        <v>4133003</v>
      </c>
      <c r="AB31" t="s">
        <v>1392</v>
      </c>
      <c r="AC31">
        <f t="shared" ref="AC31" si="262">_xlfn.IFNA(IF(LEFT($L31,2)="E3",VLOOKUP(AB31,$D$2:$H$310,4,FALSE),IF(LEFT($L31,2)="E2",VLOOKUP(AB31,$D$2:$H$310,3,FALSE),IF(LEFT($L31,2)="E1",VLOOKUP(AB31,$D$2:$H$310,2,FALSE),IF(LEFT($L31,2)="E4",VLOOKUP(AB31,$D$2:$H$310,5,FALSE))))),0)</f>
        <v>2105474</v>
      </c>
      <c r="AD31" t="s">
        <v>1393</v>
      </c>
      <c r="AE31">
        <f t="shared" ref="AE31" si="263">_xlfn.IFNA(IF(LEFT($L31,2)="E3",VLOOKUP(AD31,$D$2:$H$310,4,FALSE),IF(LEFT($L31,2)="E2",VLOOKUP(AD31,$D$2:$H$310,3,FALSE),IF(LEFT($L31,2)="E1",VLOOKUP(AD31,$D$2:$H$310,2,FALSE),IF(LEFT($L31,2)="E4",VLOOKUP(AD31,$D$2:$H$310,5,FALSE))))),0)</f>
        <v>1922749</v>
      </c>
      <c r="AF31" t="s">
        <v>1394</v>
      </c>
      <c r="AG31">
        <f t="shared" ref="AG31" si="264">_xlfn.IFNA(IF(LEFT($L31,2)="E3",VLOOKUP(AF31,$D$2:$H$310,4,FALSE),IF(LEFT($L31,2)="E2",VLOOKUP(AF31,$D$2:$H$310,3,FALSE),IF(LEFT($L31,2)="E1",VLOOKUP(AF31,$D$2:$H$310,2,FALSE),IF(LEFT($L31,2)="E4",VLOOKUP(AF31,$D$2:$H$310,5,FALSE))))),0)</f>
        <v>2463864</v>
      </c>
      <c r="AH31" t="s">
        <v>1397</v>
      </c>
      <c r="AI31">
        <f t="shared" ref="AI31" si="265">_xlfn.IFNA(IF(LEFT($L31,2)="E3",VLOOKUP(AH31,$D$2:$H$310,4,FALSE),IF(LEFT($L31,2)="E2",VLOOKUP(AH31,$D$2:$H$310,3,FALSE),IF(LEFT($L31,2)="E1",VLOOKUP(AH31,$D$2:$H$310,2,FALSE),IF(LEFT($L31,2)="E4",VLOOKUP(AH31,$D$2:$H$310,5,FALSE))))),0)</f>
        <v>4451004</v>
      </c>
      <c r="AJ31" t="s">
        <v>1395</v>
      </c>
      <c r="AK31">
        <f t="shared" ref="AK31" si="266">_xlfn.IFNA(IF(LEFT($L31,2)="E3",VLOOKUP(AJ31,$D$2:$H$310,4,FALSE),IF(LEFT($L31,2)="E2",VLOOKUP(AJ31,$D$2:$H$310,3,FALSE),IF(LEFT($L31,2)="E1",VLOOKUP(AJ31,$D$2:$H$310,2,FALSE),IF(LEFT($L31,2)="E4",VLOOKUP(AJ31,$D$2:$H$310,5,FALSE))))),0)</f>
        <v>3758379</v>
      </c>
      <c r="AL31" t="s">
        <v>1398</v>
      </c>
      <c r="AM31">
        <f t="shared" ref="AM31" si="267">_xlfn.IFNA(IF(LEFT($L31,2)="E3",VLOOKUP(AL31,$D$2:$H$310,4,FALSE),IF(LEFT($L31,2)="E2",VLOOKUP(AL31,$D$2:$H$310,3,FALSE),IF(LEFT($L31,2)="E1",VLOOKUP(AL31,$D$2:$H$310,2,FALSE),IF(LEFT($L31,2)="E4",VLOOKUP(AL31,$D$2:$H$310,5,FALSE))))),0)</f>
        <v>3891322</v>
      </c>
      <c r="AN31" t="s">
        <v>1396</v>
      </c>
      <c r="AO31">
        <f t="shared" ref="AO31" si="268">_xlfn.IFNA(IF(LEFT($L31,2)="E3",VLOOKUP(AN31,$D$2:$H$310,4,FALSE),IF(LEFT($L31,2)="E2",VLOOKUP(AN31,$D$2:$H$310,3,FALSE),IF(LEFT($L31,2)="E1",VLOOKUP(AN31,$D$2:$H$310,2,FALSE),IF(LEFT($L31,2)="E4",VLOOKUP(AN31,$D$2:$H$310,5,FALSE))))),0)</f>
        <v>2895361</v>
      </c>
      <c r="AQ31">
        <f t="shared" si="13"/>
        <v>49391411</v>
      </c>
      <c r="AR31">
        <f t="shared" si="14"/>
        <v>49391490</v>
      </c>
      <c r="AS31" t="str">
        <f t="shared" si="15"/>
        <v>INVESTIGATE</v>
      </c>
      <c r="AT31">
        <f t="shared" si="16"/>
        <v>-79</v>
      </c>
    </row>
    <row r="32" spans="1:46" x14ac:dyDescent="0.25">
      <c r="A32" t="s">
        <v>248</v>
      </c>
      <c r="B32">
        <v>143276399</v>
      </c>
      <c r="D32" t="s">
        <v>1400</v>
      </c>
      <c r="E32">
        <v>61237130</v>
      </c>
      <c r="F32">
        <v>11817395</v>
      </c>
      <c r="G32">
        <v>0</v>
      </c>
      <c r="H32">
        <v>0</v>
      </c>
      <c r="L32" t="s">
        <v>248</v>
      </c>
      <c r="N32" t="s">
        <v>1385</v>
      </c>
      <c r="O32">
        <f t="shared" si="0"/>
        <v>13411925</v>
      </c>
      <c r="P32" t="s">
        <v>1386</v>
      </c>
      <c r="Q32">
        <f t="shared" si="1"/>
        <v>12009204</v>
      </c>
      <c r="R32" t="s">
        <v>1387</v>
      </c>
      <c r="S32">
        <f t="shared" si="2"/>
        <v>7248724</v>
      </c>
      <c r="T32" t="s">
        <v>1388</v>
      </c>
      <c r="U32">
        <f t="shared" si="3"/>
        <v>6813672</v>
      </c>
      <c r="V32" t="s">
        <v>1389</v>
      </c>
      <c r="W32">
        <f t="shared" si="3"/>
        <v>15327360</v>
      </c>
      <c r="X32" t="s">
        <v>1390</v>
      </c>
      <c r="Y32">
        <f t="shared" ref="Y32" si="269">_xlfn.IFNA(IF(LEFT($L32,2)="E3",VLOOKUP(X32,$D$2:$H$310,4,FALSE),IF(LEFT($L32,2)="E2",VLOOKUP(X32,$D$2:$H$310,3,FALSE),IF(LEFT($L32,2)="E1",VLOOKUP(X32,$D$2:$H$310,2,FALSE),IF(LEFT($L32,2)="E4",VLOOKUP(X32,$D$2:$H$310,5,FALSE))))),0)</f>
        <v>14142964</v>
      </c>
      <c r="Z32" t="s">
        <v>1391</v>
      </c>
      <c r="AA32">
        <f t="shared" ref="AA32" si="270">_xlfn.IFNA(IF(LEFT($L32,2)="E3",VLOOKUP(Z32,$D$2:$H$310,4,FALSE),IF(LEFT($L32,2)="E2",VLOOKUP(Z32,$D$2:$H$310,3,FALSE),IF(LEFT($L32,2)="E1",VLOOKUP(Z32,$D$2:$H$310,2,FALSE),IF(LEFT($L32,2)="E4",VLOOKUP(Z32,$D$2:$H$310,5,FALSE))))),0)</f>
        <v>11989165</v>
      </c>
      <c r="AB32" t="s">
        <v>1392</v>
      </c>
      <c r="AC32">
        <f t="shared" ref="AC32" si="271">_xlfn.IFNA(IF(LEFT($L32,2)="E3",VLOOKUP(AB32,$D$2:$H$310,4,FALSE),IF(LEFT($L32,2)="E2",VLOOKUP(AB32,$D$2:$H$310,3,FALSE),IF(LEFT($L32,2)="E1",VLOOKUP(AB32,$D$2:$H$310,2,FALSE),IF(LEFT($L32,2)="E4",VLOOKUP(AB32,$D$2:$H$310,5,FALSE))))),0)</f>
        <v>6107634</v>
      </c>
      <c r="AD32" t="s">
        <v>1393</v>
      </c>
      <c r="AE32">
        <f t="shared" ref="AE32" si="272">_xlfn.IFNA(IF(LEFT($L32,2)="E3",VLOOKUP(AD32,$D$2:$H$310,4,FALSE),IF(LEFT($L32,2)="E2",VLOOKUP(AD32,$D$2:$H$310,3,FALSE),IF(LEFT($L32,2)="E1",VLOOKUP(AD32,$D$2:$H$310,2,FALSE),IF(LEFT($L32,2)="E4",VLOOKUP(AD32,$D$2:$H$310,5,FALSE))))),0)</f>
        <v>5577579</v>
      </c>
      <c r="AF32" t="s">
        <v>1394</v>
      </c>
      <c r="AG32">
        <f t="shared" ref="AG32" si="273">_xlfn.IFNA(IF(LEFT($L32,2)="E3",VLOOKUP(AF32,$D$2:$H$310,4,FALSE),IF(LEFT($L32,2)="E2",VLOOKUP(AF32,$D$2:$H$310,3,FALSE),IF(LEFT($L32,2)="E1",VLOOKUP(AF32,$D$2:$H$310,2,FALSE),IF(LEFT($L32,2)="E4",VLOOKUP(AF32,$D$2:$H$310,5,FALSE))))),0)</f>
        <v>7147265</v>
      </c>
      <c r="AH32" t="s">
        <v>1397</v>
      </c>
      <c r="AI32">
        <f t="shared" ref="AI32" si="274">_xlfn.IFNA(IF(LEFT($L32,2)="E3",VLOOKUP(AH32,$D$2:$H$310,4,FALSE),IF(LEFT($L32,2)="E2",VLOOKUP(AH32,$D$2:$H$310,3,FALSE),IF(LEFT($L32,2)="E1",VLOOKUP(AH32,$D$2:$H$310,2,FALSE),IF(LEFT($L32,2)="E4",VLOOKUP(AH32,$D$2:$H$310,5,FALSE))))),0)</f>
        <v>12911634</v>
      </c>
      <c r="AJ32" t="s">
        <v>1395</v>
      </c>
      <c r="AK32">
        <f t="shared" ref="AK32" si="275">_xlfn.IFNA(IF(LEFT($L32,2)="E3",VLOOKUP(AJ32,$D$2:$H$310,4,FALSE),IF(LEFT($L32,2)="E2",VLOOKUP(AJ32,$D$2:$H$310,3,FALSE),IF(LEFT($L32,2)="E1",VLOOKUP(AJ32,$D$2:$H$310,2,FALSE),IF(LEFT($L32,2)="E4",VLOOKUP(AJ32,$D$2:$H$310,5,FALSE))))),0)</f>
        <v>10902444</v>
      </c>
      <c r="AL32" t="s">
        <v>1398</v>
      </c>
      <c r="AM32">
        <f t="shared" ref="AM32" si="276">_xlfn.IFNA(IF(LEFT($L32,2)="E3",VLOOKUP(AL32,$D$2:$H$310,4,FALSE),IF(LEFT($L32,2)="E2",VLOOKUP(AL32,$D$2:$H$310,3,FALSE),IF(LEFT($L32,2)="E1",VLOOKUP(AL32,$D$2:$H$310,2,FALSE),IF(LEFT($L32,2)="E4",VLOOKUP(AL32,$D$2:$H$310,5,FALSE))))),0)</f>
        <v>11288088</v>
      </c>
      <c r="AN32" t="s">
        <v>1396</v>
      </c>
      <c r="AO32">
        <f t="shared" ref="AO32" si="277">_xlfn.IFNA(IF(LEFT($L32,2)="E3",VLOOKUP(AN32,$D$2:$H$310,4,FALSE),IF(LEFT($L32,2)="E2",VLOOKUP(AN32,$D$2:$H$310,3,FALSE),IF(LEFT($L32,2)="E1",VLOOKUP(AN32,$D$2:$H$310,2,FALSE),IF(LEFT($L32,2)="E4",VLOOKUP(AN32,$D$2:$H$310,5,FALSE))))),0)</f>
        <v>8398969</v>
      </c>
      <c r="AQ32">
        <f t="shared" si="13"/>
        <v>143276399</v>
      </c>
      <c r="AR32">
        <f t="shared" si="14"/>
        <v>143276627</v>
      </c>
      <c r="AS32" t="str">
        <f t="shared" si="15"/>
        <v>INVESTIGATE</v>
      </c>
      <c r="AT32">
        <f t="shared" si="16"/>
        <v>-228</v>
      </c>
    </row>
    <row r="33" spans="1:46" x14ac:dyDescent="0.25">
      <c r="A33" t="s">
        <v>330</v>
      </c>
      <c r="B33">
        <v>87751374</v>
      </c>
      <c r="D33" t="s">
        <v>1391</v>
      </c>
      <c r="E33">
        <v>76872869</v>
      </c>
      <c r="F33">
        <v>11989165</v>
      </c>
      <c r="G33">
        <v>4133003</v>
      </c>
      <c r="H33">
        <v>0</v>
      </c>
      <c r="L33" t="s">
        <v>251</v>
      </c>
      <c r="N33" t="s">
        <v>1399</v>
      </c>
      <c r="O33">
        <f t="shared" si="0"/>
        <v>63023435</v>
      </c>
      <c r="P33" t="s">
        <v>1400</v>
      </c>
      <c r="Q33">
        <f t="shared" si="1"/>
        <v>61237130</v>
      </c>
      <c r="R33" t="s">
        <v>1401</v>
      </c>
      <c r="S33">
        <f t="shared" si="2"/>
        <v>43802215</v>
      </c>
      <c r="T33" t="s">
        <v>1402</v>
      </c>
      <c r="U33">
        <f t="shared" si="3"/>
        <v>55810191</v>
      </c>
      <c r="V33" t="s">
        <v>1403</v>
      </c>
      <c r="W33">
        <f t="shared" si="3"/>
        <v>67403253</v>
      </c>
      <c r="X33" t="s">
        <v>1404</v>
      </c>
      <c r="Y33">
        <f t="shared" ref="Y33" si="278">_xlfn.IFNA(IF(LEFT($L33,2)="E3",VLOOKUP(X33,$D$2:$H$310,4,FALSE),IF(LEFT($L33,2)="E2",VLOOKUP(X33,$D$2:$H$310,3,FALSE),IF(LEFT($L33,2)="E1",VLOOKUP(X33,$D$2:$H$310,2,FALSE),IF(LEFT($L33,2)="E4",VLOOKUP(X33,$D$2:$H$310,5,FALSE))))),0)</f>
        <v>51974864</v>
      </c>
      <c r="AA33">
        <f t="shared" ref="AA33" si="279">_xlfn.IFNA(IF(LEFT($L33,2)="E3",VLOOKUP(Z33,$D$2:$H$310,4,FALSE),IF(LEFT($L33,2)="E2",VLOOKUP(Z33,$D$2:$H$310,3,FALSE),IF(LEFT($L33,2)="E1",VLOOKUP(Z33,$D$2:$H$310,2,FALSE),IF(LEFT($L33,2)="E4",VLOOKUP(Z33,$D$2:$H$310,5,FALSE))))),0)</f>
        <v>0</v>
      </c>
      <c r="AC33">
        <f t="shared" ref="AC33" si="280">_xlfn.IFNA(IF(LEFT($L33,2)="E3",VLOOKUP(AB33,$D$2:$H$310,4,FALSE),IF(LEFT($L33,2)="E2",VLOOKUP(AB33,$D$2:$H$310,3,FALSE),IF(LEFT($L33,2)="E1",VLOOKUP(AB33,$D$2:$H$310,2,FALSE),IF(LEFT($L33,2)="E4",VLOOKUP(AB33,$D$2:$H$310,5,FALSE))))),0)</f>
        <v>0</v>
      </c>
      <c r="AE33">
        <f t="shared" ref="AE33" si="281">_xlfn.IFNA(IF(LEFT($L33,2)="E3",VLOOKUP(AD33,$D$2:$H$310,4,FALSE),IF(LEFT($L33,2)="E2",VLOOKUP(AD33,$D$2:$H$310,3,FALSE),IF(LEFT($L33,2)="E1",VLOOKUP(AD33,$D$2:$H$310,2,FALSE),IF(LEFT($L33,2)="E4",VLOOKUP(AD33,$D$2:$H$310,5,FALSE))))),0)</f>
        <v>0</v>
      </c>
      <c r="AG33">
        <f t="shared" ref="AG33" si="282">_xlfn.IFNA(IF(LEFT($L33,2)="E3",VLOOKUP(AF33,$D$2:$H$310,4,FALSE),IF(LEFT($L33,2)="E2",VLOOKUP(AF33,$D$2:$H$310,3,FALSE),IF(LEFT($L33,2)="E1",VLOOKUP(AF33,$D$2:$H$310,2,FALSE),IF(LEFT($L33,2)="E4",VLOOKUP(AF33,$D$2:$H$310,5,FALSE))))),0)</f>
        <v>0</v>
      </c>
      <c r="AI33">
        <f t="shared" ref="AI33" si="283">_xlfn.IFNA(IF(LEFT($L33,2)="E3",VLOOKUP(AH33,$D$2:$H$310,4,FALSE),IF(LEFT($L33,2)="E2",VLOOKUP(AH33,$D$2:$H$310,3,FALSE),IF(LEFT($L33,2)="E1",VLOOKUP(AH33,$D$2:$H$310,2,FALSE),IF(LEFT($L33,2)="E4",VLOOKUP(AH33,$D$2:$H$310,5,FALSE))))),0)</f>
        <v>0</v>
      </c>
      <c r="AK33">
        <f t="shared" ref="AK33" si="284">_xlfn.IFNA(IF(LEFT($L33,2)="E3",VLOOKUP(AJ33,$D$2:$H$310,4,FALSE),IF(LEFT($L33,2)="E2",VLOOKUP(AJ33,$D$2:$H$310,3,FALSE),IF(LEFT($L33,2)="E1",VLOOKUP(AJ33,$D$2:$H$310,2,FALSE),IF(LEFT($L33,2)="E4",VLOOKUP(AJ33,$D$2:$H$310,5,FALSE))))),0)</f>
        <v>0</v>
      </c>
      <c r="AM33">
        <f t="shared" ref="AM33" si="285">_xlfn.IFNA(IF(LEFT($L33,2)="E3",VLOOKUP(AL33,$D$2:$H$310,4,FALSE),IF(LEFT($L33,2)="E2",VLOOKUP(AL33,$D$2:$H$310,3,FALSE),IF(LEFT($L33,2)="E1",VLOOKUP(AL33,$D$2:$H$310,2,FALSE),IF(LEFT($L33,2)="E4",VLOOKUP(AL33,$D$2:$H$310,5,FALSE))))),0)</f>
        <v>0</v>
      </c>
      <c r="AO33">
        <f t="shared" ref="AO33" si="286">_xlfn.IFNA(IF(LEFT($L33,2)="E3",VLOOKUP(AN33,$D$2:$H$310,4,FALSE),IF(LEFT($L33,2)="E2",VLOOKUP(AN33,$D$2:$H$310,3,FALSE),IF(LEFT($L33,2)="E1",VLOOKUP(AN33,$D$2:$H$310,2,FALSE),IF(LEFT($L33,2)="E4",VLOOKUP(AN33,$D$2:$H$310,5,FALSE))))),0)</f>
        <v>0</v>
      </c>
      <c r="AQ33">
        <f t="shared" si="13"/>
        <v>343250962</v>
      </c>
      <c r="AR33">
        <f t="shared" si="14"/>
        <v>343251088</v>
      </c>
      <c r="AS33" t="str">
        <f t="shared" si="15"/>
        <v>INVESTIGATE</v>
      </c>
      <c r="AT33">
        <f t="shared" si="16"/>
        <v>-126</v>
      </c>
    </row>
    <row r="34" spans="1:46" x14ac:dyDescent="0.25">
      <c r="A34" t="s">
        <v>266</v>
      </c>
      <c r="B34">
        <v>25568078</v>
      </c>
      <c r="D34" t="s">
        <v>1584</v>
      </c>
      <c r="E34">
        <v>32542420</v>
      </c>
      <c r="F34">
        <v>0</v>
      </c>
      <c r="G34">
        <v>0</v>
      </c>
      <c r="H34">
        <v>0</v>
      </c>
      <c r="L34" t="s">
        <v>254</v>
      </c>
      <c r="N34" t="s">
        <v>1399</v>
      </c>
      <c r="O34">
        <f t="shared" si="0"/>
        <v>12162138</v>
      </c>
      <c r="P34" t="s">
        <v>1400</v>
      </c>
      <c r="Q34">
        <f t="shared" si="1"/>
        <v>11817395</v>
      </c>
      <c r="R34" t="s">
        <v>1401</v>
      </c>
      <c r="S34">
        <f t="shared" si="2"/>
        <v>8452865</v>
      </c>
      <c r="T34" t="s">
        <v>1402</v>
      </c>
      <c r="U34">
        <f t="shared" si="3"/>
        <v>10770140</v>
      </c>
      <c r="V34" t="s">
        <v>1403</v>
      </c>
      <c r="W34">
        <f t="shared" si="3"/>
        <v>13007347</v>
      </c>
      <c r="X34" t="s">
        <v>1404</v>
      </c>
      <c r="Y34">
        <f t="shared" ref="Y34" si="287">_xlfn.IFNA(IF(LEFT($L34,2)="E3",VLOOKUP(X34,$D$2:$H$310,4,FALSE),IF(LEFT($L34,2)="E2",VLOOKUP(X34,$D$2:$H$310,3,FALSE),IF(LEFT($L34,2)="E1",VLOOKUP(X34,$D$2:$H$310,2,FALSE),IF(LEFT($L34,2)="E4",VLOOKUP(X34,$D$2:$H$310,5,FALSE))))),0)</f>
        <v>10030006.5</v>
      </c>
      <c r="AA34">
        <f t="shared" ref="AA34" si="288">_xlfn.IFNA(IF(LEFT($L34,2)="E3",VLOOKUP(Z34,$D$2:$H$310,4,FALSE),IF(LEFT($L34,2)="E2",VLOOKUP(Z34,$D$2:$H$310,3,FALSE),IF(LEFT($L34,2)="E1",VLOOKUP(Z34,$D$2:$H$310,2,FALSE),IF(LEFT($L34,2)="E4",VLOOKUP(Z34,$D$2:$H$310,5,FALSE))))),0)</f>
        <v>0</v>
      </c>
      <c r="AC34">
        <f t="shared" ref="AC34" si="289">_xlfn.IFNA(IF(LEFT($L34,2)="E3",VLOOKUP(AB34,$D$2:$H$310,4,FALSE),IF(LEFT($L34,2)="E2",VLOOKUP(AB34,$D$2:$H$310,3,FALSE),IF(LEFT($L34,2)="E1",VLOOKUP(AB34,$D$2:$H$310,2,FALSE),IF(LEFT($L34,2)="E4",VLOOKUP(AB34,$D$2:$H$310,5,FALSE))))),0)</f>
        <v>0</v>
      </c>
      <c r="AE34">
        <f t="shared" ref="AE34" si="290">_xlfn.IFNA(IF(LEFT($L34,2)="E3",VLOOKUP(AD34,$D$2:$H$310,4,FALSE),IF(LEFT($L34,2)="E2",VLOOKUP(AD34,$D$2:$H$310,3,FALSE),IF(LEFT($L34,2)="E1",VLOOKUP(AD34,$D$2:$H$310,2,FALSE),IF(LEFT($L34,2)="E4",VLOOKUP(AD34,$D$2:$H$310,5,FALSE))))),0)</f>
        <v>0</v>
      </c>
      <c r="AG34">
        <f t="shared" ref="AG34" si="291">_xlfn.IFNA(IF(LEFT($L34,2)="E3",VLOOKUP(AF34,$D$2:$H$310,4,FALSE),IF(LEFT($L34,2)="E2",VLOOKUP(AF34,$D$2:$H$310,3,FALSE),IF(LEFT($L34,2)="E1",VLOOKUP(AF34,$D$2:$H$310,2,FALSE),IF(LEFT($L34,2)="E4",VLOOKUP(AF34,$D$2:$H$310,5,FALSE))))),0)</f>
        <v>0</v>
      </c>
      <c r="AI34">
        <f t="shared" ref="AI34" si="292">_xlfn.IFNA(IF(LEFT($L34,2)="E3",VLOOKUP(AH34,$D$2:$H$310,4,FALSE),IF(LEFT($L34,2)="E2",VLOOKUP(AH34,$D$2:$H$310,3,FALSE),IF(LEFT($L34,2)="E1",VLOOKUP(AH34,$D$2:$H$310,2,FALSE),IF(LEFT($L34,2)="E4",VLOOKUP(AH34,$D$2:$H$310,5,FALSE))))),0)</f>
        <v>0</v>
      </c>
      <c r="AK34">
        <f t="shared" ref="AK34" si="293">_xlfn.IFNA(IF(LEFT($L34,2)="E3",VLOOKUP(AJ34,$D$2:$H$310,4,FALSE),IF(LEFT($L34,2)="E2",VLOOKUP(AJ34,$D$2:$H$310,3,FALSE),IF(LEFT($L34,2)="E1",VLOOKUP(AJ34,$D$2:$H$310,2,FALSE),IF(LEFT($L34,2)="E4",VLOOKUP(AJ34,$D$2:$H$310,5,FALSE))))),0)</f>
        <v>0</v>
      </c>
      <c r="AM34">
        <f t="shared" ref="AM34" si="294">_xlfn.IFNA(IF(LEFT($L34,2)="E3",VLOOKUP(AL34,$D$2:$H$310,4,FALSE),IF(LEFT($L34,2)="E2",VLOOKUP(AL34,$D$2:$H$310,3,FALSE),IF(LEFT($L34,2)="E1",VLOOKUP(AL34,$D$2:$H$310,2,FALSE),IF(LEFT($L34,2)="E4",VLOOKUP(AL34,$D$2:$H$310,5,FALSE))))),0)</f>
        <v>0</v>
      </c>
      <c r="AO34">
        <f t="shared" ref="AO34" si="295">_xlfn.IFNA(IF(LEFT($L34,2)="E3",VLOOKUP(AN34,$D$2:$H$310,4,FALSE),IF(LEFT($L34,2)="E2",VLOOKUP(AN34,$D$2:$H$310,3,FALSE),IF(LEFT($L34,2)="E1",VLOOKUP(AN34,$D$2:$H$310,2,FALSE),IF(LEFT($L34,2)="E4",VLOOKUP(AN34,$D$2:$H$310,5,FALSE))))),0)</f>
        <v>0</v>
      </c>
      <c r="AQ34">
        <f t="shared" si="13"/>
        <v>66239892</v>
      </c>
      <c r="AR34">
        <f t="shared" si="14"/>
        <v>66239891.5</v>
      </c>
      <c r="AS34" t="str">
        <f t="shared" si="15"/>
        <v>INVESTIGATE</v>
      </c>
      <c r="AT34">
        <f t="shared" si="16"/>
        <v>0.5</v>
      </c>
    </row>
    <row r="35" spans="1:46" x14ac:dyDescent="0.25">
      <c r="A35" t="s">
        <v>366</v>
      </c>
      <c r="B35">
        <v>18012202</v>
      </c>
      <c r="D35" t="s">
        <v>1585</v>
      </c>
      <c r="E35">
        <v>25001367</v>
      </c>
      <c r="F35">
        <v>0</v>
      </c>
      <c r="G35">
        <v>0</v>
      </c>
      <c r="H35">
        <v>0</v>
      </c>
      <c r="L35" t="s">
        <v>257</v>
      </c>
      <c r="N35" t="s">
        <v>1405</v>
      </c>
      <c r="O35">
        <f t="shared" si="0"/>
        <v>94332854.120000005</v>
      </c>
      <c r="P35" t="s">
        <v>1406</v>
      </c>
      <c r="Q35">
        <f t="shared" si="1"/>
        <v>72197776</v>
      </c>
      <c r="R35" t="s">
        <v>1407</v>
      </c>
      <c r="S35">
        <f t="shared" si="2"/>
        <v>67280558</v>
      </c>
      <c r="T35" t="s">
        <v>1408</v>
      </c>
      <c r="U35">
        <f t="shared" si="3"/>
        <v>61201456.240000002</v>
      </c>
      <c r="V35" t="s">
        <v>1409</v>
      </c>
      <c r="W35">
        <f t="shared" si="3"/>
        <v>37767691</v>
      </c>
      <c r="X35" t="s">
        <v>1410</v>
      </c>
      <c r="Y35">
        <f t="shared" ref="Y35" si="296">_xlfn.IFNA(IF(LEFT($L35,2)="E3",VLOOKUP(X35,$D$2:$H$310,4,FALSE),IF(LEFT($L35,2)="E2",VLOOKUP(X35,$D$2:$H$310,3,FALSE),IF(LEFT($L35,2)="E1",VLOOKUP(X35,$D$2:$H$310,2,FALSE),IF(LEFT($L35,2)="E4",VLOOKUP(X35,$D$2:$H$310,5,FALSE))))),0)</f>
        <v>58160007.039999999</v>
      </c>
      <c r="Z35" t="s">
        <v>1411</v>
      </c>
      <c r="AA35">
        <f t="shared" ref="AA35" si="297">_xlfn.IFNA(IF(LEFT($L35,2)="E3",VLOOKUP(Z35,$D$2:$H$310,4,FALSE),IF(LEFT($L35,2)="E2",VLOOKUP(Z35,$D$2:$H$310,3,FALSE),IF(LEFT($L35,2)="E1",VLOOKUP(Z35,$D$2:$H$310,2,FALSE),IF(LEFT($L35,2)="E4",VLOOKUP(Z35,$D$2:$H$310,5,FALSE))))),0)</f>
        <v>58098113.770000003</v>
      </c>
      <c r="AB35" t="s">
        <v>1412</v>
      </c>
      <c r="AC35">
        <f t="shared" ref="AC35" si="298">_xlfn.IFNA(IF(LEFT($L35,2)="E3",VLOOKUP(AB35,$D$2:$H$310,4,FALSE),IF(LEFT($L35,2)="E2",VLOOKUP(AB35,$D$2:$H$310,3,FALSE),IF(LEFT($L35,2)="E1",VLOOKUP(AB35,$D$2:$H$310,2,FALSE),IF(LEFT($L35,2)="E4",VLOOKUP(AB35,$D$2:$H$310,5,FALSE))))),0)</f>
        <v>100311744</v>
      </c>
      <c r="AD35" t="s">
        <v>1413</v>
      </c>
      <c r="AE35">
        <f t="shared" ref="AE35" si="299">_xlfn.IFNA(IF(LEFT($L35,2)="E3",VLOOKUP(AD35,$D$2:$H$310,4,FALSE),IF(LEFT($L35,2)="E2",VLOOKUP(AD35,$D$2:$H$310,3,FALSE),IF(LEFT($L35,2)="E1",VLOOKUP(AD35,$D$2:$H$310,2,FALSE),IF(LEFT($L35,2)="E4",VLOOKUP(AD35,$D$2:$H$310,5,FALSE))))),0)</f>
        <v>45613657</v>
      </c>
      <c r="AF35" t="s">
        <v>1414</v>
      </c>
      <c r="AG35">
        <f t="shared" ref="AG35" si="300">_xlfn.IFNA(IF(LEFT($L35,2)="E3",VLOOKUP(AF35,$D$2:$H$310,4,FALSE),IF(LEFT($L35,2)="E2",VLOOKUP(AF35,$D$2:$H$310,3,FALSE),IF(LEFT($L35,2)="E1",VLOOKUP(AF35,$D$2:$H$310,2,FALSE),IF(LEFT($L35,2)="E4",VLOOKUP(AF35,$D$2:$H$310,5,FALSE))))),0)</f>
        <v>71403970</v>
      </c>
      <c r="AH35" t="s">
        <v>1415</v>
      </c>
      <c r="AI35">
        <f t="shared" ref="AI35" si="301">_xlfn.IFNA(IF(LEFT($L35,2)="E3",VLOOKUP(AH35,$D$2:$H$310,4,FALSE),IF(LEFT($L35,2)="E2",VLOOKUP(AH35,$D$2:$H$310,3,FALSE),IF(LEFT($L35,2)="E1",VLOOKUP(AH35,$D$2:$H$310,2,FALSE),IF(LEFT($L35,2)="E4",VLOOKUP(AH35,$D$2:$H$310,5,FALSE))))),0)</f>
        <v>71704522</v>
      </c>
      <c r="AK35">
        <f t="shared" ref="AK35" si="302">_xlfn.IFNA(IF(LEFT($L35,2)="E3",VLOOKUP(AJ35,$D$2:$H$310,4,FALSE),IF(LEFT($L35,2)="E2",VLOOKUP(AJ35,$D$2:$H$310,3,FALSE),IF(LEFT($L35,2)="E1",VLOOKUP(AJ35,$D$2:$H$310,2,FALSE),IF(LEFT($L35,2)="E4",VLOOKUP(AJ35,$D$2:$H$310,5,FALSE))))),0)</f>
        <v>0</v>
      </c>
      <c r="AM35">
        <f t="shared" ref="AM35" si="303">_xlfn.IFNA(IF(LEFT($L35,2)="E3",VLOOKUP(AL35,$D$2:$H$310,4,FALSE),IF(LEFT($L35,2)="E2",VLOOKUP(AL35,$D$2:$H$310,3,FALSE),IF(LEFT($L35,2)="E1",VLOOKUP(AL35,$D$2:$H$310,2,FALSE),IF(LEFT($L35,2)="E4",VLOOKUP(AL35,$D$2:$H$310,5,FALSE))))),0)</f>
        <v>0</v>
      </c>
      <c r="AO35">
        <f t="shared" ref="AO35" si="304">_xlfn.IFNA(IF(LEFT($L35,2)="E3",VLOOKUP(AN35,$D$2:$H$310,4,FALSE),IF(LEFT($L35,2)="E2",VLOOKUP(AN35,$D$2:$H$310,3,FALSE),IF(LEFT($L35,2)="E1",VLOOKUP(AN35,$D$2:$H$310,2,FALSE),IF(LEFT($L35,2)="E4",VLOOKUP(AN35,$D$2:$H$310,5,FALSE))))),0)</f>
        <v>0</v>
      </c>
      <c r="AQ35">
        <f t="shared" si="13"/>
        <v>738072348.89999998</v>
      </c>
      <c r="AR35">
        <f t="shared" si="14"/>
        <v>738072349.17000008</v>
      </c>
      <c r="AS35" t="str">
        <f t="shared" si="15"/>
        <v>INVESTIGATE</v>
      </c>
      <c r="AT35">
        <f t="shared" si="16"/>
        <v>-0.27000010013580322</v>
      </c>
    </row>
    <row r="36" spans="1:46" x14ac:dyDescent="0.25">
      <c r="A36" t="s">
        <v>196</v>
      </c>
      <c r="B36">
        <v>43598620</v>
      </c>
      <c r="D36" t="s">
        <v>1586</v>
      </c>
      <c r="E36">
        <v>0</v>
      </c>
      <c r="F36">
        <v>12695991</v>
      </c>
      <c r="G36">
        <v>0</v>
      </c>
      <c r="H36">
        <v>5725152</v>
      </c>
      <c r="L36" t="s">
        <v>260</v>
      </c>
      <c r="N36" t="s">
        <v>1405</v>
      </c>
      <c r="O36">
        <f t="shared" si="0"/>
        <v>5115919.0619999999</v>
      </c>
      <c r="P36" t="s">
        <v>1406</v>
      </c>
      <c r="Q36">
        <f t="shared" si="1"/>
        <v>3915476</v>
      </c>
      <c r="R36" t="s">
        <v>1407</v>
      </c>
      <c r="S36">
        <f t="shared" si="2"/>
        <v>3648801.79</v>
      </c>
      <c r="T36" t="s">
        <v>1408</v>
      </c>
      <c r="U36">
        <f t="shared" si="3"/>
        <v>3319116.12</v>
      </c>
      <c r="V36" t="s">
        <v>1409</v>
      </c>
      <c r="W36">
        <f t="shared" si="3"/>
        <v>2048241</v>
      </c>
      <c r="X36" t="s">
        <v>1410</v>
      </c>
      <c r="Y36">
        <f t="shared" ref="Y36" si="305">_xlfn.IFNA(IF(LEFT($L36,2)="E3",VLOOKUP(X36,$D$2:$H$310,4,FALSE),IF(LEFT($L36,2)="E2",VLOOKUP(X36,$D$2:$H$310,3,FALSE),IF(LEFT($L36,2)="E1",VLOOKUP(X36,$D$2:$H$310,2,FALSE),IF(LEFT($L36,2)="E4",VLOOKUP(X36,$D$2:$H$310,5,FALSE))))),0)</f>
        <v>3154170.32</v>
      </c>
      <c r="Z36" t="s">
        <v>1411</v>
      </c>
      <c r="AA36">
        <f t="shared" ref="AA36" si="306">_xlfn.IFNA(IF(LEFT($L36,2)="E3",VLOOKUP(Z36,$D$2:$H$310,4,FALSE),IF(LEFT($L36,2)="E2",VLOOKUP(Z36,$D$2:$H$310,3,FALSE),IF(LEFT($L36,2)="E1",VLOOKUP(Z36,$D$2:$H$310,2,FALSE),IF(LEFT($L36,2)="E4",VLOOKUP(Z36,$D$2:$H$310,5,FALSE))))),0)</f>
        <v>3150813.68</v>
      </c>
      <c r="AB36" t="s">
        <v>1416</v>
      </c>
      <c r="AC36">
        <f t="shared" ref="AC36" si="307">_xlfn.IFNA(IF(LEFT($L36,2)="E3",VLOOKUP(AB36,$D$2:$H$310,4,FALSE),IF(LEFT($L36,2)="E2",VLOOKUP(AB36,$D$2:$H$310,3,FALSE),IF(LEFT($L36,2)="E1",VLOOKUP(AB36,$D$2:$H$310,2,FALSE),IF(LEFT($L36,2)="E4",VLOOKUP(AB36,$D$2:$H$310,5,FALSE))))),0)</f>
        <v>4064161</v>
      </c>
      <c r="AD36" t="s">
        <v>1412</v>
      </c>
      <c r="AE36">
        <f t="shared" ref="AE36" si="308">_xlfn.IFNA(IF(LEFT($L36,2)="E3",VLOOKUP(AD36,$D$2:$H$310,4,FALSE),IF(LEFT($L36,2)="E2",VLOOKUP(AD36,$D$2:$H$310,3,FALSE),IF(LEFT($L36,2)="E1",VLOOKUP(AD36,$D$2:$H$310,2,FALSE),IF(LEFT($L36,2)="E4",VLOOKUP(AD36,$D$2:$H$310,5,FALSE))))),0)</f>
        <v>5440170</v>
      </c>
      <c r="AF36" t="s">
        <v>1417</v>
      </c>
      <c r="AG36">
        <f t="shared" ref="AG36" si="309">_xlfn.IFNA(IF(LEFT($L36,2)="E3",VLOOKUP(AF36,$D$2:$H$310,4,FALSE),IF(LEFT($L36,2)="E2",VLOOKUP(AF36,$D$2:$H$310,3,FALSE),IF(LEFT($L36,2)="E1",VLOOKUP(AF36,$D$2:$H$310,2,FALSE),IF(LEFT($L36,2)="E4",VLOOKUP(AF36,$D$2:$H$310,5,FALSE))))),0)</f>
        <v>4315328</v>
      </c>
      <c r="AH36" t="s">
        <v>1413</v>
      </c>
      <c r="AI36">
        <f t="shared" ref="AI36" si="310">_xlfn.IFNA(IF(LEFT($L36,2)="E3",VLOOKUP(AH36,$D$2:$H$310,4,FALSE),IF(LEFT($L36,2)="E2",VLOOKUP(AH36,$D$2:$H$310,3,FALSE),IF(LEFT($L36,2)="E1",VLOOKUP(AH36,$D$2:$H$310,2,FALSE),IF(LEFT($L36,2)="E4",VLOOKUP(AH36,$D$2:$H$310,5,FALSE))))),0)</f>
        <v>2473749</v>
      </c>
      <c r="AJ36" t="s">
        <v>1418</v>
      </c>
      <c r="AK36">
        <f t="shared" ref="AK36" si="311">_xlfn.IFNA(IF(LEFT($L36,2)="E3",VLOOKUP(AJ36,$D$2:$H$310,4,FALSE),IF(LEFT($L36,2)="E2",VLOOKUP(AJ36,$D$2:$H$310,3,FALSE),IF(LEFT($L36,2)="E1",VLOOKUP(AJ36,$D$2:$H$310,2,FALSE),IF(LEFT($L36,2)="E4",VLOOKUP(AJ36,$D$2:$H$310,5,FALSE))))),0)</f>
        <v>4989393</v>
      </c>
      <c r="AL36" t="s">
        <v>1414</v>
      </c>
      <c r="AM36">
        <f t="shared" ref="AM36" si="312">_xlfn.IFNA(IF(LEFT($L36,2)="E3",VLOOKUP(AL36,$D$2:$H$310,4,FALSE),IF(LEFT($L36,2)="E2",VLOOKUP(AL36,$D$2:$H$310,3,FALSE),IF(LEFT($L36,2)="E1",VLOOKUP(AL36,$D$2:$H$310,2,FALSE),IF(LEFT($L36,2)="E4",VLOOKUP(AL36,$D$2:$H$310,5,FALSE))))),0)</f>
        <v>3872425</v>
      </c>
      <c r="AN36" t="s">
        <v>1415</v>
      </c>
      <c r="AO36">
        <f t="shared" ref="AO36" si="313">_xlfn.IFNA(IF(LEFT($L36,2)="E3",VLOOKUP(AN36,$D$2:$H$310,4,FALSE),IF(LEFT($L36,2)="E2",VLOOKUP(AN36,$D$2:$H$310,3,FALSE),IF(LEFT($L36,2)="E1",VLOOKUP(AN36,$D$2:$H$310,2,FALSE),IF(LEFT($L36,2)="E4",VLOOKUP(AN36,$D$2:$H$310,5,FALSE))))),0)</f>
        <v>3888725</v>
      </c>
      <c r="AQ36">
        <f t="shared" si="13"/>
        <v>53396488.159999996</v>
      </c>
      <c r="AR36">
        <f t="shared" si="14"/>
        <v>53396488.972000003</v>
      </c>
      <c r="AS36" t="str">
        <f t="shared" si="15"/>
        <v>INVESTIGATE</v>
      </c>
      <c r="AT36">
        <f t="shared" si="16"/>
        <v>-0.81200000643730164</v>
      </c>
    </row>
    <row r="37" spans="1:46" x14ac:dyDescent="0.25">
      <c r="A37" t="s">
        <v>236</v>
      </c>
      <c r="B37">
        <v>328366802</v>
      </c>
      <c r="D37" t="s">
        <v>1474</v>
      </c>
      <c r="E37">
        <v>0</v>
      </c>
      <c r="F37">
        <v>19883983.629999999</v>
      </c>
      <c r="G37">
        <v>5720404</v>
      </c>
      <c r="H37">
        <v>0</v>
      </c>
      <c r="L37" t="s">
        <v>263</v>
      </c>
      <c r="N37" t="s">
        <v>1405</v>
      </c>
      <c r="O37">
        <f t="shared" si="0"/>
        <v>16037521.16</v>
      </c>
      <c r="P37" t="s">
        <v>1406</v>
      </c>
      <c r="Q37">
        <f t="shared" si="1"/>
        <v>12274338</v>
      </c>
      <c r="R37" t="s">
        <v>1407</v>
      </c>
      <c r="S37">
        <f t="shared" si="2"/>
        <v>11438362</v>
      </c>
      <c r="T37" t="s">
        <v>1408</v>
      </c>
      <c r="U37">
        <f t="shared" si="3"/>
        <v>10404854.800000001</v>
      </c>
      <c r="V37" t="s">
        <v>1409</v>
      </c>
      <c r="W37">
        <f t="shared" si="3"/>
        <v>6420882</v>
      </c>
      <c r="X37" t="s">
        <v>1410</v>
      </c>
      <c r="Y37">
        <f t="shared" ref="Y37" si="314">_xlfn.IFNA(IF(LEFT($L37,2)="E3",VLOOKUP(X37,$D$2:$H$310,4,FALSE),IF(LEFT($L37,2)="E2",VLOOKUP(X37,$D$2:$H$310,3,FALSE),IF(LEFT($L37,2)="E1",VLOOKUP(X37,$D$2:$H$310,2,FALSE),IF(LEFT($L37,2)="E4",VLOOKUP(X37,$D$2:$H$310,5,FALSE))))),0)</f>
        <v>9887778.2599999998</v>
      </c>
      <c r="Z37" t="s">
        <v>1411</v>
      </c>
      <c r="AA37">
        <f t="shared" ref="AA37" si="315">_xlfn.IFNA(IF(LEFT($L37,2)="E3",VLOOKUP(Z37,$D$2:$H$310,4,FALSE),IF(LEFT($L37,2)="E2",VLOOKUP(Z37,$D$2:$H$310,3,FALSE),IF(LEFT($L37,2)="E1",VLOOKUP(Z37,$D$2:$H$310,2,FALSE),IF(LEFT($L37,2)="E4",VLOOKUP(Z37,$D$2:$H$310,5,FALSE))))),0)</f>
        <v>9877255.7899999991</v>
      </c>
      <c r="AB37" t="s">
        <v>1416</v>
      </c>
      <c r="AC37">
        <f t="shared" ref="AC37" si="316">_xlfn.IFNA(IF(LEFT($L37,2)="E3",VLOOKUP(AB37,$D$2:$H$310,4,FALSE),IF(LEFT($L37,2)="E2",VLOOKUP(AB37,$D$2:$H$310,3,FALSE),IF(LEFT($L37,2)="E1",VLOOKUP(AB37,$D$2:$H$310,2,FALSE),IF(LEFT($L37,2)="E4",VLOOKUP(AB37,$D$2:$H$310,5,FALSE))))),0)</f>
        <v>12740441</v>
      </c>
      <c r="AD37" t="s">
        <v>1412</v>
      </c>
      <c r="AE37">
        <f t="shared" ref="AE37" si="317">_xlfn.IFNA(IF(LEFT($L37,2)="E3",VLOOKUP(AD37,$D$2:$H$310,4,FALSE),IF(LEFT($L37,2)="E2",VLOOKUP(AD37,$D$2:$H$310,3,FALSE),IF(LEFT($L37,2)="E1",VLOOKUP(AD37,$D$2:$H$310,2,FALSE),IF(LEFT($L37,2)="E4",VLOOKUP(AD37,$D$2:$H$310,5,FALSE))))),0)</f>
        <v>17053992</v>
      </c>
      <c r="AF37" t="s">
        <v>1417</v>
      </c>
      <c r="AG37">
        <f t="shared" ref="AG37" si="318">_xlfn.IFNA(IF(LEFT($L37,2)="E3",VLOOKUP(AF37,$D$2:$H$310,4,FALSE),IF(LEFT($L37,2)="E2",VLOOKUP(AF37,$D$2:$H$310,3,FALSE),IF(LEFT($L37,2)="E1",VLOOKUP(AF37,$D$2:$H$310,2,FALSE),IF(LEFT($L37,2)="E4",VLOOKUP(AF37,$D$2:$H$310,5,FALSE))))),0)</f>
        <v>13527806</v>
      </c>
      <c r="AH37" t="s">
        <v>1413</v>
      </c>
      <c r="AI37">
        <f t="shared" ref="AI37" si="319">_xlfn.IFNA(IF(LEFT($L37,2)="E3",VLOOKUP(AH37,$D$2:$H$310,4,FALSE),IF(LEFT($L37,2)="E2",VLOOKUP(AH37,$D$2:$H$310,3,FALSE),IF(LEFT($L37,2)="E1",VLOOKUP(AH37,$D$2:$H$310,2,FALSE),IF(LEFT($L37,2)="E4",VLOOKUP(AH37,$D$2:$H$310,5,FALSE))))),0)</f>
        <v>7754774</v>
      </c>
      <c r="AJ37" t="s">
        <v>1418</v>
      </c>
      <c r="AK37">
        <f t="shared" ref="AK37" si="320">_xlfn.IFNA(IF(LEFT($L37,2)="E3",VLOOKUP(AJ37,$D$2:$H$310,4,FALSE),IF(LEFT($L37,2)="E2",VLOOKUP(AJ37,$D$2:$H$310,3,FALSE),IF(LEFT($L37,2)="E1",VLOOKUP(AJ37,$D$2:$H$310,2,FALSE),IF(LEFT($L37,2)="E4",VLOOKUP(AJ37,$D$2:$H$310,5,FALSE))))),0)</f>
        <v>15640883</v>
      </c>
      <c r="AL37" t="s">
        <v>1414</v>
      </c>
      <c r="AM37">
        <f t="shared" ref="AM37" si="321">_xlfn.IFNA(IF(LEFT($L37,2)="E3",VLOOKUP(AL37,$D$2:$H$310,4,FALSE),IF(LEFT($L37,2)="E2",VLOOKUP(AL37,$D$2:$H$310,3,FALSE),IF(LEFT($L37,2)="E1",VLOOKUP(AL37,$D$2:$H$310,2,FALSE),IF(LEFT($L37,2)="E4",VLOOKUP(AL37,$D$2:$H$310,5,FALSE))))),0)</f>
        <v>12139383</v>
      </c>
      <c r="AN37" t="s">
        <v>1415</v>
      </c>
      <c r="AO37">
        <f t="shared" ref="AO37" si="322">_xlfn.IFNA(IF(LEFT($L37,2)="E3",VLOOKUP(AN37,$D$2:$H$310,4,FALSE),IF(LEFT($L37,2)="E2",VLOOKUP(AN37,$D$2:$H$310,3,FALSE),IF(LEFT($L37,2)="E1",VLOOKUP(AN37,$D$2:$H$310,2,FALSE),IF(LEFT($L37,2)="E4",VLOOKUP(AN37,$D$2:$H$310,5,FALSE))))),0)</f>
        <v>12190480</v>
      </c>
      <c r="AQ37">
        <f t="shared" si="13"/>
        <v>167388752.40000001</v>
      </c>
      <c r="AR37">
        <f t="shared" si="14"/>
        <v>167388751.00999999</v>
      </c>
      <c r="AS37" t="str">
        <f t="shared" si="15"/>
        <v>INVESTIGATE</v>
      </c>
      <c r="AT37">
        <f t="shared" si="16"/>
        <v>1.3900000154972076</v>
      </c>
    </row>
    <row r="38" spans="1:46" x14ac:dyDescent="0.25">
      <c r="A38" t="s">
        <v>227</v>
      </c>
      <c r="B38">
        <v>77929644</v>
      </c>
      <c r="D38" t="s">
        <v>1587</v>
      </c>
      <c r="E38">
        <v>42433753</v>
      </c>
      <c r="F38">
        <v>0</v>
      </c>
      <c r="G38">
        <v>0</v>
      </c>
      <c r="H38">
        <v>0</v>
      </c>
      <c r="L38" t="s">
        <v>266</v>
      </c>
      <c r="N38" t="s">
        <v>1419</v>
      </c>
      <c r="O38">
        <f t="shared" si="0"/>
        <v>3353491.52</v>
      </c>
      <c r="P38" t="s">
        <v>1420</v>
      </c>
      <c r="Q38">
        <f t="shared" si="1"/>
        <v>6280582.1299999999</v>
      </c>
      <c r="R38" t="s">
        <v>1421</v>
      </c>
      <c r="S38">
        <f t="shared" si="2"/>
        <v>2871452</v>
      </c>
      <c r="T38" t="s">
        <v>1422</v>
      </c>
      <c r="U38">
        <f t="shared" si="3"/>
        <v>2373271.31</v>
      </c>
      <c r="V38" t="s">
        <v>1423</v>
      </c>
      <c r="W38">
        <f t="shared" si="3"/>
        <v>2908024</v>
      </c>
      <c r="X38" t="s">
        <v>1424</v>
      </c>
      <c r="Y38">
        <f t="shared" ref="Y38" si="323">_xlfn.IFNA(IF(LEFT($L38,2)="E3",VLOOKUP(X38,$D$2:$H$310,4,FALSE),IF(LEFT($L38,2)="E2",VLOOKUP(X38,$D$2:$H$310,3,FALSE),IF(LEFT($L38,2)="E1",VLOOKUP(X38,$D$2:$H$310,2,FALSE),IF(LEFT($L38,2)="E4",VLOOKUP(X38,$D$2:$H$310,5,FALSE))))),0)</f>
        <v>4721986</v>
      </c>
      <c r="Z38" t="s">
        <v>1425</v>
      </c>
      <c r="AA38">
        <f t="shared" ref="AA38" si="324">_xlfn.IFNA(IF(LEFT($L38,2)="E3",VLOOKUP(Z38,$D$2:$H$310,4,FALSE),IF(LEFT($L38,2)="E2",VLOOKUP(Z38,$D$2:$H$310,3,FALSE),IF(LEFT($L38,2)="E1",VLOOKUP(Z38,$D$2:$H$310,2,FALSE),IF(LEFT($L38,2)="E4",VLOOKUP(Z38,$D$2:$H$310,5,FALSE))))),0)</f>
        <v>3059271</v>
      </c>
      <c r="AC38">
        <f t="shared" ref="AC38" si="325">_xlfn.IFNA(IF(LEFT($L38,2)="E3",VLOOKUP(AB38,$D$2:$H$310,4,FALSE),IF(LEFT($L38,2)="E2",VLOOKUP(AB38,$D$2:$H$310,3,FALSE),IF(LEFT($L38,2)="E1",VLOOKUP(AB38,$D$2:$H$310,2,FALSE),IF(LEFT($L38,2)="E4",VLOOKUP(AB38,$D$2:$H$310,5,FALSE))))),0)</f>
        <v>0</v>
      </c>
      <c r="AE38">
        <f t="shared" ref="AE38" si="326">_xlfn.IFNA(IF(LEFT($L38,2)="E3",VLOOKUP(AD38,$D$2:$H$310,4,FALSE),IF(LEFT($L38,2)="E2",VLOOKUP(AD38,$D$2:$H$310,3,FALSE),IF(LEFT($L38,2)="E1",VLOOKUP(AD38,$D$2:$H$310,2,FALSE),IF(LEFT($L38,2)="E4",VLOOKUP(AD38,$D$2:$H$310,5,FALSE))))),0)</f>
        <v>0</v>
      </c>
      <c r="AG38">
        <f t="shared" ref="AG38" si="327">_xlfn.IFNA(IF(LEFT($L38,2)="E3",VLOOKUP(AF38,$D$2:$H$310,4,FALSE),IF(LEFT($L38,2)="E2",VLOOKUP(AF38,$D$2:$H$310,3,FALSE),IF(LEFT($L38,2)="E1",VLOOKUP(AF38,$D$2:$H$310,2,FALSE),IF(LEFT($L38,2)="E4",VLOOKUP(AF38,$D$2:$H$310,5,FALSE))))),0)</f>
        <v>0</v>
      </c>
      <c r="AI38">
        <f t="shared" ref="AI38" si="328">_xlfn.IFNA(IF(LEFT($L38,2)="E3",VLOOKUP(AH38,$D$2:$H$310,4,FALSE),IF(LEFT($L38,2)="E2",VLOOKUP(AH38,$D$2:$H$310,3,FALSE),IF(LEFT($L38,2)="E1",VLOOKUP(AH38,$D$2:$H$310,2,FALSE),IF(LEFT($L38,2)="E4",VLOOKUP(AH38,$D$2:$H$310,5,FALSE))))),0)</f>
        <v>0</v>
      </c>
      <c r="AK38">
        <f t="shared" ref="AK38" si="329">_xlfn.IFNA(IF(LEFT($L38,2)="E3",VLOOKUP(AJ38,$D$2:$H$310,4,FALSE),IF(LEFT($L38,2)="E2",VLOOKUP(AJ38,$D$2:$H$310,3,FALSE),IF(LEFT($L38,2)="E1",VLOOKUP(AJ38,$D$2:$H$310,2,FALSE),IF(LEFT($L38,2)="E4",VLOOKUP(AJ38,$D$2:$H$310,5,FALSE))))),0)</f>
        <v>0</v>
      </c>
      <c r="AM38">
        <f t="shared" ref="AM38" si="330">_xlfn.IFNA(IF(LEFT($L38,2)="E3",VLOOKUP(AL38,$D$2:$H$310,4,FALSE),IF(LEFT($L38,2)="E2",VLOOKUP(AL38,$D$2:$H$310,3,FALSE),IF(LEFT($L38,2)="E1",VLOOKUP(AL38,$D$2:$H$310,2,FALSE),IF(LEFT($L38,2)="E4",VLOOKUP(AL38,$D$2:$H$310,5,FALSE))))),0)</f>
        <v>0</v>
      </c>
      <c r="AO38">
        <f t="shared" ref="AO38" si="331">_xlfn.IFNA(IF(LEFT($L38,2)="E3",VLOOKUP(AN38,$D$2:$H$310,4,FALSE),IF(LEFT($L38,2)="E2",VLOOKUP(AN38,$D$2:$H$310,3,FALSE),IF(LEFT($L38,2)="E1",VLOOKUP(AN38,$D$2:$H$310,2,FALSE),IF(LEFT($L38,2)="E4",VLOOKUP(AN38,$D$2:$H$310,5,FALSE))))),0)</f>
        <v>0</v>
      </c>
      <c r="AQ38">
        <f t="shared" si="13"/>
        <v>25568078</v>
      </c>
      <c r="AR38">
        <f t="shared" si="14"/>
        <v>25568077.960000001</v>
      </c>
      <c r="AS38" t="str">
        <f t="shared" si="15"/>
        <v>INVESTIGATE</v>
      </c>
      <c r="AT38">
        <f t="shared" si="16"/>
        <v>3.9999999105930328E-2</v>
      </c>
    </row>
    <row r="39" spans="1:46" x14ac:dyDescent="0.25">
      <c r="A39" t="s">
        <v>173</v>
      </c>
      <c r="B39">
        <v>22214115</v>
      </c>
      <c r="D39" t="s">
        <v>1588</v>
      </c>
      <c r="E39">
        <v>31371473.77</v>
      </c>
      <c r="F39">
        <v>0</v>
      </c>
      <c r="G39">
        <v>0</v>
      </c>
      <c r="H39">
        <v>0</v>
      </c>
      <c r="L39" t="s">
        <v>270</v>
      </c>
      <c r="N39" t="s">
        <v>1426</v>
      </c>
      <c r="O39">
        <f t="shared" si="0"/>
        <v>54630164.75</v>
      </c>
      <c r="P39" t="s">
        <v>1427</v>
      </c>
      <c r="Q39">
        <f t="shared" si="1"/>
        <v>90731362</v>
      </c>
      <c r="R39" t="s">
        <v>1428</v>
      </c>
      <c r="S39">
        <f t="shared" si="2"/>
        <v>95749640</v>
      </c>
      <c r="T39" t="s">
        <v>1429</v>
      </c>
      <c r="U39">
        <f t="shared" si="3"/>
        <v>65454621</v>
      </c>
      <c r="V39" t="s">
        <v>1430</v>
      </c>
      <c r="W39">
        <f t="shared" si="3"/>
        <v>76411668</v>
      </c>
      <c r="X39" t="s">
        <v>1431</v>
      </c>
      <c r="Y39">
        <f t="shared" ref="Y39" si="332">_xlfn.IFNA(IF(LEFT($L39,2)="E3",VLOOKUP(X39,$D$2:$H$310,4,FALSE),IF(LEFT($L39,2)="E2",VLOOKUP(X39,$D$2:$H$310,3,FALSE),IF(LEFT($L39,2)="E1",VLOOKUP(X39,$D$2:$H$310,2,FALSE),IF(LEFT($L39,2)="E4",VLOOKUP(X39,$D$2:$H$310,5,FALSE))))),0)</f>
        <v>96909469.010000005</v>
      </c>
      <c r="Z39" t="s">
        <v>1432</v>
      </c>
      <c r="AA39">
        <f t="shared" ref="AA39" si="333">_xlfn.IFNA(IF(LEFT($L39,2)="E3",VLOOKUP(Z39,$D$2:$H$310,4,FALSE),IF(LEFT($L39,2)="E2",VLOOKUP(Z39,$D$2:$H$310,3,FALSE),IF(LEFT($L39,2)="E1",VLOOKUP(Z39,$D$2:$H$310,2,FALSE),IF(LEFT($L39,2)="E4",VLOOKUP(Z39,$D$2:$H$310,5,FALSE))))),0)</f>
        <v>42826338</v>
      </c>
      <c r="AB39" t="s">
        <v>1433</v>
      </c>
      <c r="AC39">
        <f t="shared" ref="AC39" si="334">_xlfn.IFNA(IF(LEFT($L39,2)="E3",VLOOKUP(AB39,$D$2:$H$310,4,FALSE),IF(LEFT($L39,2)="E2",VLOOKUP(AB39,$D$2:$H$310,3,FALSE),IF(LEFT($L39,2)="E1",VLOOKUP(AB39,$D$2:$H$310,2,FALSE),IF(LEFT($L39,2)="E4",VLOOKUP(AB39,$D$2:$H$310,5,FALSE))))),0)</f>
        <v>60040405</v>
      </c>
      <c r="AD39" t="s">
        <v>1434</v>
      </c>
      <c r="AE39">
        <f t="shared" ref="AE39" si="335">_xlfn.IFNA(IF(LEFT($L39,2)="E3",VLOOKUP(AD39,$D$2:$H$310,4,FALSE),IF(LEFT($L39,2)="E2",VLOOKUP(AD39,$D$2:$H$310,3,FALSE),IF(LEFT($L39,2)="E1",VLOOKUP(AD39,$D$2:$H$310,2,FALSE),IF(LEFT($L39,2)="E4",VLOOKUP(AD39,$D$2:$H$310,5,FALSE))))),0)</f>
        <v>51830304</v>
      </c>
      <c r="AF39" t="s">
        <v>1435</v>
      </c>
      <c r="AG39">
        <f t="shared" ref="AG39" si="336">_xlfn.IFNA(IF(LEFT($L39,2)="E3",VLOOKUP(AF39,$D$2:$H$310,4,FALSE),IF(LEFT($L39,2)="E2",VLOOKUP(AF39,$D$2:$H$310,3,FALSE),IF(LEFT($L39,2)="E1",VLOOKUP(AF39,$D$2:$H$310,2,FALSE),IF(LEFT($L39,2)="E4",VLOOKUP(AF39,$D$2:$H$310,5,FALSE))))),0)</f>
        <v>66521314.659999996</v>
      </c>
      <c r="AI39">
        <f t="shared" ref="AI39" si="337">_xlfn.IFNA(IF(LEFT($L39,2)="E3",VLOOKUP(AH39,$D$2:$H$310,4,FALSE),IF(LEFT($L39,2)="E2",VLOOKUP(AH39,$D$2:$H$310,3,FALSE),IF(LEFT($L39,2)="E1",VLOOKUP(AH39,$D$2:$H$310,2,FALSE),IF(LEFT($L39,2)="E4",VLOOKUP(AH39,$D$2:$H$310,5,FALSE))))),0)</f>
        <v>0</v>
      </c>
      <c r="AK39">
        <f t="shared" ref="AK39" si="338">_xlfn.IFNA(IF(LEFT($L39,2)="E3",VLOOKUP(AJ39,$D$2:$H$310,4,FALSE),IF(LEFT($L39,2)="E2",VLOOKUP(AJ39,$D$2:$H$310,3,FALSE),IF(LEFT($L39,2)="E1",VLOOKUP(AJ39,$D$2:$H$310,2,FALSE),IF(LEFT($L39,2)="E4",VLOOKUP(AJ39,$D$2:$H$310,5,FALSE))))),0)</f>
        <v>0</v>
      </c>
      <c r="AM39">
        <f t="shared" ref="AM39" si="339">_xlfn.IFNA(IF(LEFT($L39,2)="E3",VLOOKUP(AL39,$D$2:$H$310,4,FALSE),IF(LEFT($L39,2)="E2",VLOOKUP(AL39,$D$2:$H$310,3,FALSE),IF(LEFT($L39,2)="E1",VLOOKUP(AL39,$D$2:$H$310,2,FALSE),IF(LEFT($L39,2)="E4",VLOOKUP(AL39,$D$2:$H$310,5,FALSE))))),0)</f>
        <v>0</v>
      </c>
      <c r="AO39">
        <f t="shared" ref="AO39" si="340">_xlfn.IFNA(IF(LEFT($L39,2)="E3",VLOOKUP(AN39,$D$2:$H$310,4,FALSE),IF(LEFT($L39,2)="E2",VLOOKUP(AN39,$D$2:$H$310,3,FALSE),IF(LEFT($L39,2)="E1",VLOOKUP(AN39,$D$2:$H$310,2,FALSE),IF(LEFT($L39,2)="E4",VLOOKUP(AN39,$D$2:$H$310,5,FALSE))))),0)</f>
        <v>0</v>
      </c>
      <c r="AQ39">
        <f t="shared" si="13"/>
        <v>701105288</v>
      </c>
      <c r="AR39">
        <f t="shared" si="14"/>
        <v>701105286.41999996</v>
      </c>
      <c r="AS39" t="str">
        <f t="shared" si="15"/>
        <v>INVESTIGATE</v>
      </c>
      <c r="AT39">
        <f t="shared" si="16"/>
        <v>1.5800000429153442</v>
      </c>
    </row>
    <row r="40" spans="1:46" x14ac:dyDescent="0.25">
      <c r="A40" t="s">
        <v>378</v>
      </c>
      <c r="B40">
        <v>28532303</v>
      </c>
      <c r="D40" t="s">
        <v>1589</v>
      </c>
      <c r="E40">
        <v>32464014</v>
      </c>
      <c r="F40">
        <v>0</v>
      </c>
      <c r="G40">
        <v>0</v>
      </c>
      <c r="H40">
        <v>0</v>
      </c>
      <c r="L40" t="s">
        <v>273</v>
      </c>
      <c r="N40" t="s">
        <v>1426</v>
      </c>
      <c r="O40">
        <f t="shared" si="0"/>
        <v>7966028.2999999998</v>
      </c>
      <c r="P40" t="s">
        <v>1427</v>
      </c>
      <c r="Q40">
        <f t="shared" si="1"/>
        <v>13230211</v>
      </c>
      <c r="R40" t="s">
        <v>1428</v>
      </c>
      <c r="S40">
        <f t="shared" si="2"/>
        <v>13961963</v>
      </c>
      <c r="T40" t="s">
        <v>1429</v>
      </c>
      <c r="U40">
        <f t="shared" si="3"/>
        <v>9544422</v>
      </c>
      <c r="V40" t="s">
        <v>1430</v>
      </c>
      <c r="W40">
        <f t="shared" si="3"/>
        <v>11142150</v>
      </c>
      <c r="X40" t="s">
        <v>1431</v>
      </c>
      <c r="Y40">
        <f t="shared" ref="Y40" si="341">_xlfn.IFNA(IF(LEFT($L40,2)="E3",VLOOKUP(X40,$D$2:$H$310,4,FALSE),IF(LEFT($L40,2)="E2",VLOOKUP(X40,$D$2:$H$310,3,FALSE),IF(LEFT($L40,2)="E1",VLOOKUP(X40,$D$2:$H$310,2,FALSE),IF(LEFT($L40,2)="E4",VLOOKUP(X40,$D$2:$H$310,5,FALSE))))),0)</f>
        <v>14131086.300000001</v>
      </c>
      <c r="Z40" t="s">
        <v>1432</v>
      </c>
      <c r="AA40">
        <f t="shared" ref="AA40" si="342">_xlfn.IFNA(IF(LEFT($L40,2)="E3",VLOOKUP(Z40,$D$2:$H$310,4,FALSE),IF(LEFT($L40,2)="E2",VLOOKUP(Z40,$D$2:$H$310,3,FALSE),IF(LEFT($L40,2)="E1",VLOOKUP(Z40,$D$2:$H$310,2,FALSE),IF(LEFT($L40,2)="E4",VLOOKUP(Z40,$D$2:$H$310,5,FALSE))))),0)</f>
        <v>6244825</v>
      </c>
      <c r="AB40" t="s">
        <v>1433</v>
      </c>
      <c r="AC40">
        <f t="shared" ref="AC40" si="343">_xlfn.IFNA(IF(LEFT($L40,2)="E3",VLOOKUP(AB40,$D$2:$H$310,4,FALSE),IF(LEFT($L40,2)="E2",VLOOKUP(AB40,$D$2:$H$310,3,FALSE),IF(LEFT($L40,2)="E1",VLOOKUP(AB40,$D$2:$H$310,2,FALSE),IF(LEFT($L40,2)="E4",VLOOKUP(AB40,$D$2:$H$310,5,FALSE))))),0)</f>
        <v>8754935</v>
      </c>
      <c r="AD40" t="s">
        <v>1434</v>
      </c>
      <c r="AE40">
        <f t="shared" ref="AE40" si="344">_xlfn.IFNA(IF(LEFT($L40,2)="E3",VLOOKUP(AD40,$D$2:$H$310,4,FALSE),IF(LEFT($L40,2)="E2",VLOOKUP(AD40,$D$2:$H$310,3,FALSE),IF(LEFT($L40,2)="E1",VLOOKUP(AD40,$D$2:$H$310,2,FALSE),IF(LEFT($L40,2)="E4",VLOOKUP(AD40,$D$2:$H$310,5,FALSE))))),0)</f>
        <v>7557760</v>
      </c>
      <c r="AF40" t="s">
        <v>1435</v>
      </c>
      <c r="AG40">
        <f t="shared" ref="AG40" si="345">_xlfn.IFNA(IF(LEFT($L40,2)="E3",VLOOKUP(AF40,$D$2:$H$310,4,FALSE),IF(LEFT($L40,2)="E2",VLOOKUP(AF40,$D$2:$H$310,3,FALSE),IF(LEFT($L40,2)="E1",VLOOKUP(AF40,$D$2:$H$310,2,FALSE),IF(LEFT($L40,2)="E4",VLOOKUP(AF40,$D$2:$H$310,5,FALSE))))),0)</f>
        <v>9699964.8000000007</v>
      </c>
      <c r="AI40">
        <f t="shared" ref="AI40" si="346">_xlfn.IFNA(IF(LEFT($L40,2)="E3",VLOOKUP(AH40,$D$2:$H$310,4,FALSE),IF(LEFT($L40,2)="E2",VLOOKUP(AH40,$D$2:$H$310,3,FALSE),IF(LEFT($L40,2)="E1",VLOOKUP(AH40,$D$2:$H$310,2,FALSE),IF(LEFT($L40,2)="E4",VLOOKUP(AH40,$D$2:$H$310,5,FALSE))))),0)</f>
        <v>0</v>
      </c>
      <c r="AK40">
        <f t="shared" ref="AK40" si="347">_xlfn.IFNA(IF(LEFT($L40,2)="E3",VLOOKUP(AJ40,$D$2:$H$310,4,FALSE),IF(LEFT($L40,2)="E2",VLOOKUP(AJ40,$D$2:$H$310,3,FALSE),IF(LEFT($L40,2)="E1",VLOOKUP(AJ40,$D$2:$H$310,2,FALSE),IF(LEFT($L40,2)="E4",VLOOKUP(AJ40,$D$2:$H$310,5,FALSE))))),0)</f>
        <v>0</v>
      </c>
      <c r="AM40">
        <f t="shared" ref="AM40" si="348">_xlfn.IFNA(IF(LEFT($L40,2)="E3",VLOOKUP(AL40,$D$2:$H$310,4,FALSE),IF(LEFT($L40,2)="E2",VLOOKUP(AL40,$D$2:$H$310,3,FALSE),IF(LEFT($L40,2)="E1",VLOOKUP(AL40,$D$2:$H$310,2,FALSE),IF(LEFT($L40,2)="E4",VLOOKUP(AL40,$D$2:$H$310,5,FALSE))))),0)</f>
        <v>0</v>
      </c>
      <c r="AO40">
        <f t="shared" ref="AO40" si="349">_xlfn.IFNA(IF(LEFT($L40,2)="E3",VLOOKUP(AN40,$D$2:$H$310,4,FALSE),IF(LEFT($L40,2)="E2",VLOOKUP(AN40,$D$2:$H$310,3,FALSE),IF(LEFT($L40,2)="E1",VLOOKUP(AN40,$D$2:$H$310,2,FALSE),IF(LEFT($L40,2)="E4",VLOOKUP(AN40,$D$2:$H$310,5,FALSE))))),0)</f>
        <v>0</v>
      </c>
      <c r="AQ40">
        <f t="shared" si="13"/>
        <v>102233346.5</v>
      </c>
      <c r="AR40">
        <f t="shared" si="14"/>
        <v>102233345.39999999</v>
      </c>
      <c r="AS40" t="str">
        <f t="shared" si="15"/>
        <v>INVESTIGATE</v>
      </c>
      <c r="AT40">
        <f t="shared" si="16"/>
        <v>1.1000000089406967</v>
      </c>
    </row>
    <row r="41" spans="1:46" x14ac:dyDescent="0.25">
      <c r="A41" t="s">
        <v>319</v>
      </c>
      <c r="B41">
        <v>31688253</v>
      </c>
      <c r="D41" t="s">
        <v>1555</v>
      </c>
      <c r="E41">
        <v>61623639</v>
      </c>
      <c r="F41">
        <v>8908798</v>
      </c>
      <c r="G41">
        <v>0</v>
      </c>
      <c r="H41">
        <v>0</v>
      </c>
      <c r="L41" t="s">
        <v>276</v>
      </c>
      <c r="N41" t="s">
        <v>1436</v>
      </c>
      <c r="O41">
        <f t="shared" si="0"/>
        <v>10894326.029999999</v>
      </c>
      <c r="P41" t="s">
        <v>1437</v>
      </c>
      <c r="Q41">
        <f t="shared" si="1"/>
        <v>5765959</v>
      </c>
      <c r="R41" t="s">
        <v>1438</v>
      </c>
      <c r="S41">
        <f t="shared" si="2"/>
        <v>4073593</v>
      </c>
      <c r="T41" t="s">
        <v>1439</v>
      </c>
      <c r="U41">
        <f t="shared" si="3"/>
        <v>4577678.1100000003</v>
      </c>
      <c r="W41">
        <f t="shared" si="3"/>
        <v>0</v>
      </c>
      <c r="Y41">
        <f t="shared" ref="Y41" si="350">_xlfn.IFNA(IF(LEFT($L41,2)="E3",VLOOKUP(X41,$D$2:$H$310,4,FALSE),IF(LEFT($L41,2)="E2",VLOOKUP(X41,$D$2:$H$310,3,FALSE),IF(LEFT($L41,2)="E1",VLOOKUP(X41,$D$2:$H$310,2,FALSE),IF(LEFT($L41,2)="E4",VLOOKUP(X41,$D$2:$H$310,5,FALSE))))),0)</f>
        <v>0</v>
      </c>
      <c r="AA41">
        <f t="shared" ref="AA41" si="351">_xlfn.IFNA(IF(LEFT($L41,2)="E3",VLOOKUP(Z41,$D$2:$H$310,4,FALSE),IF(LEFT($L41,2)="E2",VLOOKUP(Z41,$D$2:$H$310,3,FALSE),IF(LEFT($L41,2)="E1",VLOOKUP(Z41,$D$2:$H$310,2,FALSE),IF(LEFT($L41,2)="E4",VLOOKUP(Z41,$D$2:$H$310,5,FALSE))))),0)</f>
        <v>0</v>
      </c>
      <c r="AC41">
        <f t="shared" ref="AC41" si="352">_xlfn.IFNA(IF(LEFT($L41,2)="E3",VLOOKUP(AB41,$D$2:$H$310,4,FALSE),IF(LEFT($L41,2)="E2",VLOOKUP(AB41,$D$2:$H$310,3,FALSE),IF(LEFT($L41,2)="E1",VLOOKUP(AB41,$D$2:$H$310,2,FALSE),IF(LEFT($L41,2)="E4",VLOOKUP(AB41,$D$2:$H$310,5,FALSE))))),0)</f>
        <v>0</v>
      </c>
      <c r="AE41">
        <f t="shared" ref="AE41" si="353">_xlfn.IFNA(IF(LEFT($L41,2)="E3",VLOOKUP(AD41,$D$2:$H$310,4,FALSE),IF(LEFT($L41,2)="E2",VLOOKUP(AD41,$D$2:$H$310,3,FALSE),IF(LEFT($L41,2)="E1",VLOOKUP(AD41,$D$2:$H$310,2,FALSE),IF(LEFT($L41,2)="E4",VLOOKUP(AD41,$D$2:$H$310,5,FALSE))))),0)</f>
        <v>0</v>
      </c>
      <c r="AG41">
        <f t="shared" ref="AG41" si="354">_xlfn.IFNA(IF(LEFT($L41,2)="E3",VLOOKUP(AF41,$D$2:$H$310,4,FALSE),IF(LEFT($L41,2)="E2",VLOOKUP(AF41,$D$2:$H$310,3,FALSE),IF(LEFT($L41,2)="E1",VLOOKUP(AF41,$D$2:$H$310,2,FALSE),IF(LEFT($L41,2)="E4",VLOOKUP(AF41,$D$2:$H$310,5,FALSE))))),0)</f>
        <v>0</v>
      </c>
      <c r="AI41">
        <f t="shared" ref="AI41" si="355">_xlfn.IFNA(IF(LEFT($L41,2)="E3",VLOOKUP(AH41,$D$2:$H$310,4,FALSE),IF(LEFT($L41,2)="E2",VLOOKUP(AH41,$D$2:$H$310,3,FALSE),IF(LEFT($L41,2)="E1",VLOOKUP(AH41,$D$2:$H$310,2,FALSE),IF(LEFT($L41,2)="E4",VLOOKUP(AH41,$D$2:$H$310,5,FALSE))))),0)</f>
        <v>0</v>
      </c>
      <c r="AK41">
        <f t="shared" ref="AK41" si="356">_xlfn.IFNA(IF(LEFT($L41,2)="E3",VLOOKUP(AJ41,$D$2:$H$310,4,FALSE),IF(LEFT($L41,2)="E2",VLOOKUP(AJ41,$D$2:$H$310,3,FALSE),IF(LEFT($L41,2)="E1",VLOOKUP(AJ41,$D$2:$H$310,2,FALSE),IF(LEFT($L41,2)="E4",VLOOKUP(AJ41,$D$2:$H$310,5,FALSE))))),0)</f>
        <v>0</v>
      </c>
      <c r="AM41">
        <f t="shared" ref="AM41" si="357">_xlfn.IFNA(IF(LEFT($L41,2)="E3",VLOOKUP(AL41,$D$2:$H$310,4,FALSE),IF(LEFT($L41,2)="E2",VLOOKUP(AL41,$D$2:$H$310,3,FALSE),IF(LEFT($L41,2)="E1",VLOOKUP(AL41,$D$2:$H$310,2,FALSE),IF(LEFT($L41,2)="E4",VLOOKUP(AL41,$D$2:$H$310,5,FALSE))))),0)</f>
        <v>0</v>
      </c>
      <c r="AO41">
        <f t="shared" ref="AO41" si="358">_xlfn.IFNA(IF(LEFT($L41,2)="E3",VLOOKUP(AN41,$D$2:$H$310,4,FALSE),IF(LEFT($L41,2)="E2",VLOOKUP(AN41,$D$2:$H$310,3,FALSE),IF(LEFT($L41,2)="E1",VLOOKUP(AN41,$D$2:$H$310,2,FALSE),IF(LEFT($L41,2)="E4",VLOOKUP(AN41,$D$2:$H$310,5,FALSE))))),0)</f>
        <v>0</v>
      </c>
      <c r="AQ41">
        <f t="shared" si="13"/>
        <v>25311556</v>
      </c>
      <c r="AR41">
        <f t="shared" si="14"/>
        <v>25311556.140000001</v>
      </c>
      <c r="AS41" t="str">
        <f t="shared" si="15"/>
        <v>INVESTIGATE</v>
      </c>
      <c r="AT41">
        <f t="shared" si="16"/>
        <v>-0.14000000059604645</v>
      </c>
    </row>
    <row r="42" spans="1:46" x14ac:dyDescent="0.25">
      <c r="A42" t="s">
        <v>310</v>
      </c>
      <c r="B42">
        <v>341704549</v>
      </c>
      <c r="D42" t="s">
        <v>1590</v>
      </c>
      <c r="E42">
        <v>46936160</v>
      </c>
      <c r="F42">
        <v>0</v>
      </c>
      <c r="G42">
        <v>0</v>
      </c>
      <c r="H42">
        <v>0</v>
      </c>
      <c r="L42" t="s">
        <v>280</v>
      </c>
      <c r="N42" t="s">
        <v>1436</v>
      </c>
      <c r="O42">
        <f t="shared" si="0"/>
        <v>30611955.960000001</v>
      </c>
      <c r="P42" t="s">
        <v>1437</v>
      </c>
      <c r="Q42">
        <f t="shared" si="1"/>
        <v>16201762</v>
      </c>
      <c r="R42" t="s">
        <v>1438</v>
      </c>
      <c r="S42">
        <f t="shared" si="2"/>
        <v>11446385</v>
      </c>
      <c r="T42" t="s">
        <v>1439</v>
      </c>
      <c r="U42">
        <f t="shared" si="3"/>
        <v>12862813.199999999</v>
      </c>
      <c r="W42">
        <f t="shared" si="3"/>
        <v>0</v>
      </c>
      <c r="Y42">
        <f t="shared" ref="Y42" si="359">_xlfn.IFNA(IF(LEFT($L42,2)="E3",VLOOKUP(X42,$D$2:$H$310,4,FALSE),IF(LEFT($L42,2)="E2",VLOOKUP(X42,$D$2:$H$310,3,FALSE),IF(LEFT($L42,2)="E1",VLOOKUP(X42,$D$2:$H$310,2,FALSE),IF(LEFT($L42,2)="E4",VLOOKUP(X42,$D$2:$H$310,5,FALSE))))),0)</f>
        <v>0</v>
      </c>
      <c r="AA42">
        <f t="shared" ref="AA42" si="360">_xlfn.IFNA(IF(LEFT($L42,2)="E3",VLOOKUP(Z42,$D$2:$H$310,4,FALSE),IF(LEFT($L42,2)="E2",VLOOKUP(Z42,$D$2:$H$310,3,FALSE),IF(LEFT($L42,2)="E1",VLOOKUP(Z42,$D$2:$H$310,2,FALSE),IF(LEFT($L42,2)="E4",VLOOKUP(Z42,$D$2:$H$310,5,FALSE))))),0)</f>
        <v>0</v>
      </c>
      <c r="AC42">
        <f t="shared" ref="AC42" si="361">_xlfn.IFNA(IF(LEFT($L42,2)="E3",VLOOKUP(AB42,$D$2:$H$310,4,FALSE),IF(LEFT($L42,2)="E2",VLOOKUP(AB42,$D$2:$H$310,3,FALSE),IF(LEFT($L42,2)="E1",VLOOKUP(AB42,$D$2:$H$310,2,FALSE),IF(LEFT($L42,2)="E4",VLOOKUP(AB42,$D$2:$H$310,5,FALSE))))),0)</f>
        <v>0</v>
      </c>
      <c r="AE42">
        <f t="shared" ref="AE42" si="362">_xlfn.IFNA(IF(LEFT($L42,2)="E3",VLOOKUP(AD42,$D$2:$H$310,4,FALSE),IF(LEFT($L42,2)="E2",VLOOKUP(AD42,$D$2:$H$310,3,FALSE),IF(LEFT($L42,2)="E1",VLOOKUP(AD42,$D$2:$H$310,2,FALSE),IF(LEFT($L42,2)="E4",VLOOKUP(AD42,$D$2:$H$310,5,FALSE))))),0)</f>
        <v>0</v>
      </c>
      <c r="AG42">
        <f t="shared" ref="AG42" si="363">_xlfn.IFNA(IF(LEFT($L42,2)="E3",VLOOKUP(AF42,$D$2:$H$310,4,FALSE),IF(LEFT($L42,2)="E2",VLOOKUP(AF42,$D$2:$H$310,3,FALSE),IF(LEFT($L42,2)="E1",VLOOKUP(AF42,$D$2:$H$310,2,FALSE),IF(LEFT($L42,2)="E4",VLOOKUP(AF42,$D$2:$H$310,5,FALSE))))),0)</f>
        <v>0</v>
      </c>
      <c r="AI42">
        <f t="shared" ref="AI42" si="364">_xlfn.IFNA(IF(LEFT($L42,2)="E3",VLOOKUP(AH42,$D$2:$H$310,4,FALSE),IF(LEFT($L42,2)="E2",VLOOKUP(AH42,$D$2:$H$310,3,FALSE),IF(LEFT($L42,2)="E1",VLOOKUP(AH42,$D$2:$H$310,2,FALSE),IF(LEFT($L42,2)="E4",VLOOKUP(AH42,$D$2:$H$310,5,FALSE))))),0)</f>
        <v>0</v>
      </c>
      <c r="AK42">
        <f t="shared" ref="AK42" si="365">_xlfn.IFNA(IF(LEFT($L42,2)="E3",VLOOKUP(AJ42,$D$2:$H$310,4,FALSE),IF(LEFT($L42,2)="E2",VLOOKUP(AJ42,$D$2:$H$310,3,FALSE),IF(LEFT($L42,2)="E1",VLOOKUP(AJ42,$D$2:$H$310,2,FALSE),IF(LEFT($L42,2)="E4",VLOOKUP(AJ42,$D$2:$H$310,5,FALSE))))),0)</f>
        <v>0</v>
      </c>
      <c r="AM42">
        <f t="shared" ref="AM42" si="366">_xlfn.IFNA(IF(LEFT($L42,2)="E3",VLOOKUP(AL42,$D$2:$H$310,4,FALSE),IF(LEFT($L42,2)="E2",VLOOKUP(AL42,$D$2:$H$310,3,FALSE),IF(LEFT($L42,2)="E1",VLOOKUP(AL42,$D$2:$H$310,2,FALSE),IF(LEFT($L42,2)="E4",VLOOKUP(AL42,$D$2:$H$310,5,FALSE))))),0)</f>
        <v>0</v>
      </c>
      <c r="AO42">
        <f t="shared" ref="AO42" si="367">_xlfn.IFNA(IF(LEFT($L42,2)="E3",VLOOKUP(AN42,$D$2:$H$310,4,FALSE),IF(LEFT($L42,2)="E2",VLOOKUP(AN42,$D$2:$H$310,3,FALSE),IF(LEFT($L42,2)="E1",VLOOKUP(AN42,$D$2:$H$310,2,FALSE),IF(LEFT($L42,2)="E4",VLOOKUP(AN42,$D$2:$H$310,5,FALSE))))),0)</f>
        <v>0</v>
      </c>
      <c r="AQ42">
        <f t="shared" si="13"/>
        <v>71122915</v>
      </c>
      <c r="AR42">
        <f t="shared" si="14"/>
        <v>71122916.159999996</v>
      </c>
      <c r="AS42" t="str">
        <f t="shared" si="15"/>
        <v>INVESTIGATE</v>
      </c>
      <c r="AT42">
        <f t="shared" si="16"/>
        <v>-1.1599999964237213</v>
      </c>
    </row>
    <row r="43" spans="1:46" x14ac:dyDescent="0.25">
      <c r="A43" t="s">
        <v>1591</v>
      </c>
      <c r="B43">
        <v>265817358.69999999</v>
      </c>
      <c r="D43" t="s">
        <v>1413</v>
      </c>
      <c r="E43">
        <v>45613657</v>
      </c>
      <c r="F43">
        <v>7754774</v>
      </c>
      <c r="G43">
        <v>2473749</v>
      </c>
      <c r="H43">
        <v>0</v>
      </c>
      <c r="L43" t="s">
        <v>283</v>
      </c>
      <c r="N43" t="s">
        <v>1440</v>
      </c>
      <c r="O43">
        <f t="shared" si="0"/>
        <v>71109712</v>
      </c>
      <c r="P43" t="s">
        <v>1441</v>
      </c>
      <c r="Q43">
        <f t="shared" si="1"/>
        <v>74902870</v>
      </c>
      <c r="R43" t="s">
        <v>1442</v>
      </c>
      <c r="S43">
        <f t="shared" si="2"/>
        <v>57783640</v>
      </c>
      <c r="T43" t="s">
        <v>1443</v>
      </c>
      <c r="U43">
        <f t="shared" si="3"/>
        <v>58103593</v>
      </c>
      <c r="V43" t="s">
        <v>1444</v>
      </c>
      <c r="W43">
        <f t="shared" si="3"/>
        <v>50894492</v>
      </c>
      <c r="X43" t="s">
        <v>1445</v>
      </c>
      <c r="Y43">
        <f t="shared" ref="Y43" si="368">_xlfn.IFNA(IF(LEFT($L43,2)="E3",VLOOKUP(X43,$D$2:$H$310,4,FALSE),IF(LEFT($L43,2)="E2",VLOOKUP(X43,$D$2:$H$310,3,FALSE),IF(LEFT($L43,2)="E1",VLOOKUP(X43,$D$2:$H$310,2,FALSE),IF(LEFT($L43,2)="E4",VLOOKUP(X43,$D$2:$H$310,5,FALSE))))),0)</f>
        <v>96290193</v>
      </c>
      <c r="Z43" t="s">
        <v>1446</v>
      </c>
      <c r="AA43">
        <f t="shared" ref="AA43" si="369">_xlfn.IFNA(IF(LEFT($L43,2)="E3",VLOOKUP(Z43,$D$2:$H$310,4,FALSE),IF(LEFT($L43,2)="E2",VLOOKUP(Z43,$D$2:$H$310,3,FALSE),IF(LEFT($L43,2)="E1",VLOOKUP(Z43,$D$2:$H$310,2,FALSE),IF(LEFT($L43,2)="E4",VLOOKUP(Z43,$D$2:$H$310,5,FALSE))))),0)</f>
        <v>75274712</v>
      </c>
      <c r="AB43" t="s">
        <v>1447</v>
      </c>
      <c r="AC43">
        <f t="shared" ref="AC43" si="370">_xlfn.IFNA(IF(LEFT($L43,2)="E3",VLOOKUP(AB43,$D$2:$H$310,4,FALSE),IF(LEFT($L43,2)="E2",VLOOKUP(AB43,$D$2:$H$310,3,FALSE),IF(LEFT($L43,2)="E1",VLOOKUP(AB43,$D$2:$H$310,2,FALSE),IF(LEFT($L43,2)="E4",VLOOKUP(AB43,$D$2:$H$310,5,FALSE))))),0)</f>
        <v>57240059</v>
      </c>
      <c r="AD43" t="s">
        <v>1448</v>
      </c>
      <c r="AE43">
        <f t="shared" ref="AE43" si="371">_xlfn.IFNA(IF(LEFT($L43,2)="E3",VLOOKUP(AD43,$D$2:$H$310,4,FALSE),IF(LEFT($L43,2)="E2",VLOOKUP(AD43,$D$2:$H$310,3,FALSE),IF(LEFT($L43,2)="E1",VLOOKUP(AD43,$D$2:$H$310,2,FALSE),IF(LEFT($L43,2)="E4",VLOOKUP(AD43,$D$2:$H$310,5,FALSE))))),0)</f>
        <v>71512297</v>
      </c>
      <c r="AF43" t="s">
        <v>1449</v>
      </c>
      <c r="AG43">
        <f t="shared" ref="AG43" si="372">_xlfn.IFNA(IF(LEFT($L43,2)="E3",VLOOKUP(AF43,$D$2:$H$310,4,FALSE),IF(LEFT($L43,2)="E2",VLOOKUP(AF43,$D$2:$H$310,3,FALSE),IF(LEFT($L43,2)="E1",VLOOKUP(AF43,$D$2:$H$310,2,FALSE),IF(LEFT($L43,2)="E4",VLOOKUP(AF43,$D$2:$H$310,5,FALSE))))),0)</f>
        <v>65719561</v>
      </c>
      <c r="AH43" t="s">
        <v>1450</v>
      </c>
      <c r="AI43">
        <f t="shared" ref="AI43" si="373">_xlfn.IFNA(IF(LEFT($L43,2)="E3",VLOOKUP(AH43,$D$2:$H$310,4,FALSE),IF(LEFT($L43,2)="E2",VLOOKUP(AH43,$D$2:$H$310,3,FALSE),IF(LEFT($L43,2)="E1",VLOOKUP(AH43,$D$2:$H$310,2,FALSE),IF(LEFT($L43,2)="E4",VLOOKUP(AH43,$D$2:$H$310,5,FALSE))))),0)</f>
        <v>76345362</v>
      </c>
      <c r="AJ43" t="s">
        <v>1451</v>
      </c>
      <c r="AK43">
        <f t="shared" ref="AK43" si="374">_xlfn.IFNA(IF(LEFT($L43,2)="E3",VLOOKUP(AJ43,$D$2:$H$310,4,FALSE),IF(LEFT($L43,2)="E2",VLOOKUP(AJ43,$D$2:$H$310,3,FALSE),IF(LEFT($L43,2)="E1",VLOOKUP(AJ43,$D$2:$H$310,2,FALSE),IF(LEFT($L43,2)="E4",VLOOKUP(AJ43,$D$2:$H$310,5,FALSE))))),0)</f>
        <v>67917851</v>
      </c>
      <c r="AM43">
        <f t="shared" ref="AM43" si="375">_xlfn.IFNA(IF(LEFT($L43,2)="E3",VLOOKUP(AL43,$D$2:$H$310,4,FALSE),IF(LEFT($L43,2)="E2",VLOOKUP(AL43,$D$2:$H$310,3,FALSE),IF(LEFT($L43,2)="E1",VLOOKUP(AL43,$D$2:$H$310,2,FALSE),IF(LEFT($L43,2)="E4",VLOOKUP(AL43,$D$2:$H$310,5,FALSE))))),0)</f>
        <v>0</v>
      </c>
      <c r="AO43">
        <f t="shared" ref="AO43" si="376">_xlfn.IFNA(IF(LEFT($L43,2)="E3",VLOOKUP(AN43,$D$2:$H$310,4,FALSE),IF(LEFT($L43,2)="E2",VLOOKUP(AN43,$D$2:$H$310,3,FALSE),IF(LEFT($L43,2)="E1",VLOOKUP(AN43,$D$2:$H$310,2,FALSE),IF(LEFT($L43,2)="E4",VLOOKUP(AN43,$D$2:$H$310,5,FALSE))))),0)</f>
        <v>0</v>
      </c>
      <c r="AQ43">
        <f t="shared" si="13"/>
        <v>823094413</v>
      </c>
      <c r="AR43">
        <f t="shared" si="14"/>
        <v>823094342</v>
      </c>
      <c r="AS43" t="str">
        <f t="shared" si="15"/>
        <v>INVESTIGATE</v>
      </c>
      <c r="AT43">
        <f t="shared" si="16"/>
        <v>71</v>
      </c>
    </row>
    <row r="44" spans="1:46" x14ac:dyDescent="0.25">
      <c r="A44" t="s">
        <v>205</v>
      </c>
      <c r="B44">
        <v>366251000</v>
      </c>
      <c r="D44" t="s">
        <v>1409</v>
      </c>
      <c r="E44">
        <v>37767691</v>
      </c>
      <c r="F44">
        <v>6420882</v>
      </c>
      <c r="G44">
        <v>2048241</v>
      </c>
      <c r="H44">
        <v>0</v>
      </c>
      <c r="L44" t="s">
        <v>286</v>
      </c>
      <c r="N44" t="s">
        <v>1440</v>
      </c>
      <c r="O44">
        <f t="shared" si="0"/>
        <v>4007476</v>
      </c>
      <c r="P44" t="s">
        <v>1441</v>
      </c>
      <c r="Q44">
        <f t="shared" si="1"/>
        <v>4221245</v>
      </c>
      <c r="R44" t="s">
        <v>1442</v>
      </c>
      <c r="S44">
        <f t="shared" si="2"/>
        <v>3256469</v>
      </c>
      <c r="T44" t="s">
        <v>1443</v>
      </c>
      <c r="U44">
        <f t="shared" si="3"/>
        <v>3274500</v>
      </c>
      <c r="V44" t="s">
        <v>1444</v>
      </c>
      <c r="W44">
        <f t="shared" si="3"/>
        <v>2868223</v>
      </c>
      <c r="X44" t="s">
        <v>1445</v>
      </c>
      <c r="Y44">
        <f t="shared" ref="Y44" si="377">_xlfn.IFNA(IF(LEFT($L44,2)="E3",VLOOKUP(X44,$D$2:$H$310,4,FALSE),IF(LEFT($L44,2)="E2",VLOOKUP(X44,$D$2:$H$310,3,FALSE),IF(LEFT($L44,2)="E1",VLOOKUP(X44,$D$2:$H$310,2,FALSE),IF(LEFT($L44,2)="E4",VLOOKUP(X44,$D$2:$H$310,5,FALSE))))),0)</f>
        <v>5426554</v>
      </c>
      <c r="Z44" t="s">
        <v>1452</v>
      </c>
      <c r="AA44">
        <f t="shared" ref="AA44" si="378">_xlfn.IFNA(IF(LEFT($L44,2)="E3",VLOOKUP(Z44,$D$2:$H$310,4,FALSE),IF(LEFT($L44,2)="E2",VLOOKUP(Z44,$D$2:$H$310,3,FALSE),IF(LEFT($L44,2)="E1",VLOOKUP(Z44,$D$2:$H$310,2,FALSE),IF(LEFT($L44,2)="E4",VLOOKUP(Z44,$D$2:$H$310,5,FALSE))))),0)</f>
        <v>7250218</v>
      </c>
      <c r="AB44" t="s">
        <v>1446</v>
      </c>
      <c r="AC44">
        <f t="shared" ref="AC44" si="379">_xlfn.IFNA(IF(LEFT($L44,2)="E3",VLOOKUP(AB44,$D$2:$H$310,4,FALSE),IF(LEFT($L44,2)="E2",VLOOKUP(AB44,$D$2:$H$310,3,FALSE),IF(LEFT($L44,2)="E1",VLOOKUP(AB44,$D$2:$H$310,2,FALSE),IF(LEFT($L44,2)="E4",VLOOKUP(AB44,$D$2:$H$310,5,FALSE))))),0)</f>
        <v>4242200</v>
      </c>
      <c r="AD44" t="s">
        <v>1447</v>
      </c>
      <c r="AE44">
        <f t="shared" ref="AE44" si="380">_xlfn.IFNA(IF(LEFT($L44,2)="E3",VLOOKUP(AD44,$D$2:$H$310,4,FALSE),IF(LEFT($L44,2)="E2",VLOOKUP(AD44,$D$2:$H$310,3,FALSE),IF(LEFT($L44,2)="E1",VLOOKUP(AD44,$D$2:$H$310,2,FALSE),IF(LEFT($L44,2)="E4",VLOOKUP(AD44,$D$2:$H$310,5,FALSE))))),0)</f>
        <v>3225834</v>
      </c>
      <c r="AF44" t="s">
        <v>1448</v>
      </c>
      <c r="AG44">
        <f t="shared" ref="AG44" si="381">_xlfn.IFNA(IF(LEFT($L44,2)="E3",VLOOKUP(AF44,$D$2:$H$310,4,FALSE),IF(LEFT($L44,2)="E2",VLOOKUP(AF44,$D$2:$H$310,3,FALSE),IF(LEFT($L44,2)="E1",VLOOKUP(AF44,$D$2:$H$310,2,FALSE),IF(LEFT($L44,2)="E4",VLOOKUP(AF44,$D$2:$H$310,5,FALSE))))),0)</f>
        <v>4030165</v>
      </c>
      <c r="AH44" t="s">
        <v>1449</v>
      </c>
      <c r="AI44">
        <f t="shared" ref="AI44" si="382">_xlfn.IFNA(IF(LEFT($L44,2)="E3",VLOOKUP(AH44,$D$2:$H$310,4,FALSE),IF(LEFT($L44,2)="E2",VLOOKUP(AH44,$D$2:$H$310,3,FALSE),IF(LEFT($L44,2)="E1",VLOOKUP(AH44,$D$2:$H$310,2,FALSE),IF(LEFT($L44,2)="E4",VLOOKUP(AH44,$D$2:$H$310,5,FALSE))))),0)</f>
        <v>3703708</v>
      </c>
      <c r="AJ44" t="s">
        <v>1450</v>
      </c>
      <c r="AK44">
        <f t="shared" ref="AK44" si="383">_xlfn.IFNA(IF(LEFT($L44,2)="E3",VLOOKUP(AJ44,$D$2:$H$310,4,FALSE),IF(LEFT($L44,2)="E2",VLOOKUP(AJ44,$D$2:$H$310,3,FALSE),IF(LEFT($L44,2)="E1",VLOOKUP(AJ44,$D$2:$H$310,2,FALSE),IF(LEFT($L44,2)="E4",VLOOKUP(AJ44,$D$2:$H$310,5,FALSE))))),0)</f>
        <v>4302358</v>
      </c>
      <c r="AL44" t="s">
        <v>1451</v>
      </c>
      <c r="AM44">
        <f t="shared" ref="AM44" si="384">_xlfn.IFNA(IF(LEFT($L44,2)="E3",VLOOKUP(AL44,$D$2:$H$310,4,FALSE),IF(LEFT($L44,2)="E2",VLOOKUP(AL44,$D$2:$H$310,3,FALSE),IF(LEFT($L44,2)="E1",VLOOKUP(AL44,$D$2:$H$310,2,FALSE),IF(LEFT($L44,2)="E4",VLOOKUP(AL44,$D$2:$H$310,5,FALSE))))),0)</f>
        <v>3827595</v>
      </c>
      <c r="AO44">
        <f t="shared" ref="AO44" si="385">_xlfn.IFNA(IF(LEFT($L44,2)="E3",VLOOKUP(AN44,$D$2:$H$310,4,FALSE),IF(LEFT($L44,2)="E2",VLOOKUP(AN44,$D$2:$H$310,3,FALSE),IF(LEFT($L44,2)="E1",VLOOKUP(AN44,$D$2:$H$310,2,FALSE),IF(LEFT($L44,2)="E4",VLOOKUP(AN44,$D$2:$H$310,5,FALSE))))),0)</f>
        <v>0</v>
      </c>
      <c r="AQ44">
        <f t="shared" si="13"/>
        <v>53636730</v>
      </c>
      <c r="AR44">
        <f t="shared" si="14"/>
        <v>53636545</v>
      </c>
      <c r="AS44" t="str">
        <f t="shared" si="15"/>
        <v>INVESTIGATE</v>
      </c>
      <c r="AT44">
        <f t="shared" si="16"/>
        <v>185</v>
      </c>
    </row>
    <row r="45" spans="1:46" x14ac:dyDescent="0.25">
      <c r="A45" t="s">
        <v>354</v>
      </c>
      <c r="B45">
        <v>27692094.010000002</v>
      </c>
      <c r="D45" t="s">
        <v>1592</v>
      </c>
      <c r="E45">
        <v>0</v>
      </c>
      <c r="F45">
        <v>12837766</v>
      </c>
      <c r="G45">
        <v>0</v>
      </c>
      <c r="H45">
        <v>5789084</v>
      </c>
      <c r="L45" t="s">
        <v>289</v>
      </c>
      <c r="N45" t="s">
        <v>1440</v>
      </c>
      <c r="O45">
        <f t="shared" si="0"/>
        <v>11102680</v>
      </c>
      <c r="P45" t="s">
        <v>1441</v>
      </c>
      <c r="Q45">
        <f t="shared" si="1"/>
        <v>11694923</v>
      </c>
      <c r="R45" t="s">
        <v>1442</v>
      </c>
      <c r="S45">
        <f t="shared" si="2"/>
        <v>9022021</v>
      </c>
      <c r="T45" t="s">
        <v>1443</v>
      </c>
      <c r="U45">
        <f t="shared" si="3"/>
        <v>9071976</v>
      </c>
      <c r="V45" t="s">
        <v>1444</v>
      </c>
      <c r="W45">
        <f t="shared" si="3"/>
        <v>7946387</v>
      </c>
      <c r="X45" t="s">
        <v>1445</v>
      </c>
      <c r="Y45">
        <f t="shared" ref="Y45" si="386">_xlfn.IFNA(IF(LEFT($L45,2)="E3",VLOOKUP(X45,$D$2:$H$310,4,FALSE),IF(LEFT($L45,2)="E2",VLOOKUP(X45,$D$2:$H$310,3,FALSE),IF(LEFT($L45,2)="E1",VLOOKUP(X45,$D$2:$H$310,2,FALSE),IF(LEFT($L45,2)="E4",VLOOKUP(X45,$D$2:$H$310,5,FALSE))))),0)</f>
        <v>15034223</v>
      </c>
      <c r="Z45" t="s">
        <v>1452</v>
      </c>
      <c r="AA45">
        <f t="shared" ref="AA45" si="387">_xlfn.IFNA(IF(LEFT($L45,2)="E3",VLOOKUP(Z45,$D$2:$H$310,4,FALSE),IF(LEFT($L45,2)="E2",VLOOKUP(Z45,$D$2:$H$310,3,FALSE),IF(LEFT($L45,2)="E1",VLOOKUP(Z45,$D$2:$H$310,2,FALSE),IF(LEFT($L45,2)="E4",VLOOKUP(Z45,$D$2:$H$310,5,FALSE))))),0)</f>
        <v>20086668</v>
      </c>
      <c r="AB45" t="s">
        <v>1446</v>
      </c>
      <c r="AC45">
        <f t="shared" ref="AC45" si="388">_xlfn.IFNA(IF(LEFT($L45,2)="E3",VLOOKUP(AB45,$D$2:$H$310,4,FALSE),IF(LEFT($L45,2)="E2",VLOOKUP(AB45,$D$2:$H$310,3,FALSE),IF(LEFT($L45,2)="E1",VLOOKUP(AB45,$D$2:$H$310,2,FALSE),IF(LEFT($L45,2)="E4",VLOOKUP(AB45,$D$2:$H$310,5,FALSE))))),0)</f>
        <v>11752981</v>
      </c>
      <c r="AD45" t="s">
        <v>1447</v>
      </c>
      <c r="AE45">
        <f t="shared" ref="AE45" si="389">_xlfn.IFNA(IF(LEFT($L45,2)="E3",VLOOKUP(AD45,$D$2:$H$310,4,FALSE),IF(LEFT($L45,2)="E2",VLOOKUP(AD45,$D$2:$H$310,3,FALSE),IF(LEFT($L45,2)="E1",VLOOKUP(AD45,$D$2:$H$310,2,FALSE),IF(LEFT($L45,2)="E4",VLOOKUP(AD45,$D$2:$H$310,5,FALSE))))),0)</f>
        <v>8937149</v>
      </c>
      <c r="AF45" t="s">
        <v>1448</v>
      </c>
      <c r="AG45">
        <f t="shared" ref="AG45" si="390">_xlfn.IFNA(IF(LEFT($L45,2)="E3",VLOOKUP(AF45,$D$2:$H$310,4,FALSE),IF(LEFT($L45,2)="E2",VLOOKUP(AF45,$D$2:$H$310,3,FALSE),IF(LEFT($L45,2)="E1",VLOOKUP(AF45,$D$2:$H$310,2,FALSE),IF(LEFT($L45,2)="E4",VLOOKUP(AF45,$D$2:$H$310,5,FALSE))))),0)</f>
        <v>11165538</v>
      </c>
      <c r="AH45" t="s">
        <v>1449</v>
      </c>
      <c r="AI45">
        <f t="shared" ref="AI45" si="391">_xlfn.IFNA(IF(LEFT($L45,2)="E3",VLOOKUP(AH45,$D$2:$H$310,4,FALSE),IF(LEFT($L45,2)="E2",VLOOKUP(AH45,$D$2:$H$310,3,FALSE),IF(LEFT($L45,2)="E1",VLOOKUP(AH45,$D$2:$H$310,2,FALSE),IF(LEFT($L45,2)="E4",VLOOKUP(AH45,$D$2:$H$310,5,FALSE))))),0)</f>
        <v>10261092</v>
      </c>
      <c r="AJ45" t="s">
        <v>1450</v>
      </c>
      <c r="AK45">
        <f t="shared" ref="AK45" si="392">_xlfn.IFNA(IF(LEFT($L45,2)="E3",VLOOKUP(AJ45,$D$2:$H$310,4,FALSE),IF(LEFT($L45,2)="E2",VLOOKUP(AJ45,$D$2:$H$310,3,FALSE),IF(LEFT($L45,2)="E1",VLOOKUP(AJ45,$D$2:$H$310,2,FALSE),IF(LEFT($L45,2)="E4",VLOOKUP(AJ45,$D$2:$H$310,5,FALSE))))),0)</f>
        <v>11920146</v>
      </c>
      <c r="AL45" t="s">
        <v>1451</v>
      </c>
      <c r="AM45">
        <f t="shared" ref="AM45" si="393">_xlfn.IFNA(IF(LEFT($L45,2)="E3",VLOOKUP(AL45,$D$2:$H$310,4,FALSE),IF(LEFT($L45,2)="E2",VLOOKUP(AL45,$D$2:$H$310,3,FALSE),IF(LEFT($L45,2)="E1",VLOOKUP(AL45,$D$2:$H$310,2,FALSE),IF(LEFT($L45,2)="E4",VLOOKUP(AL45,$D$2:$H$310,5,FALSE))))),0)</f>
        <v>10604321</v>
      </c>
      <c r="AO45">
        <f t="shared" ref="AO45" si="394">_xlfn.IFNA(IF(LEFT($L45,2)="E3",VLOOKUP(AN45,$D$2:$H$310,4,FALSE),IF(LEFT($L45,2)="E2",VLOOKUP(AN45,$D$2:$H$310,3,FALSE),IF(LEFT($L45,2)="E1",VLOOKUP(AN45,$D$2:$H$310,2,FALSE),IF(LEFT($L45,2)="E4",VLOOKUP(AN45,$D$2:$H$310,5,FALSE))))),0)</f>
        <v>0</v>
      </c>
      <c r="AQ45">
        <f t="shared" si="13"/>
        <v>148600115.90000001</v>
      </c>
      <c r="AR45">
        <f t="shared" si="14"/>
        <v>148600105</v>
      </c>
      <c r="AS45" t="str">
        <f t="shared" si="15"/>
        <v>INVESTIGATE</v>
      </c>
      <c r="AT45">
        <f t="shared" si="16"/>
        <v>10.900000005960464</v>
      </c>
    </row>
    <row r="46" spans="1:46" x14ac:dyDescent="0.25">
      <c r="A46" t="s">
        <v>316</v>
      </c>
      <c r="B46">
        <v>7881803</v>
      </c>
      <c r="D46" t="s">
        <v>1567</v>
      </c>
      <c r="E46">
        <v>0</v>
      </c>
      <c r="F46">
        <v>12178923</v>
      </c>
      <c r="G46">
        <v>4417355</v>
      </c>
      <c r="H46">
        <v>0</v>
      </c>
      <c r="L46" t="s">
        <v>292</v>
      </c>
      <c r="N46" t="s">
        <v>1453</v>
      </c>
      <c r="O46">
        <f t="shared" si="0"/>
        <v>35566129</v>
      </c>
      <c r="P46" t="s">
        <v>1454</v>
      </c>
      <c r="Q46">
        <f t="shared" si="1"/>
        <v>57706563.32</v>
      </c>
      <c r="R46" t="s">
        <v>1455</v>
      </c>
      <c r="S46">
        <f t="shared" si="2"/>
        <v>47536592</v>
      </c>
      <c r="T46" t="s">
        <v>1456</v>
      </c>
      <c r="U46">
        <f t="shared" si="3"/>
        <v>31875804</v>
      </c>
      <c r="V46" t="s">
        <v>1457</v>
      </c>
      <c r="W46">
        <f t="shared" si="3"/>
        <v>63691037.399999999</v>
      </c>
      <c r="X46" t="s">
        <v>1458</v>
      </c>
      <c r="Y46">
        <f t="shared" ref="Y46" si="395">_xlfn.IFNA(IF(LEFT($L46,2)="E3",VLOOKUP(X46,$D$2:$H$310,4,FALSE),IF(LEFT($L46,2)="E2",VLOOKUP(X46,$D$2:$H$310,3,FALSE),IF(LEFT($L46,2)="E1",VLOOKUP(X46,$D$2:$H$310,2,FALSE),IF(LEFT($L46,2)="E4",VLOOKUP(X46,$D$2:$H$310,5,FALSE))))),0)</f>
        <v>36253011</v>
      </c>
      <c r="Z46" t="s">
        <v>1459</v>
      </c>
      <c r="AA46">
        <f t="shared" ref="AA46" si="396">_xlfn.IFNA(IF(LEFT($L46,2)="E3",VLOOKUP(Z46,$D$2:$H$310,4,FALSE),IF(LEFT($L46,2)="E2",VLOOKUP(Z46,$D$2:$H$310,3,FALSE),IF(LEFT($L46,2)="E1",VLOOKUP(Z46,$D$2:$H$310,2,FALSE),IF(LEFT($L46,2)="E4",VLOOKUP(Z46,$D$2:$H$310,5,FALSE))))),0)</f>
        <v>60221799</v>
      </c>
      <c r="AB46" t="s">
        <v>1460</v>
      </c>
      <c r="AC46">
        <f t="shared" ref="AC46" si="397">_xlfn.IFNA(IF(LEFT($L46,2)="E3",VLOOKUP(AB46,$D$2:$H$310,4,FALSE),IF(LEFT($L46,2)="E2",VLOOKUP(AB46,$D$2:$H$310,3,FALSE),IF(LEFT($L46,2)="E1",VLOOKUP(AB46,$D$2:$H$310,2,FALSE),IF(LEFT($L46,2)="E4",VLOOKUP(AB46,$D$2:$H$310,5,FALSE))))),0)</f>
        <v>37180362</v>
      </c>
      <c r="AD46" t="s">
        <v>1461</v>
      </c>
      <c r="AE46">
        <f t="shared" ref="AE46" si="398">_xlfn.IFNA(IF(LEFT($L46,2)="E3",VLOOKUP(AD46,$D$2:$H$310,4,FALSE),IF(LEFT($L46,2)="E2",VLOOKUP(AD46,$D$2:$H$310,3,FALSE),IF(LEFT($L46,2)="E1",VLOOKUP(AD46,$D$2:$H$310,2,FALSE),IF(LEFT($L46,2)="E4",VLOOKUP(AD46,$D$2:$H$310,5,FALSE))))),0)</f>
        <v>31164088.199999999</v>
      </c>
      <c r="AF46" t="s">
        <v>1462</v>
      </c>
      <c r="AG46">
        <f t="shared" ref="AG46" si="399">_xlfn.IFNA(IF(LEFT($L46,2)="E3",VLOOKUP(AF46,$D$2:$H$310,4,FALSE),IF(LEFT($L46,2)="E2",VLOOKUP(AF46,$D$2:$H$310,3,FALSE),IF(LEFT($L46,2)="E1",VLOOKUP(AF46,$D$2:$H$310,2,FALSE),IF(LEFT($L46,2)="E4",VLOOKUP(AF46,$D$2:$H$310,5,FALSE))))),0)</f>
        <v>55400148</v>
      </c>
      <c r="AH46" t="s">
        <v>1463</v>
      </c>
      <c r="AI46">
        <f t="shared" ref="AI46" si="400">_xlfn.IFNA(IF(LEFT($L46,2)="E3",VLOOKUP(AH46,$D$2:$H$310,4,FALSE),IF(LEFT($L46,2)="E2",VLOOKUP(AH46,$D$2:$H$310,3,FALSE),IF(LEFT($L46,2)="E1",VLOOKUP(AH46,$D$2:$H$310,2,FALSE),IF(LEFT($L46,2)="E4",VLOOKUP(AH46,$D$2:$H$310,5,FALSE))))),0)</f>
        <v>57042865</v>
      </c>
      <c r="AJ46" t="s">
        <v>1464</v>
      </c>
      <c r="AK46">
        <f t="shared" ref="AK46" si="401">_xlfn.IFNA(IF(LEFT($L46,2)="E3",VLOOKUP(AJ46,$D$2:$H$310,4,FALSE),IF(LEFT($L46,2)="E2",VLOOKUP(AJ46,$D$2:$H$310,3,FALSE),IF(LEFT($L46,2)="E1",VLOOKUP(AJ46,$D$2:$H$310,2,FALSE),IF(LEFT($L46,2)="E4",VLOOKUP(AJ46,$D$2:$H$310,5,FALSE))))),0)</f>
        <v>57549774</v>
      </c>
      <c r="AM46">
        <f t="shared" ref="AM46" si="402">_xlfn.IFNA(IF(LEFT($L46,2)="E3",VLOOKUP(AL46,$D$2:$H$310,4,FALSE),IF(LEFT($L46,2)="E2",VLOOKUP(AL46,$D$2:$H$310,3,FALSE),IF(LEFT($L46,2)="E1",VLOOKUP(AL46,$D$2:$H$310,2,FALSE),IF(LEFT($L46,2)="E4",VLOOKUP(AL46,$D$2:$H$310,5,FALSE))))),0)</f>
        <v>0</v>
      </c>
      <c r="AO46">
        <f t="shared" ref="AO46" si="403">_xlfn.IFNA(IF(LEFT($L46,2)="E3",VLOOKUP(AN46,$D$2:$H$310,4,FALSE),IF(LEFT($L46,2)="E2",VLOOKUP(AN46,$D$2:$H$310,3,FALSE),IF(LEFT($L46,2)="E1",VLOOKUP(AN46,$D$2:$H$310,2,FALSE),IF(LEFT($L46,2)="E4",VLOOKUP(AN46,$D$2:$H$310,5,FALSE))))),0)</f>
        <v>0</v>
      </c>
      <c r="AQ46">
        <f t="shared" si="13"/>
        <v>571188173</v>
      </c>
      <c r="AR46">
        <f t="shared" si="14"/>
        <v>571188172.92000008</v>
      </c>
      <c r="AS46" t="str">
        <f t="shared" si="15"/>
        <v>INVESTIGATE</v>
      </c>
      <c r="AT46">
        <f t="shared" si="16"/>
        <v>7.9999923706054688E-2</v>
      </c>
    </row>
    <row r="47" spans="1:46" x14ac:dyDescent="0.25">
      <c r="A47" t="s">
        <v>393</v>
      </c>
      <c r="B47">
        <v>150788408</v>
      </c>
      <c r="D47" t="s">
        <v>1593</v>
      </c>
      <c r="E47">
        <v>35090020</v>
      </c>
      <c r="F47">
        <v>0</v>
      </c>
      <c r="G47">
        <v>0</v>
      </c>
      <c r="H47">
        <v>0</v>
      </c>
      <c r="L47" t="s">
        <v>295</v>
      </c>
      <c r="N47" t="s">
        <v>1465</v>
      </c>
      <c r="O47">
        <f t="shared" si="0"/>
        <v>2738395</v>
      </c>
      <c r="P47" t="s">
        <v>1466</v>
      </c>
      <c r="Q47">
        <f t="shared" si="1"/>
        <v>2869808</v>
      </c>
      <c r="R47" t="s">
        <v>1453</v>
      </c>
      <c r="S47">
        <f t="shared" si="2"/>
        <v>1814841</v>
      </c>
      <c r="T47" t="s">
        <v>1454</v>
      </c>
      <c r="U47">
        <f t="shared" si="3"/>
        <v>2944606</v>
      </c>
      <c r="V47" t="s">
        <v>1455</v>
      </c>
      <c r="W47">
        <f t="shared" si="3"/>
        <v>2425660</v>
      </c>
      <c r="X47" t="s">
        <v>1456</v>
      </c>
      <c r="Y47">
        <f t="shared" ref="Y47" si="404">_xlfn.IFNA(IF(LEFT($L47,2)="E3",VLOOKUP(X47,$D$2:$H$310,4,FALSE),IF(LEFT($L47,2)="E2",VLOOKUP(X47,$D$2:$H$310,3,FALSE),IF(LEFT($L47,2)="E1",VLOOKUP(X47,$D$2:$H$310,2,FALSE),IF(LEFT($L47,2)="E4",VLOOKUP(X47,$D$2:$H$310,5,FALSE))))),0)</f>
        <v>1626534</v>
      </c>
      <c r="Z47" t="s">
        <v>1457</v>
      </c>
      <c r="AA47">
        <f t="shared" ref="AA47" si="405">_xlfn.IFNA(IF(LEFT($L47,2)="E3",VLOOKUP(Z47,$D$2:$H$310,4,FALSE),IF(LEFT($L47,2)="E2",VLOOKUP(Z47,$D$2:$H$310,3,FALSE),IF(LEFT($L47,2)="E1",VLOOKUP(Z47,$D$2:$H$310,2,FALSE),IF(LEFT($L47,2)="E4",VLOOKUP(Z47,$D$2:$H$310,5,FALSE))))),0)</f>
        <v>3249977</v>
      </c>
      <c r="AB47" t="s">
        <v>1458</v>
      </c>
      <c r="AC47">
        <f t="shared" ref="AC47" si="406">_xlfn.IFNA(IF(LEFT($L47,2)="E3",VLOOKUP(AB47,$D$2:$H$310,4,FALSE),IF(LEFT($L47,2)="E2",VLOOKUP(AB47,$D$2:$H$310,3,FALSE),IF(LEFT($L47,2)="E1",VLOOKUP(AB47,$D$2:$H$310,2,FALSE),IF(LEFT($L47,2)="E4",VLOOKUP(AB47,$D$2:$H$310,5,FALSE))))),0)</f>
        <v>1849890</v>
      </c>
      <c r="AD47" t="s">
        <v>1459</v>
      </c>
      <c r="AE47">
        <f t="shared" ref="AE47" si="407">_xlfn.IFNA(IF(LEFT($L47,2)="E3",VLOOKUP(AD47,$D$2:$H$310,4,FALSE),IF(LEFT($L47,2)="E2",VLOOKUP(AD47,$D$2:$H$310,3,FALSE),IF(LEFT($L47,2)="E1",VLOOKUP(AD47,$D$2:$H$310,2,FALSE),IF(LEFT($L47,2)="E4",VLOOKUP(AD47,$D$2:$H$310,5,FALSE))))),0)</f>
        <v>3072951</v>
      </c>
      <c r="AF47" t="s">
        <v>1460</v>
      </c>
      <c r="AG47">
        <f t="shared" ref="AG47" si="408">_xlfn.IFNA(IF(LEFT($L47,2)="E3",VLOOKUP(AF47,$D$2:$H$310,4,FALSE),IF(LEFT($L47,2)="E2",VLOOKUP(AF47,$D$2:$H$310,3,FALSE),IF(LEFT($L47,2)="E1",VLOOKUP(AF47,$D$2:$H$310,2,FALSE),IF(LEFT($L47,2)="E4",VLOOKUP(AF47,$D$2:$H$310,5,FALSE))))),0)</f>
        <v>1897211</v>
      </c>
      <c r="AH47" t="s">
        <v>1461</v>
      </c>
      <c r="AI47">
        <f t="shared" ref="AI47" si="409">_xlfn.IFNA(IF(LEFT($L47,2)="E3",VLOOKUP(AH47,$D$2:$H$310,4,FALSE),IF(LEFT($L47,2)="E2",VLOOKUP(AH47,$D$2:$H$310,3,FALSE),IF(LEFT($L47,2)="E1",VLOOKUP(AH47,$D$2:$H$310,2,FALSE),IF(LEFT($L47,2)="E4",VLOOKUP(AH47,$D$2:$H$310,5,FALSE))))),0)</f>
        <v>1590217</v>
      </c>
      <c r="AJ47" t="s">
        <v>1462</v>
      </c>
      <c r="AK47">
        <f t="shared" ref="AK47" si="410">_xlfn.IFNA(IF(LEFT($L47,2)="E3",VLOOKUP(AJ47,$D$2:$H$310,4,FALSE),IF(LEFT($L47,2)="E2",VLOOKUP(AJ47,$D$2:$H$310,3,FALSE),IF(LEFT($L47,2)="E1",VLOOKUP(AJ47,$D$2:$H$310,2,FALSE),IF(LEFT($L47,2)="E4",VLOOKUP(AJ47,$D$2:$H$310,5,FALSE))))),0)</f>
        <v>2826916</v>
      </c>
      <c r="AL47" t="s">
        <v>1463</v>
      </c>
      <c r="AM47">
        <f t="shared" ref="AM47" si="411">_xlfn.IFNA(IF(LEFT($L47,2)="E3",VLOOKUP(AL47,$D$2:$H$310,4,FALSE),IF(LEFT($L47,2)="E2",VLOOKUP(AL47,$D$2:$H$310,3,FALSE),IF(LEFT($L47,2)="E1",VLOOKUP(AL47,$D$2:$H$310,2,FALSE),IF(LEFT($L47,2)="E4",VLOOKUP(AL47,$D$2:$H$310,5,FALSE))))),0)</f>
        <v>2910739</v>
      </c>
      <c r="AN47" t="s">
        <v>1464</v>
      </c>
      <c r="AO47">
        <f t="shared" ref="AO47" si="412">_xlfn.IFNA(IF(LEFT($L47,2)="E3",VLOOKUP(AN47,$D$2:$H$310,4,FALSE),IF(LEFT($L47,2)="E2",VLOOKUP(AN47,$D$2:$H$310,3,FALSE),IF(LEFT($L47,2)="E1",VLOOKUP(AN47,$D$2:$H$310,2,FALSE),IF(LEFT($L47,2)="E4",VLOOKUP(AN47,$D$2:$H$310,5,FALSE))))),0)</f>
        <v>2936605</v>
      </c>
      <c r="AQ47">
        <f t="shared" si="13"/>
        <v>34754351</v>
      </c>
      <c r="AR47">
        <f t="shared" si="14"/>
        <v>34754350</v>
      </c>
      <c r="AS47" t="str">
        <f t="shared" si="15"/>
        <v>INVESTIGATE</v>
      </c>
      <c r="AT47">
        <f t="shared" si="16"/>
        <v>1</v>
      </c>
    </row>
    <row r="48" spans="1:46" x14ac:dyDescent="0.25">
      <c r="A48" t="s">
        <v>254</v>
      </c>
      <c r="B48">
        <v>66239892</v>
      </c>
      <c r="D48" t="s">
        <v>1594</v>
      </c>
      <c r="E48">
        <v>39056601</v>
      </c>
      <c r="F48">
        <v>0</v>
      </c>
      <c r="G48">
        <v>0</v>
      </c>
      <c r="H48">
        <v>0</v>
      </c>
      <c r="L48" t="s">
        <v>298</v>
      </c>
      <c r="N48" t="s">
        <v>1465</v>
      </c>
      <c r="O48">
        <f t="shared" si="0"/>
        <v>8379622</v>
      </c>
      <c r="P48" t="s">
        <v>1466</v>
      </c>
      <c r="Q48">
        <f t="shared" si="1"/>
        <v>8781753</v>
      </c>
      <c r="R48" t="s">
        <v>1453</v>
      </c>
      <c r="S48">
        <f t="shared" si="2"/>
        <v>5553501.1500000004</v>
      </c>
      <c r="T48" t="s">
        <v>1454</v>
      </c>
      <c r="U48">
        <f t="shared" si="3"/>
        <v>9010636.5999999996</v>
      </c>
      <c r="V48" t="s">
        <v>1455</v>
      </c>
      <c r="W48">
        <f t="shared" si="3"/>
        <v>7422638</v>
      </c>
      <c r="X48" t="s">
        <v>1456</v>
      </c>
      <c r="Y48">
        <f t="shared" ref="Y48" si="413">_xlfn.IFNA(IF(LEFT($L48,2)="E3",VLOOKUP(X48,$D$2:$H$310,4,FALSE),IF(LEFT($L48,2)="E2",VLOOKUP(X48,$D$2:$H$310,3,FALSE),IF(LEFT($L48,2)="E1",VLOOKUP(X48,$D$2:$H$310,2,FALSE),IF(LEFT($L48,2)="E4",VLOOKUP(X48,$D$2:$H$310,5,FALSE))))),0)</f>
        <v>4977272</v>
      </c>
      <c r="Z48" t="s">
        <v>1457</v>
      </c>
      <c r="AA48">
        <f t="shared" ref="AA48" si="414">_xlfn.IFNA(IF(LEFT($L48,2)="E3",VLOOKUP(Z48,$D$2:$H$310,4,FALSE),IF(LEFT($L48,2)="E2",VLOOKUP(Z48,$D$2:$H$310,3,FALSE),IF(LEFT($L48,2)="E1",VLOOKUP(Z48,$D$2:$H$310,2,FALSE),IF(LEFT($L48,2)="E4",VLOOKUP(Z48,$D$2:$H$310,5,FALSE))))),0)</f>
        <v>9945087</v>
      </c>
      <c r="AB48" t="s">
        <v>1458</v>
      </c>
      <c r="AC48">
        <f t="shared" ref="AC48" si="415">_xlfn.IFNA(IF(LEFT($L48,2)="E3",VLOOKUP(AB48,$D$2:$H$310,4,FALSE),IF(LEFT($L48,2)="E2",VLOOKUP(AB48,$D$2:$H$310,3,FALSE),IF(LEFT($L48,2)="E1",VLOOKUP(AB48,$D$2:$H$310,2,FALSE),IF(LEFT($L48,2)="E4",VLOOKUP(AB48,$D$2:$H$310,5,FALSE))))),0)</f>
        <v>5660755</v>
      </c>
      <c r="AD48" t="s">
        <v>1459</v>
      </c>
      <c r="AE48">
        <f t="shared" ref="AE48" si="416">_xlfn.IFNA(IF(LEFT($L48,2)="E3",VLOOKUP(AD48,$D$2:$H$310,4,FALSE),IF(LEFT($L48,2)="E2",VLOOKUP(AD48,$D$2:$H$310,3,FALSE),IF(LEFT($L48,2)="E1",VLOOKUP(AD48,$D$2:$H$310,2,FALSE),IF(LEFT($L48,2)="E4",VLOOKUP(AD48,$D$2:$H$310,5,FALSE))))),0)</f>
        <v>9403380</v>
      </c>
      <c r="AF48" t="s">
        <v>1460</v>
      </c>
      <c r="AG48">
        <f t="shared" ref="AG48" si="417">_xlfn.IFNA(IF(LEFT($L48,2)="E3",VLOOKUP(AF48,$D$2:$H$310,4,FALSE),IF(LEFT($L48,2)="E2",VLOOKUP(AF48,$D$2:$H$310,3,FALSE),IF(LEFT($L48,2)="E1",VLOOKUP(AF48,$D$2:$H$310,2,FALSE),IF(LEFT($L48,2)="E4",VLOOKUP(AF48,$D$2:$H$310,5,FALSE))))),0)</f>
        <v>5805557</v>
      </c>
      <c r="AH48" t="s">
        <v>1461</v>
      </c>
      <c r="AI48">
        <f t="shared" ref="AI48" si="418">_xlfn.IFNA(IF(LEFT($L48,2)="E3",VLOOKUP(AH48,$D$2:$H$310,4,FALSE),IF(LEFT($L48,2)="E2",VLOOKUP(AH48,$D$2:$H$310,3,FALSE),IF(LEFT($L48,2)="E1",VLOOKUP(AH48,$D$2:$H$310,2,FALSE),IF(LEFT($L48,2)="E4",VLOOKUP(AH48,$D$2:$H$310,5,FALSE))))),0)</f>
        <v>4866141</v>
      </c>
      <c r="AJ48" t="s">
        <v>1462</v>
      </c>
      <c r="AK48">
        <f t="shared" ref="AK48" si="419">_xlfn.IFNA(IF(LEFT($L48,2)="E3",VLOOKUP(AJ48,$D$2:$H$310,4,FALSE),IF(LEFT($L48,2)="E2",VLOOKUP(AJ48,$D$2:$H$310,3,FALSE),IF(LEFT($L48,2)="E1",VLOOKUP(AJ48,$D$2:$H$310,2,FALSE),IF(LEFT($L48,2)="E4",VLOOKUP(AJ48,$D$2:$H$310,5,FALSE))))),0)</f>
        <v>8650500</v>
      </c>
      <c r="AL48" t="s">
        <v>1463</v>
      </c>
      <c r="AM48">
        <f t="shared" ref="AM48" si="420">_xlfn.IFNA(IF(LEFT($L48,2)="E3",VLOOKUP(AL48,$D$2:$H$310,4,FALSE),IF(LEFT($L48,2)="E2",VLOOKUP(AL48,$D$2:$H$310,3,FALSE),IF(LEFT($L48,2)="E1",VLOOKUP(AL48,$D$2:$H$310,2,FALSE),IF(LEFT($L48,2)="E4",VLOOKUP(AL48,$D$2:$H$310,5,FALSE))))),0)</f>
        <v>8907003</v>
      </c>
      <c r="AN48" t="s">
        <v>1464</v>
      </c>
      <c r="AO48">
        <f t="shared" ref="AO48" si="421">_xlfn.IFNA(IF(LEFT($L48,2)="E3",VLOOKUP(AN48,$D$2:$H$310,4,FALSE),IF(LEFT($L48,2)="E2",VLOOKUP(AN48,$D$2:$H$310,3,FALSE),IF(LEFT($L48,2)="E1",VLOOKUP(AN48,$D$2:$H$310,2,FALSE),IF(LEFT($L48,2)="E4",VLOOKUP(AN48,$D$2:$H$310,5,FALSE))))),0)</f>
        <v>8986155</v>
      </c>
      <c r="AQ48">
        <f t="shared" si="13"/>
        <v>106350001</v>
      </c>
      <c r="AR48">
        <f t="shared" si="14"/>
        <v>106350000.75</v>
      </c>
      <c r="AS48" t="str">
        <f t="shared" si="15"/>
        <v>INVESTIGATE</v>
      </c>
      <c r="AT48">
        <f t="shared" si="16"/>
        <v>0.25</v>
      </c>
    </row>
    <row r="49" spans="1:46" x14ac:dyDescent="0.25">
      <c r="A49" t="s">
        <v>363</v>
      </c>
      <c r="B49">
        <v>0</v>
      </c>
      <c r="D49" t="s">
        <v>1411</v>
      </c>
      <c r="E49">
        <v>58098113.770000003</v>
      </c>
      <c r="F49">
        <v>9877255.7899999991</v>
      </c>
      <c r="G49">
        <v>3150813.68</v>
      </c>
      <c r="H49">
        <v>0</v>
      </c>
      <c r="L49" t="s">
        <v>301</v>
      </c>
      <c r="N49" t="s">
        <v>1467</v>
      </c>
      <c r="O49">
        <f t="shared" si="0"/>
        <v>49758413</v>
      </c>
      <c r="P49" t="s">
        <v>1468</v>
      </c>
      <c r="Q49">
        <f t="shared" si="1"/>
        <v>85461673</v>
      </c>
      <c r="R49" t="s">
        <v>1469</v>
      </c>
      <c r="S49">
        <f t="shared" si="2"/>
        <v>54325342</v>
      </c>
      <c r="T49" t="s">
        <v>1470</v>
      </c>
      <c r="U49">
        <f t="shared" si="3"/>
        <v>56680708</v>
      </c>
      <c r="V49" t="s">
        <v>1471</v>
      </c>
      <c r="W49">
        <f t="shared" si="3"/>
        <v>28126958</v>
      </c>
      <c r="X49" t="s">
        <v>1472</v>
      </c>
      <c r="Y49">
        <f t="shared" ref="Y49" si="422">_xlfn.IFNA(IF(LEFT($L49,2)="E3",VLOOKUP(X49,$D$2:$H$310,4,FALSE),IF(LEFT($L49,2)="E2",VLOOKUP(X49,$D$2:$H$310,3,FALSE),IF(LEFT($L49,2)="E1",VLOOKUP(X49,$D$2:$H$310,2,FALSE),IF(LEFT($L49,2)="E4",VLOOKUP(X49,$D$2:$H$310,5,FALSE))))),0)</f>
        <v>51697781</v>
      </c>
      <c r="Z49" t="s">
        <v>1473</v>
      </c>
      <c r="AA49">
        <f t="shared" ref="AA49" si="423">_xlfn.IFNA(IF(LEFT($L49,2)="E3",VLOOKUP(Z49,$D$2:$H$310,4,FALSE),IF(LEFT($L49,2)="E2",VLOOKUP(Z49,$D$2:$H$310,3,FALSE),IF(LEFT($L49,2)="E1",VLOOKUP(Z49,$D$2:$H$310,2,FALSE),IF(LEFT($L49,2)="E4",VLOOKUP(Z49,$D$2:$H$310,5,FALSE))))),0)</f>
        <v>25575220</v>
      </c>
      <c r="AC49">
        <f t="shared" ref="AC49" si="424">_xlfn.IFNA(IF(LEFT($L49,2)="E3",VLOOKUP(AB49,$D$2:$H$310,4,FALSE),IF(LEFT($L49,2)="E2",VLOOKUP(AB49,$D$2:$H$310,3,FALSE),IF(LEFT($L49,2)="E1",VLOOKUP(AB49,$D$2:$H$310,2,FALSE),IF(LEFT($L49,2)="E4",VLOOKUP(AB49,$D$2:$H$310,5,FALSE))))),0)</f>
        <v>0</v>
      </c>
      <c r="AE49">
        <f t="shared" ref="AE49" si="425">_xlfn.IFNA(IF(LEFT($L49,2)="E3",VLOOKUP(AD49,$D$2:$H$310,4,FALSE),IF(LEFT($L49,2)="E2",VLOOKUP(AD49,$D$2:$H$310,3,FALSE),IF(LEFT($L49,2)="E1",VLOOKUP(AD49,$D$2:$H$310,2,FALSE),IF(LEFT($L49,2)="E4",VLOOKUP(AD49,$D$2:$H$310,5,FALSE))))),0)</f>
        <v>0</v>
      </c>
      <c r="AG49">
        <f t="shared" ref="AG49" si="426">_xlfn.IFNA(IF(LEFT($L49,2)="E3",VLOOKUP(AF49,$D$2:$H$310,4,FALSE),IF(LEFT($L49,2)="E2",VLOOKUP(AF49,$D$2:$H$310,3,FALSE),IF(LEFT($L49,2)="E1",VLOOKUP(AF49,$D$2:$H$310,2,FALSE),IF(LEFT($L49,2)="E4",VLOOKUP(AF49,$D$2:$H$310,5,FALSE))))),0)</f>
        <v>0</v>
      </c>
      <c r="AI49">
        <f t="shared" ref="AI49" si="427">_xlfn.IFNA(IF(LEFT($L49,2)="E3",VLOOKUP(AH49,$D$2:$H$310,4,FALSE),IF(LEFT($L49,2)="E2",VLOOKUP(AH49,$D$2:$H$310,3,FALSE),IF(LEFT($L49,2)="E1",VLOOKUP(AH49,$D$2:$H$310,2,FALSE),IF(LEFT($L49,2)="E4",VLOOKUP(AH49,$D$2:$H$310,5,FALSE))))),0)</f>
        <v>0</v>
      </c>
      <c r="AK49">
        <f t="shared" ref="AK49" si="428">_xlfn.IFNA(IF(LEFT($L49,2)="E3",VLOOKUP(AJ49,$D$2:$H$310,4,FALSE),IF(LEFT($L49,2)="E2",VLOOKUP(AJ49,$D$2:$H$310,3,FALSE),IF(LEFT($L49,2)="E1",VLOOKUP(AJ49,$D$2:$H$310,2,FALSE),IF(LEFT($L49,2)="E4",VLOOKUP(AJ49,$D$2:$H$310,5,FALSE))))),0)</f>
        <v>0</v>
      </c>
      <c r="AM49">
        <f t="shared" ref="AM49" si="429">_xlfn.IFNA(IF(LEFT($L49,2)="E3",VLOOKUP(AL49,$D$2:$H$310,4,FALSE),IF(LEFT($L49,2)="E2",VLOOKUP(AL49,$D$2:$H$310,3,FALSE),IF(LEFT($L49,2)="E1",VLOOKUP(AL49,$D$2:$H$310,2,FALSE),IF(LEFT($L49,2)="E4",VLOOKUP(AL49,$D$2:$H$310,5,FALSE))))),0)</f>
        <v>0</v>
      </c>
      <c r="AO49">
        <f t="shared" ref="AO49" si="430">_xlfn.IFNA(IF(LEFT($L49,2)="E3",VLOOKUP(AN49,$D$2:$H$310,4,FALSE),IF(LEFT($L49,2)="E2",VLOOKUP(AN49,$D$2:$H$310,3,FALSE),IF(LEFT($L49,2)="E1",VLOOKUP(AN49,$D$2:$H$310,2,FALSE),IF(LEFT($L49,2)="E4",VLOOKUP(AN49,$D$2:$H$310,5,FALSE))))),0)</f>
        <v>0</v>
      </c>
      <c r="AQ49">
        <f t="shared" si="13"/>
        <v>351626000</v>
      </c>
      <c r="AR49">
        <f t="shared" si="14"/>
        <v>351626095</v>
      </c>
      <c r="AS49" t="str">
        <f t="shared" si="15"/>
        <v>INVESTIGATE</v>
      </c>
      <c r="AT49">
        <f t="shared" si="16"/>
        <v>-95</v>
      </c>
    </row>
    <row r="50" spans="1:46" x14ac:dyDescent="0.25">
      <c r="A50" t="s">
        <v>273</v>
      </c>
      <c r="B50">
        <v>102233346.5</v>
      </c>
      <c r="D50" t="s">
        <v>1364</v>
      </c>
      <c r="E50">
        <v>0</v>
      </c>
      <c r="F50">
        <v>306467</v>
      </c>
      <c r="G50">
        <v>0</v>
      </c>
      <c r="H50">
        <v>0</v>
      </c>
      <c r="L50" t="s">
        <v>304</v>
      </c>
      <c r="N50" t="s">
        <v>1467</v>
      </c>
      <c r="O50">
        <f t="shared" si="0"/>
        <v>2544152</v>
      </c>
      <c r="P50" t="s">
        <v>1468</v>
      </c>
      <c r="Q50">
        <f t="shared" si="1"/>
        <v>4369664</v>
      </c>
      <c r="R50" t="s">
        <v>1469</v>
      </c>
      <c r="S50">
        <f t="shared" si="2"/>
        <v>2777655</v>
      </c>
      <c r="T50" t="s">
        <v>1470</v>
      </c>
      <c r="U50">
        <f t="shared" si="3"/>
        <v>2898090</v>
      </c>
      <c r="V50" t="s">
        <v>1474</v>
      </c>
      <c r="W50">
        <f t="shared" si="3"/>
        <v>5720404</v>
      </c>
      <c r="X50" t="s">
        <v>1471</v>
      </c>
      <c r="Y50">
        <f t="shared" ref="Y50" si="431">_xlfn.IFNA(IF(LEFT($L50,2)="E3",VLOOKUP(X50,$D$2:$H$310,4,FALSE),IF(LEFT($L50,2)="E2",VLOOKUP(X50,$D$2:$H$310,3,FALSE),IF(LEFT($L50,2)="E1",VLOOKUP(X50,$D$2:$H$310,2,FALSE),IF(LEFT($L50,2)="E4",VLOOKUP(X50,$D$2:$H$310,5,FALSE))))),0)</f>
        <v>1438134</v>
      </c>
      <c r="Z50" t="s">
        <v>1472</v>
      </c>
      <c r="AA50">
        <f t="shared" ref="AA50" si="432">_xlfn.IFNA(IF(LEFT($L50,2)="E3",VLOOKUP(Z50,$D$2:$H$310,4,FALSE),IF(LEFT($L50,2)="E2",VLOOKUP(Z50,$D$2:$H$310,3,FALSE),IF(LEFT($L50,2)="E1",VLOOKUP(Z50,$D$2:$H$310,2,FALSE),IF(LEFT($L50,2)="E4",VLOOKUP(Z50,$D$2:$H$310,5,FALSE))))),0)</f>
        <v>2643312</v>
      </c>
      <c r="AB50" t="s">
        <v>1473</v>
      </c>
      <c r="AC50">
        <f t="shared" ref="AC50" si="433">_xlfn.IFNA(IF(LEFT($L50,2)="E3",VLOOKUP(AB50,$D$2:$H$310,4,FALSE),IF(LEFT($L50,2)="E2",VLOOKUP(AB50,$D$2:$H$310,3,FALSE),IF(LEFT($L50,2)="E1",VLOOKUP(AB50,$D$2:$H$310,2,FALSE),IF(LEFT($L50,2)="E4",VLOOKUP(AB50,$D$2:$H$310,5,FALSE))))),0)</f>
        <v>1307664</v>
      </c>
      <c r="AD50" t="s">
        <v>1475</v>
      </c>
      <c r="AE50">
        <f t="shared" ref="AE50" si="434">_xlfn.IFNA(IF(LEFT($L50,2)="E3",VLOOKUP(AD50,$D$2:$H$310,4,FALSE),IF(LEFT($L50,2)="E2",VLOOKUP(AD50,$D$2:$H$310,3,FALSE),IF(LEFT($L50,2)="E1",VLOOKUP(AD50,$D$2:$H$310,2,FALSE),IF(LEFT($L50,2)="E4",VLOOKUP(AD50,$D$2:$H$310,5,FALSE))))),0)</f>
        <v>1173698</v>
      </c>
      <c r="AG50">
        <f t="shared" ref="AG50" si="435">_xlfn.IFNA(IF(LEFT($L50,2)="E3",VLOOKUP(AF50,$D$2:$H$310,4,FALSE),IF(LEFT($L50,2)="E2",VLOOKUP(AF50,$D$2:$H$310,3,FALSE),IF(LEFT($L50,2)="E1",VLOOKUP(AF50,$D$2:$H$310,2,FALSE),IF(LEFT($L50,2)="E4",VLOOKUP(AF50,$D$2:$H$310,5,FALSE))))),0)</f>
        <v>0</v>
      </c>
      <c r="AI50">
        <f t="shared" ref="AI50" si="436">_xlfn.IFNA(IF(LEFT($L50,2)="E3",VLOOKUP(AH50,$D$2:$H$310,4,FALSE),IF(LEFT($L50,2)="E2",VLOOKUP(AH50,$D$2:$H$310,3,FALSE),IF(LEFT($L50,2)="E1",VLOOKUP(AH50,$D$2:$H$310,2,FALSE),IF(LEFT($L50,2)="E4",VLOOKUP(AH50,$D$2:$H$310,5,FALSE))))),0)</f>
        <v>0</v>
      </c>
      <c r="AK50">
        <f t="shared" ref="AK50" si="437">_xlfn.IFNA(IF(LEFT($L50,2)="E3",VLOOKUP(AJ50,$D$2:$H$310,4,FALSE),IF(LEFT($L50,2)="E2",VLOOKUP(AJ50,$D$2:$H$310,3,FALSE),IF(LEFT($L50,2)="E1",VLOOKUP(AJ50,$D$2:$H$310,2,FALSE),IF(LEFT($L50,2)="E4",VLOOKUP(AJ50,$D$2:$H$310,5,FALSE))))),0)</f>
        <v>0</v>
      </c>
      <c r="AM50">
        <f t="shared" ref="AM50" si="438">_xlfn.IFNA(IF(LEFT($L50,2)="E3",VLOOKUP(AL50,$D$2:$H$310,4,FALSE),IF(LEFT($L50,2)="E2",VLOOKUP(AL50,$D$2:$H$310,3,FALSE),IF(LEFT($L50,2)="E1",VLOOKUP(AL50,$D$2:$H$310,2,FALSE),IF(LEFT($L50,2)="E4",VLOOKUP(AL50,$D$2:$H$310,5,FALSE))))),0)</f>
        <v>0</v>
      </c>
      <c r="AO50">
        <f t="shared" ref="AO50" si="439">_xlfn.IFNA(IF(LEFT($L50,2)="E3",VLOOKUP(AN50,$D$2:$H$310,4,FALSE),IF(LEFT($L50,2)="E2",VLOOKUP(AN50,$D$2:$H$310,3,FALSE),IF(LEFT($L50,2)="E1",VLOOKUP(AN50,$D$2:$H$310,2,FALSE),IF(LEFT($L50,2)="E4",VLOOKUP(AN50,$D$2:$H$310,5,FALSE))))),0)</f>
        <v>0</v>
      </c>
      <c r="AQ50">
        <f t="shared" si="13"/>
        <v>24872773</v>
      </c>
      <c r="AR50">
        <f t="shared" si="14"/>
        <v>24872773</v>
      </c>
      <c r="AS50" t="str">
        <f t="shared" si="15"/>
        <v>MATCH</v>
      </c>
      <c r="AT50">
        <f t="shared" si="16"/>
        <v>0</v>
      </c>
    </row>
    <row r="51" spans="1:46" x14ac:dyDescent="0.25">
      <c r="A51" t="s">
        <v>156</v>
      </c>
      <c r="B51">
        <v>53117643</v>
      </c>
      <c r="D51" t="s">
        <v>1595</v>
      </c>
      <c r="E51">
        <v>0</v>
      </c>
      <c r="F51">
        <v>22118412</v>
      </c>
      <c r="G51">
        <v>0</v>
      </c>
      <c r="H51">
        <v>9974115</v>
      </c>
      <c r="L51" t="s">
        <v>307</v>
      </c>
      <c r="N51" t="s">
        <v>1467</v>
      </c>
      <c r="O51">
        <f t="shared" si="0"/>
        <v>8843411</v>
      </c>
      <c r="P51" t="s">
        <v>1468</v>
      </c>
      <c r="Q51">
        <f t="shared" si="1"/>
        <v>15188842</v>
      </c>
      <c r="R51" t="s">
        <v>1469</v>
      </c>
      <c r="S51">
        <f t="shared" si="2"/>
        <v>9655059</v>
      </c>
      <c r="T51" t="s">
        <v>1470</v>
      </c>
      <c r="U51">
        <f t="shared" si="3"/>
        <v>10073689</v>
      </c>
      <c r="V51" t="s">
        <v>1474</v>
      </c>
      <c r="W51">
        <f t="shared" si="3"/>
        <v>19883983.629999999</v>
      </c>
      <c r="X51" t="s">
        <v>1471</v>
      </c>
      <c r="Y51">
        <f t="shared" ref="Y51" si="440">_xlfn.IFNA(IF(LEFT($L51,2)="E3",VLOOKUP(X51,$D$2:$H$310,4,FALSE),IF(LEFT($L51,2)="E2",VLOOKUP(X51,$D$2:$H$310,3,FALSE),IF(LEFT($L51,2)="E1",VLOOKUP(X51,$D$2:$H$310,2,FALSE),IF(LEFT($L51,2)="E4",VLOOKUP(X51,$D$2:$H$310,5,FALSE))))),0)</f>
        <v>4998918</v>
      </c>
      <c r="Z51" t="s">
        <v>1472</v>
      </c>
      <c r="AA51">
        <f t="shared" ref="AA51" si="441">_xlfn.IFNA(IF(LEFT($L51,2)="E3",VLOOKUP(Z51,$D$2:$H$310,4,FALSE),IF(LEFT($L51,2)="E2",VLOOKUP(Z51,$D$2:$H$310,3,FALSE),IF(LEFT($L51,2)="E1",VLOOKUP(Z51,$D$2:$H$310,2,FALSE),IF(LEFT($L51,2)="E4",VLOOKUP(Z51,$D$2:$H$310,5,FALSE))))),0)</f>
        <v>9188088</v>
      </c>
      <c r="AB51" t="s">
        <v>1473</v>
      </c>
      <c r="AC51">
        <f t="shared" ref="AC51" si="442">_xlfn.IFNA(IF(LEFT($L51,2)="E3",VLOOKUP(AB51,$D$2:$H$310,4,FALSE),IF(LEFT($L51,2)="E2",VLOOKUP(AB51,$D$2:$H$310,3,FALSE),IF(LEFT($L51,2)="E1",VLOOKUP(AB51,$D$2:$H$310,2,FALSE),IF(LEFT($L51,2)="E4",VLOOKUP(AB51,$D$2:$H$310,5,FALSE))))),0)</f>
        <v>4545403</v>
      </c>
      <c r="AD51" t="s">
        <v>1475</v>
      </c>
      <c r="AE51">
        <f t="shared" ref="AE51" si="443">_xlfn.IFNA(IF(LEFT($L51,2)="E3",VLOOKUP(AD51,$D$2:$H$310,4,FALSE),IF(LEFT($L51,2)="E2",VLOOKUP(AD51,$D$2:$H$310,3,FALSE),IF(LEFT($L51,2)="E1",VLOOKUP(AD51,$D$2:$H$310,2,FALSE),IF(LEFT($L51,2)="E4",VLOOKUP(AD51,$D$2:$H$310,5,FALSE))))),0)</f>
        <v>4079753</v>
      </c>
      <c r="AG51">
        <f t="shared" ref="AG51" si="444">_xlfn.IFNA(IF(LEFT($L51,2)="E3",VLOOKUP(AF51,$D$2:$H$310,4,FALSE),IF(LEFT($L51,2)="E2",VLOOKUP(AF51,$D$2:$H$310,3,FALSE),IF(LEFT($L51,2)="E1",VLOOKUP(AF51,$D$2:$H$310,2,FALSE),IF(LEFT($L51,2)="E4",VLOOKUP(AF51,$D$2:$H$310,5,FALSE))))),0)</f>
        <v>0</v>
      </c>
      <c r="AI51">
        <f t="shared" ref="AI51" si="445">_xlfn.IFNA(IF(LEFT($L51,2)="E3",VLOOKUP(AH51,$D$2:$H$310,4,FALSE),IF(LEFT($L51,2)="E2",VLOOKUP(AH51,$D$2:$H$310,3,FALSE),IF(LEFT($L51,2)="E1",VLOOKUP(AH51,$D$2:$H$310,2,FALSE),IF(LEFT($L51,2)="E4",VLOOKUP(AH51,$D$2:$H$310,5,FALSE))))),0)</f>
        <v>0</v>
      </c>
      <c r="AK51">
        <f t="shared" ref="AK51" si="446">_xlfn.IFNA(IF(LEFT($L51,2)="E3",VLOOKUP(AJ51,$D$2:$H$310,4,FALSE),IF(LEFT($L51,2)="E2",VLOOKUP(AJ51,$D$2:$H$310,3,FALSE),IF(LEFT($L51,2)="E1",VLOOKUP(AJ51,$D$2:$H$310,2,FALSE),IF(LEFT($L51,2)="E4",VLOOKUP(AJ51,$D$2:$H$310,5,FALSE))))),0)</f>
        <v>0</v>
      </c>
      <c r="AM51">
        <f t="shared" ref="AM51" si="447">_xlfn.IFNA(IF(LEFT($L51,2)="E3",VLOOKUP(AL51,$D$2:$H$310,4,FALSE),IF(LEFT($L51,2)="E2",VLOOKUP(AL51,$D$2:$H$310,3,FALSE),IF(LEFT($L51,2)="E1",VLOOKUP(AL51,$D$2:$H$310,2,FALSE),IF(LEFT($L51,2)="E4",VLOOKUP(AL51,$D$2:$H$310,5,FALSE))))),0)</f>
        <v>0</v>
      </c>
      <c r="AO51">
        <f t="shared" ref="AO51" si="448">_xlfn.IFNA(IF(LEFT($L51,2)="E3",VLOOKUP(AN51,$D$2:$H$310,4,FALSE),IF(LEFT($L51,2)="E2",VLOOKUP(AN51,$D$2:$H$310,3,FALSE),IF(LEFT($L51,2)="E1",VLOOKUP(AN51,$D$2:$H$310,2,FALSE),IF(LEFT($L51,2)="E4",VLOOKUP(AN51,$D$2:$H$310,5,FALSE))))),0)</f>
        <v>0</v>
      </c>
      <c r="AQ51">
        <f t="shared" si="13"/>
        <v>86457152</v>
      </c>
      <c r="AR51">
        <f t="shared" si="14"/>
        <v>86457146.629999995</v>
      </c>
      <c r="AS51" t="str">
        <f t="shared" si="15"/>
        <v>INVESTIGATE</v>
      </c>
      <c r="AT51">
        <f t="shared" si="16"/>
        <v>5.3700000047683716</v>
      </c>
    </row>
    <row r="52" spans="1:46" x14ac:dyDescent="0.25">
      <c r="A52" t="s">
        <v>301</v>
      </c>
      <c r="B52">
        <v>351626000</v>
      </c>
      <c r="D52" t="s">
        <v>1417</v>
      </c>
      <c r="E52">
        <v>0</v>
      </c>
      <c r="F52">
        <v>13527806</v>
      </c>
      <c r="G52">
        <v>4315328</v>
      </c>
      <c r="H52">
        <v>0</v>
      </c>
      <c r="L52" t="s">
        <v>310</v>
      </c>
      <c r="N52" t="s">
        <v>1476</v>
      </c>
      <c r="O52">
        <f t="shared" si="0"/>
        <v>28716441</v>
      </c>
      <c r="P52" t="s">
        <v>1477</v>
      </c>
      <c r="Q52">
        <f t="shared" si="1"/>
        <v>65583360.810000002</v>
      </c>
      <c r="R52" t="s">
        <v>1478</v>
      </c>
      <c r="S52">
        <f t="shared" si="2"/>
        <v>36248237</v>
      </c>
      <c r="T52" t="s">
        <v>1479</v>
      </c>
      <c r="U52">
        <f t="shared" si="3"/>
        <v>54852111</v>
      </c>
      <c r="V52" t="s">
        <v>1480</v>
      </c>
      <c r="W52">
        <f t="shared" si="3"/>
        <v>42095773</v>
      </c>
      <c r="X52" t="s">
        <v>1481</v>
      </c>
      <c r="Y52">
        <f t="shared" ref="Y52" si="449">_xlfn.IFNA(IF(LEFT($L52,2)="E3",VLOOKUP(X52,$D$2:$H$310,4,FALSE),IF(LEFT($L52,2)="E2",VLOOKUP(X52,$D$2:$H$310,3,FALSE),IF(LEFT($L52,2)="E1",VLOOKUP(X52,$D$2:$H$310,2,FALSE),IF(LEFT($L52,2)="E4",VLOOKUP(X52,$D$2:$H$310,5,FALSE))))),0)</f>
        <v>69756274.540000007</v>
      </c>
      <c r="Z52" t="s">
        <v>1482</v>
      </c>
      <c r="AA52">
        <f t="shared" ref="AA52" si="450">_xlfn.IFNA(IF(LEFT($L52,2)="E3",VLOOKUP(Z52,$D$2:$H$310,4,FALSE),IF(LEFT($L52,2)="E2",VLOOKUP(Z52,$D$2:$H$310,3,FALSE),IF(LEFT($L52,2)="E1",VLOOKUP(Z52,$D$2:$H$310,2,FALSE),IF(LEFT($L52,2)="E4",VLOOKUP(Z52,$D$2:$H$310,5,FALSE))))),0)</f>
        <v>44452351</v>
      </c>
      <c r="AC52">
        <f t="shared" ref="AC52" si="451">_xlfn.IFNA(IF(LEFT($L52,2)="E3",VLOOKUP(AB52,$D$2:$H$310,4,FALSE),IF(LEFT($L52,2)="E2",VLOOKUP(AB52,$D$2:$H$310,3,FALSE),IF(LEFT($L52,2)="E1",VLOOKUP(AB52,$D$2:$H$310,2,FALSE),IF(LEFT($L52,2)="E4",VLOOKUP(AB52,$D$2:$H$310,5,FALSE))))),0)</f>
        <v>0</v>
      </c>
      <c r="AE52">
        <f t="shared" ref="AE52" si="452">_xlfn.IFNA(IF(LEFT($L52,2)="E3",VLOOKUP(AD52,$D$2:$H$310,4,FALSE),IF(LEFT($L52,2)="E2",VLOOKUP(AD52,$D$2:$H$310,3,FALSE),IF(LEFT($L52,2)="E1",VLOOKUP(AD52,$D$2:$H$310,2,FALSE),IF(LEFT($L52,2)="E4",VLOOKUP(AD52,$D$2:$H$310,5,FALSE))))),0)</f>
        <v>0</v>
      </c>
      <c r="AG52">
        <f t="shared" ref="AG52" si="453">_xlfn.IFNA(IF(LEFT($L52,2)="E3",VLOOKUP(AF52,$D$2:$H$310,4,FALSE),IF(LEFT($L52,2)="E2",VLOOKUP(AF52,$D$2:$H$310,3,FALSE),IF(LEFT($L52,2)="E1",VLOOKUP(AF52,$D$2:$H$310,2,FALSE),IF(LEFT($L52,2)="E4",VLOOKUP(AF52,$D$2:$H$310,5,FALSE))))),0)</f>
        <v>0</v>
      </c>
      <c r="AI52">
        <f t="shared" ref="AI52" si="454">_xlfn.IFNA(IF(LEFT($L52,2)="E3",VLOOKUP(AH52,$D$2:$H$310,4,FALSE),IF(LEFT($L52,2)="E2",VLOOKUP(AH52,$D$2:$H$310,3,FALSE),IF(LEFT($L52,2)="E1",VLOOKUP(AH52,$D$2:$H$310,2,FALSE),IF(LEFT($L52,2)="E4",VLOOKUP(AH52,$D$2:$H$310,5,FALSE))))),0)</f>
        <v>0</v>
      </c>
      <c r="AK52">
        <f t="shared" ref="AK52" si="455">_xlfn.IFNA(IF(LEFT($L52,2)="E3",VLOOKUP(AJ52,$D$2:$H$310,4,FALSE),IF(LEFT($L52,2)="E2",VLOOKUP(AJ52,$D$2:$H$310,3,FALSE),IF(LEFT($L52,2)="E1",VLOOKUP(AJ52,$D$2:$H$310,2,FALSE),IF(LEFT($L52,2)="E4",VLOOKUP(AJ52,$D$2:$H$310,5,FALSE))))),0)</f>
        <v>0</v>
      </c>
      <c r="AM52">
        <f t="shared" ref="AM52" si="456">_xlfn.IFNA(IF(LEFT($L52,2)="E3",VLOOKUP(AL52,$D$2:$H$310,4,FALSE),IF(LEFT($L52,2)="E2",VLOOKUP(AL52,$D$2:$H$310,3,FALSE),IF(LEFT($L52,2)="E1",VLOOKUP(AL52,$D$2:$H$310,2,FALSE),IF(LEFT($L52,2)="E4",VLOOKUP(AL52,$D$2:$H$310,5,FALSE))))),0)</f>
        <v>0</v>
      </c>
      <c r="AO52">
        <f t="shared" ref="AO52" si="457">_xlfn.IFNA(IF(LEFT($L52,2)="E3",VLOOKUP(AN52,$D$2:$H$310,4,FALSE),IF(LEFT($L52,2)="E2",VLOOKUP(AN52,$D$2:$H$310,3,FALSE),IF(LEFT($L52,2)="E1",VLOOKUP(AN52,$D$2:$H$310,2,FALSE),IF(LEFT($L52,2)="E4",VLOOKUP(AN52,$D$2:$H$310,5,FALSE))))),0)</f>
        <v>0</v>
      </c>
      <c r="AQ52">
        <f t="shared" si="13"/>
        <v>341704549</v>
      </c>
      <c r="AR52">
        <f t="shared" si="14"/>
        <v>341704548.35000002</v>
      </c>
      <c r="AS52" t="str">
        <f t="shared" si="15"/>
        <v>INVESTIGATE</v>
      </c>
      <c r="AT52">
        <f t="shared" si="16"/>
        <v>0.64999997615814209</v>
      </c>
    </row>
    <row r="53" spans="1:46" x14ac:dyDescent="0.25">
      <c r="A53" t="s">
        <v>381</v>
      </c>
      <c r="B53">
        <v>88267261.689999998</v>
      </c>
      <c r="D53" t="s">
        <v>1596</v>
      </c>
      <c r="E53">
        <v>29967762</v>
      </c>
      <c r="F53">
        <v>0</v>
      </c>
      <c r="G53">
        <v>0</v>
      </c>
      <c r="H53">
        <v>0</v>
      </c>
      <c r="L53" t="s">
        <v>313</v>
      </c>
      <c r="N53" t="s">
        <v>1476</v>
      </c>
      <c r="O53">
        <f t="shared" si="0"/>
        <v>5540091</v>
      </c>
      <c r="P53" t="s">
        <v>1477</v>
      </c>
      <c r="Q53">
        <f t="shared" si="1"/>
        <v>12652605.9</v>
      </c>
      <c r="R53" t="s">
        <v>1478</v>
      </c>
      <c r="S53">
        <f t="shared" si="2"/>
        <v>6993156</v>
      </c>
      <c r="T53" t="s">
        <v>1479</v>
      </c>
      <c r="U53">
        <f t="shared" si="3"/>
        <v>10582290</v>
      </c>
      <c r="V53" t="s">
        <v>1480</v>
      </c>
      <c r="W53">
        <f t="shared" si="3"/>
        <v>8121286</v>
      </c>
      <c r="X53" t="s">
        <v>1481</v>
      </c>
      <c r="Y53">
        <f t="shared" ref="Y53" si="458">_xlfn.IFNA(IF(LEFT($L53,2)="E3",VLOOKUP(X53,$D$2:$H$310,4,FALSE),IF(LEFT($L53,2)="E2",VLOOKUP(X53,$D$2:$H$310,3,FALSE),IF(LEFT($L53,2)="E1",VLOOKUP(X53,$D$2:$H$310,2,FALSE),IF(LEFT($L53,2)="E4",VLOOKUP(X53,$D$2:$H$310,5,FALSE))))),0)</f>
        <v>13457661.210000001</v>
      </c>
      <c r="Z53" t="s">
        <v>1482</v>
      </c>
      <c r="AA53">
        <f t="shared" ref="AA53" si="459">_xlfn.IFNA(IF(LEFT($L53,2)="E3",VLOOKUP(Z53,$D$2:$H$310,4,FALSE),IF(LEFT($L53,2)="E2",VLOOKUP(Z53,$D$2:$H$310,3,FALSE),IF(LEFT($L53,2)="E1",VLOOKUP(Z53,$D$2:$H$310,2,FALSE),IF(LEFT($L53,2)="E4",VLOOKUP(Z53,$D$2:$H$310,5,FALSE))))),0)</f>
        <v>8575927</v>
      </c>
      <c r="AC53">
        <f t="shared" ref="AC53" si="460">_xlfn.IFNA(IF(LEFT($L53,2)="E3",VLOOKUP(AB53,$D$2:$H$310,4,FALSE),IF(LEFT($L53,2)="E2",VLOOKUP(AB53,$D$2:$H$310,3,FALSE),IF(LEFT($L53,2)="E1",VLOOKUP(AB53,$D$2:$H$310,2,FALSE),IF(LEFT($L53,2)="E4",VLOOKUP(AB53,$D$2:$H$310,5,FALSE))))),0)</f>
        <v>0</v>
      </c>
      <c r="AE53">
        <f t="shared" ref="AE53" si="461">_xlfn.IFNA(IF(LEFT($L53,2)="E3",VLOOKUP(AD53,$D$2:$H$310,4,FALSE),IF(LEFT($L53,2)="E2",VLOOKUP(AD53,$D$2:$H$310,3,FALSE),IF(LEFT($L53,2)="E1",VLOOKUP(AD53,$D$2:$H$310,2,FALSE),IF(LEFT($L53,2)="E4",VLOOKUP(AD53,$D$2:$H$310,5,FALSE))))),0)</f>
        <v>0</v>
      </c>
      <c r="AG53">
        <f t="shared" ref="AG53" si="462">_xlfn.IFNA(IF(LEFT($L53,2)="E3",VLOOKUP(AF53,$D$2:$H$310,4,FALSE),IF(LEFT($L53,2)="E2",VLOOKUP(AF53,$D$2:$H$310,3,FALSE),IF(LEFT($L53,2)="E1",VLOOKUP(AF53,$D$2:$H$310,2,FALSE),IF(LEFT($L53,2)="E4",VLOOKUP(AF53,$D$2:$H$310,5,FALSE))))),0)</f>
        <v>0</v>
      </c>
      <c r="AI53">
        <f t="shared" ref="AI53" si="463">_xlfn.IFNA(IF(LEFT($L53,2)="E3",VLOOKUP(AH53,$D$2:$H$310,4,FALSE),IF(LEFT($L53,2)="E2",VLOOKUP(AH53,$D$2:$H$310,3,FALSE),IF(LEFT($L53,2)="E1",VLOOKUP(AH53,$D$2:$H$310,2,FALSE),IF(LEFT($L53,2)="E4",VLOOKUP(AH53,$D$2:$H$310,5,FALSE))))),0)</f>
        <v>0</v>
      </c>
      <c r="AK53">
        <f t="shared" ref="AK53" si="464">_xlfn.IFNA(IF(LEFT($L53,2)="E3",VLOOKUP(AJ53,$D$2:$H$310,4,FALSE),IF(LEFT($L53,2)="E2",VLOOKUP(AJ53,$D$2:$H$310,3,FALSE),IF(LEFT($L53,2)="E1",VLOOKUP(AJ53,$D$2:$H$310,2,FALSE),IF(LEFT($L53,2)="E4",VLOOKUP(AJ53,$D$2:$H$310,5,FALSE))))),0)</f>
        <v>0</v>
      </c>
      <c r="AM53">
        <f t="shared" ref="AM53" si="465">_xlfn.IFNA(IF(LEFT($L53,2)="E3",VLOOKUP(AL53,$D$2:$H$310,4,FALSE),IF(LEFT($L53,2)="E2",VLOOKUP(AL53,$D$2:$H$310,3,FALSE),IF(LEFT($L53,2)="E1",VLOOKUP(AL53,$D$2:$H$310,2,FALSE),IF(LEFT($L53,2)="E4",VLOOKUP(AL53,$D$2:$H$310,5,FALSE))))),0)</f>
        <v>0</v>
      </c>
      <c r="AO53">
        <f t="shared" ref="AO53" si="466">_xlfn.IFNA(IF(LEFT($L53,2)="E3",VLOOKUP(AN53,$D$2:$H$310,4,FALSE),IF(LEFT($L53,2)="E2",VLOOKUP(AN53,$D$2:$H$310,3,FALSE),IF(LEFT($L53,2)="E1",VLOOKUP(AN53,$D$2:$H$310,2,FALSE),IF(LEFT($L53,2)="E4",VLOOKUP(AN53,$D$2:$H$310,5,FALSE))))),0)</f>
        <v>0</v>
      </c>
      <c r="AQ53">
        <f t="shared" si="13"/>
        <v>65923016.57</v>
      </c>
      <c r="AR53">
        <f t="shared" si="14"/>
        <v>65923017.109999999</v>
      </c>
      <c r="AS53" t="str">
        <f t="shared" si="15"/>
        <v>INVESTIGATE</v>
      </c>
      <c r="AT53">
        <f t="shared" si="16"/>
        <v>-0.53999999910593033</v>
      </c>
    </row>
    <row r="54" spans="1:46" x14ac:dyDescent="0.25">
      <c r="A54" t="s">
        <v>270</v>
      </c>
      <c r="B54">
        <v>701105288</v>
      </c>
      <c r="D54" t="s">
        <v>1408</v>
      </c>
      <c r="E54">
        <v>61201456.240000002</v>
      </c>
      <c r="F54">
        <v>10404854.800000001</v>
      </c>
      <c r="G54">
        <v>3319116.12</v>
      </c>
      <c r="H54">
        <v>0</v>
      </c>
      <c r="L54" t="s">
        <v>316</v>
      </c>
      <c r="N54" t="s">
        <v>1344</v>
      </c>
      <c r="O54">
        <f t="shared" si="0"/>
        <v>680789</v>
      </c>
      <c r="P54" t="s">
        <v>1483</v>
      </c>
      <c r="Q54">
        <f t="shared" si="1"/>
        <v>720233</v>
      </c>
      <c r="R54" t="s">
        <v>1484</v>
      </c>
      <c r="S54">
        <f t="shared" si="2"/>
        <v>2060758</v>
      </c>
      <c r="T54" t="s">
        <v>1485</v>
      </c>
      <c r="U54">
        <f t="shared" si="3"/>
        <v>1012510</v>
      </c>
      <c r="V54" t="s">
        <v>1486</v>
      </c>
      <c r="W54">
        <f t="shared" si="3"/>
        <v>1599238</v>
      </c>
      <c r="X54" t="s">
        <v>1487</v>
      </c>
      <c r="Y54">
        <f t="shared" ref="Y54" si="467">_xlfn.IFNA(IF(LEFT($L54,2)="E3",VLOOKUP(X54,$D$2:$H$310,4,FALSE),IF(LEFT($L54,2)="E2",VLOOKUP(X54,$D$2:$H$310,3,FALSE),IF(LEFT($L54,2)="E1",VLOOKUP(X54,$D$2:$H$310,2,FALSE),IF(LEFT($L54,2)="E4",VLOOKUP(X54,$D$2:$H$310,5,FALSE))))),0)</f>
        <v>1808275</v>
      </c>
      <c r="AA54">
        <f t="shared" ref="AA54" si="468">_xlfn.IFNA(IF(LEFT($L54,2)="E3",VLOOKUP(Z54,$D$2:$H$310,4,FALSE),IF(LEFT($L54,2)="E2",VLOOKUP(Z54,$D$2:$H$310,3,FALSE),IF(LEFT($L54,2)="E1",VLOOKUP(Z54,$D$2:$H$310,2,FALSE),IF(LEFT($L54,2)="E4",VLOOKUP(Z54,$D$2:$H$310,5,FALSE))))),0)</f>
        <v>0</v>
      </c>
      <c r="AC54">
        <f t="shared" ref="AC54" si="469">_xlfn.IFNA(IF(LEFT($L54,2)="E3",VLOOKUP(AB54,$D$2:$H$310,4,FALSE),IF(LEFT($L54,2)="E2",VLOOKUP(AB54,$D$2:$H$310,3,FALSE),IF(LEFT($L54,2)="E1",VLOOKUP(AB54,$D$2:$H$310,2,FALSE),IF(LEFT($L54,2)="E4",VLOOKUP(AB54,$D$2:$H$310,5,FALSE))))),0)</f>
        <v>0</v>
      </c>
      <c r="AE54">
        <f t="shared" ref="AE54" si="470">_xlfn.IFNA(IF(LEFT($L54,2)="E3",VLOOKUP(AD54,$D$2:$H$310,4,FALSE),IF(LEFT($L54,2)="E2",VLOOKUP(AD54,$D$2:$H$310,3,FALSE),IF(LEFT($L54,2)="E1",VLOOKUP(AD54,$D$2:$H$310,2,FALSE),IF(LEFT($L54,2)="E4",VLOOKUP(AD54,$D$2:$H$310,5,FALSE))))),0)</f>
        <v>0</v>
      </c>
      <c r="AG54">
        <f t="shared" ref="AG54" si="471">_xlfn.IFNA(IF(LEFT($L54,2)="E3",VLOOKUP(AF54,$D$2:$H$310,4,FALSE),IF(LEFT($L54,2)="E2",VLOOKUP(AF54,$D$2:$H$310,3,FALSE),IF(LEFT($L54,2)="E1",VLOOKUP(AF54,$D$2:$H$310,2,FALSE),IF(LEFT($L54,2)="E4",VLOOKUP(AF54,$D$2:$H$310,5,FALSE))))),0)</f>
        <v>0</v>
      </c>
      <c r="AI54">
        <f t="shared" ref="AI54" si="472">_xlfn.IFNA(IF(LEFT($L54,2)="E3",VLOOKUP(AH54,$D$2:$H$310,4,FALSE),IF(LEFT($L54,2)="E2",VLOOKUP(AH54,$D$2:$H$310,3,FALSE),IF(LEFT($L54,2)="E1",VLOOKUP(AH54,$D$2:$H$310,2,FALSE),IF(LEFT($L54,2)="E4",VLOOKUP(AH54,$D$2:$H$310,5,FALSE))))),0)</f>
        <v>0</v>
      </c>
      <c r="AK54">
        <f t="shared" ref="AK54" si="473">_xlfn.IFNA(IF(LEFT($L54,2)="E3",VLOOKUP(AJ54,$D$2:$H$310,4,FALSE),IF(LEFT($L54,2)="E2",VLOOKUP(AJ54,$D$2:$H$310,3,FALSE),IF(LEFT($L54,2)="E1",VLOOKUP(AJ54,$D$2:$H$310,2,FALSE),IF(LEFT($L54,2)="E4",VLOOKUP(AJ54,$D$2:$H$310,5,FALSE))))),0)</f>
        <v>0</v>
      </c>
      <c r="AM54">
        <f t="shared" ref="AM54" si="474">_xlfn.IFNA(IF(LEFT($L54,2)="E3",VLOOKUP(AL54,$D$2:$H$310,4,FALSE),IF(LEFT($L54,2)="E2",VLOOKUP(AL54,$D$2:$H$310,3,FALSE),IF(LEFT($L54,2)="E1",VLOOKUP(AL54,$D$2:$H$310,2,FALSE),IF(LEFT($L54,2)="E4",VLOOKUP(AL54,$D$2:$H$310,5,FALSE))))),0)</f>
        <v>0</v>
      </c>
      <c r="AO54">
        <f t="shared" ref="AO54" si="475">_xlfn.IFNA(IF(LEFT($L54,2)="E3",VLOOKUP(AN54,$D$2:$H$310,4,FALSE),IF(LEFT($L54,2)="E2",VLOOKUP(AN54,$D$2:$H$310,3,FALSE),IF(LEFT($L54,2)="E1",VLOOKUP(AN54,$D$2:$H$310,2,FALSE),IF(LEFT($L54,2)="E4",VLOOKUP(AN54,$D$2:$H$310,5,FALSE))))),0)</f>
        <v>0</v>
      </c>
      <c r="AQ54">
        <f t="shared" si="13"/>
        <v>7881803</v>
      </c>
      <c r="AR54">
        <f t="shared" si="14"/>
        <v>7881803</v>
      </c>
      <c r="AS54" t="str">
        <f t="shared" si="15"/>
        <v>MATCH</v>
      </c>
      <c r="AT54">
        <f t="shared" si="16"/>
        <v>0</v>
      </c>
    </row>
    <row r="55" spans="1:46" x14ac:dyDescent="0.25">
      <c r="A55" t="s">
        <v>289</v>
      </c>
      <c r="B55">
        <v>148600115.90000001</v>
      </c>
      <c r="D55" t="s">
        <v>1597</v>
      </c>
      <c r="E55">
        <v>41078066</v>
      </c>
      <c r="F55">
        <v>0</v>
      </c>
      <c r="G55">
        <v>0</v>
      </c>
      <c r="H55">
        <v>0</v>
      </c>
      <c r="L55" t="s">
        <v>319</v>
      </c>
      <c r="N55" t="s">
        <v>1483</v>
      </c>
      <c r="O55">
        <f t="shared" si="0"/>
        <v>3169404</v>
      </c>
      <c r="P55" t="s">
        <v>1484</v>
      </c>
      <c r="Q55">
        <f t="shared" si="1"/>
        <v>9068422</v>
      </c>
      <c r="R55" t="s">
        <v>1486</v>
      </c>
      <c r="S55">
        <f t="shared" si="2"/>
        <v>7037487</v>
      </c>
      <c r="T55" t="s">
        <v>1485</v>
      </c>
      <c r="U55">
        <f t="shared" si="3"/>
        <v>4455577</v>
      </c>
      <c r="V55" t="s">
        <v>1487</v>
      </c>
      <c r="W55">
        <f t="shared" si="3"/>
        <v>7957363</v>
      </c>
      <c r="Y55">
        <f t="shared" ref="Y55" si="476">_xlfn.IFNA(IF(LEFT($L55,2)="E3",VLOOKUP(X55,$D$2:$H$310,4,FALSE),IF(LEFT($L55,2)="E2",VLOOKUP(X55,$D$2:$H$310,3,FALSE),IF(LEFT($L55,2)="E1",VLOOKUP(X55,$D$2:$H$310,2,FALSE),IF(LEFT($L55,2)="E4",VLOOKUP(X55,$D$2:$H$310,5,FALSE))))),0)</f>
        <v>0</v>
      </c>
      <c r="AA55">
        <f t="shared" ref="AA55" si="477">_xlfn.IFNA(IF(LEFT($L55,2)="E3",VLOOKUP(Z55,$D$2:$H$310,4,FALSE),IF(LEFT($L55,2)="E2",VLOOKUP(Z55,$D$2:$H$310,3,FALSE),IF(LEFT($L55,2)="E1",VLOOKUP(Z55,$D$2:$H$310,2,FALSE),IF(LEFT($L55,2)="E4",VLOOKUP(Z55,$D$2:$H$310,5,FALSE))))),0)</f>
        <v>0</v>
      </c>
      <c r="AC55">
        <f t="shared" ref="AC55" si="478">_xlfn.IFNA(IF(LEFT($L55,2)="E3",VLOOKUP(AB55,$D$2:$H$310,4,FALSE),IF(LEFT($L55,2)="E2",VLOOKUP(AB55,$D$2:$H$310,3,FALSE),IF(LEFT($L55,2)="E1",VLOOKUP(AB55,$D$2:$H$310,2,FALSE),IF(LEFT($L55,2)="E4",VLOOKUP(AB55,$D$2:$H$310,5,FALSE))))),0)</f>
        <v>0</v>
      </c>
      <c r="AE55">
        <f t="shared" ref="AE55" si="479">_xlfn.IFNA(IF(LEFT($L55,2)="E3",VLOOKUP(AD55,$D$2:$H$310,4,FALSE),IF(LEFT($L55,2)="E2",VLOOKUP(AD55,$D$2:$H$310,3,FALSE),IF(LEFT($L55,2)="E1",VLOOKUP(AD55,$D$2:$H$310,2,FALSE),IF(LEFT($L55,2)="E4",VLOOKUP(AD55,$D$2:$H$310,5,FALSE))))),0)</f>
        <v>0</v>
      </c>
      <c r="AG55">
        <f t="shared" ref="AG55" si="480">_xlfn.IFNA(IF(LEFT($L55,2)="E3",VLOOKUP(AF55,$D$2:$H$310,4,FALSE),IF(LEFT($L55,2)="E2",VLOOKUP(AF55,$D$2:$H$310,3,FALSE),IF(LEFT($L55,2)="E1",VLOOKUP(AF55,$D$2:$H$310,2,FALSE),IF(LEFT($L55,2)="E4",VLOOKUP(AF55,$D$2:$H$310,5,FALSE))))),0)</f>
        <v>0</v>
      </c>
      <c r="AI55">
        <f t="shared" ref="AI55" si="481">_xlfn.IFNA(IF(LEFT($L55,2)="E3",VLOOKUP(AH55,$D$2:$H$310,4,FALSE),IF(LEFT($L55,2)="E2",VLOOKUP(AH55,$D$2:$H$310,3,FALSE),IF(LEFT($L55,2)="E1",VLOOKUP(AH55,$D$2:$H$310,2,FALSE),IF(LEFT($L55,2)="E4",VLOOKUP(AH55,$D$2:$H$310,5,FALSE))))),0)</f>
        <v>0</v>
      </c>
      <c r="AK55">
        <f t="shared" ref="AK55" si="482">_xlfn.IFNA(IF(LEFT($L55,2)="E3",VLOOKUP(AJ55,$D$2:$H$310,4,FALSE),IF(LEFT($L55,2)="E2",VLOOKUP(AJ55,$D$2:$H$310,3,FALSE),IF(LEFT($L55,2)="E1",VLOOKUP(AJ55,$D$2:$H$310,2,FALSE),IF(LEFT($L55,2)="E4",VLOOKUP(AJ55,$D$2:$H$310,5,FALSE))))),0)</f>
        <v>0</v>
      </c>
      <c r="AM55">
        <f t="shared" ref="AM55" si="483">_xlfn.IFNA(IF(LEFT($L55,2)="E3",VLOOKUP(AL55,$D$2:$H$310,4,FALSE),IF(LEFT($L55,2)="E2",VLOOKUP(AL55,$D$2:$H$310,3,FALSE),IF(LEFT($L55,2)="E1",VLOOKUP(AL55,$D$2:$H$310,2,FALSE),IF(LEFT($L55,2)="E4",VLOOKUP(AL55,$D$2:$H$310,5,FALSE))))),0)</f>
        <v>0</v>
      </c>
      <c r="AO55">
        <f t="shared" ref="AO55" si="484">_xlfn.IFNA(IF(LEFT($L55,2)="E3",VLOOKUP(AN55,$D$2:$H$310,4,FALSE),IF(LEFT($L55,2)="E2",VLOOKUP(AN55,$D$2:$H$310,3,FALSE),IF(LEFT($L55,2)="E1",VLOOKUP(AN55,$D$2:$H$310,2,FALSE),IF(LEFT($L55,2)="E4",VLOOKUP(AN55,$D$2:$H$310,5,FALSE))))),0)</f>
        <v>0</v>
      </c>
      <c r="AQ55">
        <f t="shared" si="13"/>
        <v>31688253</v>
      </c>
      <c r="AR55">
        <f t="shared" si="14"/>
        <v>31688253</v>
      </c>
      <c r="AS55" t="str">
        <f t="shared" si="15"/>
        <v>MATCH</v>
      </c>
      <c r="AT55">
        <f t="shared" si="16"/>
        <v>0</v>
      </c>
    </row>
    <row r="56" spans="1:46" x14ac:dyDescent="0.25">
      <c r="A56" t="s">
        <v>209</v>
      </c>
      <c r="B56">
        <v>26445067</v>
      </c>
      <c r="D56" t="s">
        <v>1532</v>
      </c>
      <c r="E56">
        <v>0</v>
      </c>
      <c r="F56">
        <v>16203085</v>
      </c>
      <c r="G56">
        <v>5237631</v>
      </c>
      <c r="H56">
        <v>0</v>
      </c>
      <c r="L56" t="s">
        <v>323</v>
      </c>
      <c r="N56" t="s">
        <v>1483</v>
      </c>
      <c r="O56">
        <f t="shared" si="0"/>
        <v>8982822</v>
      </c>
      <c r="P56" t="s">
        <v>1484</v>
      </c>
      <c r="Q56">
        <f t="shared" si="1"/>
        <v>25702000</v>
      </c>
      <c r="R56" t="s">
        <v>1486</v>
      </c>
      <c r="S56">
        <f t="shared" si="2"/>
        <v>19945860</v>
      </c>
      <c r="T56" t="s">
        <v>1485</v>
      </c>
      <c r="U56">
        <f t="shared" si="3"/>
        <v>12628130</v>
      </c>
      <c r="V56" t="s">
        <v>1487</v>
      </c>
      <c r="W56">
        <f t="shared" si="3"/>
        <v>22553000</v>
      </c>
      <c r="Y56">
        <f t="shared" ref="Y56" si="485">_xlfn.IFNA(IF(LEFT($L56,2)="E3",VLOOKUP(X56,$D$2:$H$310,4,FALSE),IF(LEFT($L56,2)="E2",VLOOKUP(X56,$D$2:$H$310,3,FALSE),IF(LEFT($L56,2)="E1",VLOOKUP(X56,$D$2:$H$310,2,FALSE),IF(LEFT($L56,2)="E4",VLOOKUP(X56,$D$2:$H$310,5,FALSE))))),0)</f>
        <v>0</v>
      </c>
      <c r="AA56">
        <f t="shared" ref="AA56" si="486">_xlfn.IFNA(IF(LEFT($L56,2)="E3",VLOOKUP(Z56,$D$2:$H$310,4,FALSE),IF(LEFT($L56,2)="E2",VLOOKUP(Z56,$D$2:$H$310,3,FALSE),IF(LEFT($L56,2)="E1",VLOOKUP(Z56,$D$2:$H$310,2,FALSE),IF(LEFT($L56,2)="E4",VLOOKUP(Z56,$D$2:$H$310,5,FALSE))))),0)</f>
        <v>0</v>
      </c>
      <c r="AC56">
        <f t="shared" ref="AC56" si="487">_xlfn.IFNA(IF(LEFT($L56,2)="E3",VLOOKUP(AB56,$D$2:$H$310,4,FALSE),IF(LEFT($L56,2)="E2",VLOOKUP(AB56,$D$2:$H$310,3,FALSE),IF(LEFT($L56,2)="E1",VLOOKUP(AB56,$D$2:$H$310,2,FALSE),IF(LEFT($L56,2)="E4",VLOOKUP(AB56,$D$2:$H$310,5,FALSE))))),0)</f>
        <v>0</v>
      </c>
      <c r="AE56">
        <f t="shared" ref="AE56" si="488">_xlfn.IFNA(IF(LEFT($L56,2)="E3",VLOOKUP(AD56,$D$2:$H$310,4,FALSE),IF(LEFT($L56,2)="E2",VLOOKUP(AD56,$D$2:$H$310,3,FALSE),IF(LEFT($L56,2)="E1",VLOOKUP(AD56,$D$2:$H$310,2,FALSE),IF(LEFT($L56,2)="E4",VLOOKUP(AD56,$D$2:$H$310,5,FALSE))))),0)</f>
        <v>0</v>
      </c>
      <c r="AG56">
        <f t="shared" ref="AG56" si="489">_xlfn.IFNA(IF(LEFT($L56,2)="E3",VLOOKUP(AF56,$D$2:$H$310,4,FALSE),IF(LEFT($L56,2)="E2",VLOOKUP(AF56,$D$2:$H$310,3,FALSE),IF(LEFT($L56,2)="E1",VLOOKUP(AF56,$D$2:$H$310,2,FALSE),IF(LEFT($L56,2)="E4",VLOOKUP(AF56,$D$2:$H$310,5,FALSE))))),0)</f>
        <v>0</v>
      </c>
      <c r="AI56">
        <f t="shared" ref="AI56" si="490">_xlfn.IFNA(IF(LEFT($L56,2)="E3",VLOOKUP(AH56,$D$2:$H$310,4,FALSE),IF(LEFT($L56,2)="E2",VLOOKUP(AH56,$D$2:$H$310,3,FALSE),IF(LEFT($L56,2)="E1",VLOOKUP(AH56,$D$2:$H$310,2,FALSE),IF(LEFT($L56,2)="E4",VLOOKUP(AH56,$D$2:$H$310,5,FALSE))))),0)</f>
        <v>0</v>
      </c>
      <c r="AK56">
        <f t="shared" ref="AK56" si="491">_xlfn.IFNA(IF(LEFT($L56,2)="E3",VLOOKUP(AJ56,$D$2:$H$310,4,FALSE),IF(LEFT($L56,2)="E2",VLOOKUP(AJ56,$D$2:$H$310,3,FALSE),IF(LEFT($L56,2)="E1",VLOOKUP(AJ56,$D$2:$H$310,2,FALSE),IF(LEFT($L56,2)="E4",VLOOKUP(AJ56,$D$2:$H$310,5,FALSE))))),0)</f>
        <v>0</v>
      </c>
      <c r="AM56">
        <f t="shared" ref="AM56" si="492">_xlfn.IFNA(IF(LEFT($L56,2)="E3",VLOOKUP(AL56,$D$2:$H$310,4,FALSE),IF(LEFT($L56,2)="E2",VLOOKUP(AL56,$D$2:$H$310,3,FALSE),IF(LEFT($L56,2)="E1",VLOOKUP(AL56,$D$2:$H$310,2,FALSE),IF(LEFT($L56,2)="E4",VLOOKUP(AL56,$D$2:$H$310,5,FALSE))))),0)</f>
        <v>0</v>
      </c>
      <c r="AO56">
        <f t="shared" ref="AO56" si="493">_xlfn.IFNA(IF(LEFT($L56,2)="E3",VLOOKUP(AN56,$D$2:$H$310,4,FALSE),IF(LEFT($L56,2)="E2",VLOOKUP(AN56,$D$2:$H$310,3,FALSE),IF(LEFT($L56,2)="E1",VLOOKUP(AN56,$D$2:$H$310,2,FALSE),IF(LEFT($L56,2)="E4",VLOOKUP(AN56,$D$2:$H$310,5,FALSE))))),0)</f>
        <v>0</v>
      </c>
      <c r="AQ56">
        <f t="shared" si="13"/>
        <v>89811810</v>
      </c>
      <c r="AR56">
        <f t="shared" si="14"/>
        <v>89811812</v>
      </c>
      <c r="AS56" t="str">
        <f t="shared" si="15"/>
        <v>INVESTIGATE</v>
      </c>
      <c r="AT56">
        <f t="shared" si="16"/>
        <v>-2</v>
      </c>
    </row>
    <row r="57" spans="1:46" x14ac:dyDescent="0.25">
      <c r="A57" t="s">
        <v>224</v>
      </c>
      <c r="B57">
        <v>44495119</v>
      </c>
      <c r="D57" t="s">
        <v>1327</v>
      </c>
      <c r="E57">
        <v>0</v>
      </c>
      <c r="F57">
        <v>12503676</v>
      </c>
      <c r="G57">
        <v>5508495</v>
      </c>
      <c r="H57">
        <v>0</v>
      </c>
      <c r="L57" t="s">
        <v>327</v>
      </c>
      <c r="N57" t="s">
        <v>1488</v>
      </c>
      <c r="O57">
        <f t="shared" si="0"/>
        <v>68310382</v>
      </c>
      <c r="P57" t="s">
        <v>1489</v>
      </c>
      <c r="Q57">
        <f t="shared" si="1"/>
        <v>71989896</v>
      </c>
      <c r="R57" t="s">
        <v>1490</v>
      </c>
      <c r="S57">
        <f t="shared" si="2"/>
        <v>44513380.799999997</v>
      </c>
      <c r="T57" t="s">
        <v>1491</v>
      </c>
      <c r="U57">
        <f t="shared" si="3"/>
        <v>79807498</v>
      </c>
      <c r="V57" t="s">
        <v>1492</v>
      </c>
      <c r="W57">
        <f t="shared" si="3"/>
        <v>62242537</v>
      </c>
      <c r="X57" t="s">
        <v>1493</v>
      </c>
      <c r="Y57">
        <f t="shared" ref="Y57" si="494">_xlfn.IFNA(IF(LEFT($L57,2)="E3",VLOOKUP(X57,$D$2:$H$310,4,FALSE),IF(LEFT($L57,2)="E2",VLOOKUP(X57,$D$2:$H$310,3,FALSE),IF(LEFT($L57,2)="E1",VLOOKUP(X57,$D$2:$H$310,2,FALSE),IF(LEFT($L57,2)="E4",VLOOKUP(X57,$D$2:$H$310,5,FALSE))))),0)</f>
        <v>57322507</v>
      </c>
      <c r="Z57" t="s">
        <v>1494</v>
      </c>
      <c r="AA57">
        <f t="shared" ref="AA57" si="495">_xlfn.IFNA(IF(LEFT($L57,2)="E3",VLOOKUP(Z57,$D$2:$H$310,4,FALSE),IF(LEFT($L57,2)="E2",VLOOKUP(Z57,$D$2:$H$310,3,FALSE),IF(LEFT($L57,2)="E1",VLOOKUP(Z57,$D$2:$H$310,2,FALSE),IF(LEFT($L57,2)="E4",VLOOKUP(Z57,$D$2:$H$310,5,FALSE))))),0)</f>
        <v>78016739</v>
      </c>
      <c r="AC57">
        <f t="shared" ref="AC57" si="496">_xlfn.IFNA(IF(LEFT($L57,2)="E3",VLOOKUP(AB57,$D$2:$H$310,4,FALSE),IF(LEFT($L57,2)="E2",VLOOKUP(AB57,$D$2:$H$310,3,FALSE),IF(LEFT($L57,2)="E1",VLOOKUP(AB57,$D$2:$H$310,2,FALSE),IF(LEFT($L57,2)="E4",VLOOKUP(AB57,$D$2:$H$310,5,FALSE))))),0)</f>
        <v>0</v>
      </c>
      <c r="AE57">
        <f t="shared" ref="AE57" si="497">_xlfn.IFNA(IF(LEFT($L57,2)="E3",VLOOKUP(AD57,$D$2:$H$310,4,FALSE),IF(LEFT($L57,2)="E2",VLOOKUP(AD57,$D$2:$H$310,3,FALSE),IF(LEFT($L57,2)="E1",VLOOKUP(AD57,$D$2:$H$310,2,FALSE),IF(LEFT($L57,2)="E4",VLOOKUP(AD57,$D$2:$H$310,5,FALSE))))),0)</f>
        <v>0</v>
      </c>
      <c r="AG57">
        <f t="shared" ref="AG57" si="498">_xlfn.IFNA(IF(LEFT($L57,2)="E3",VLOOKUP(AF57,$D$2:$H$310,4,FALSE),IF(LEFT($L57,2)="E2",VLOOKUP(AF57,$D$2:$H$310,3,FALSE),IF(LEFT($L57,2)="E1",VLOOKUP(AF57,$D$2:$H$310,2,FALSE),IF(LEFT($L57,2)="E4",VLOOKUP(AF57,$D$2:$H$310,5,FALSE))))),0)</f>
        <v>0</v>
      </c>
      <c r="AI57">
        <f t="shared" ref="AI57" si="499">_xlfn.IFNA(IF(LEFT($L57,2)="E3",VLOOKUP(AH57,$D$2:$H$310,4,FALSE),IF(LEFT($L57,2)="E2",VLOOKUP(AH57,$D$2:$H$310,3,FALSE),IF(LEFT($L57,2)="E1",VLOOKUP(AH57,$D$2:$H$310,2,FALSE),IF(LEFT($L57,2)="E4",VLOOKUP(AH57,$D$2:$H$310,5,FALSE))))),0)</f>
        <v>0</v>
      </c>
      <c r="AK57">
        <f t="shared" ref="AK57" si="500">_xlfn.IFNA(IF(LEFT($L57,2)="E3",VLOOKUP(AJ57,$D$2:$H$310,4,FALSE),IF(LEFT($L57,2)="E2",VLOOKUP(AJ57,$D$2:$H$310,3,FALSE),IF(LEFT($L57,2)="E1",VLOOKUP(AJ57,$D$2:$H$310,2,FALSE),IF(LEFT($L57,2)="E4",VLOOKUP(AJ57,$D$2:$H$310,5,FALSE))))),0)</f>
        <v>0</v>
      </c>
      <c r="AM57">
        <f t="shared" ref="AM57" si="501">_xlfn.IFNA(IF(LEFT($L57,2)="E3",VLOOKUP(AL57,$D$2:$H$310,4,FALSE),IF(LEFT($L57,2)="E2",VLOOKUP(AL57,$D$2:$H$310,3,FALSE),IF(LEFT($L57,2)="E1",VLOOKUP(AL57,$D$2:$H$310,2,FALSE),IF(LEFT($L57,2)="E4",VLOOKUP(AL57,$D$2:$H$310,5,FALSE))))),0)</f>
        <v>0</v>
      </c>
      <c r="AO57">
        <f t="shared" ref="AO57" si="502">_xlfn.IFNA(IF(LEFT($L57,2)="E3",VLOOKUP(AN57,$D$2:$H$310,4,FALSE),IF(LEFT($L57,2)="E2",VLOOKUP(AN57,$D$2:$H$310,3,FALSE),IF(LEFT($L57,2)="E1",VLOOKUP(AN57,$D$2:$H$310,2,FALSE),IF(LEFT($L57,2)="E4",VLOOKUP(AN57,$D$2:$H$310,5,FALSE))))),0)</f>
        <v>0</v>
      </c>
      <c r="AQ57">
        <f t="shared" si="13"/>
        <v>462202940</v>
      </c>
      <c r="AR57">
        <f t="shared" si="14"/>
        <v>462202939.80000001</v>
      </c>
      <c r="AS57" t="str">
        <f t="shared" si="15"/>
        <v>INVESTIGATE</v>
      </c>
      <c r="AT57">
        <f t="shared" si="16"/>
        <v>0.19999998807907104</v>
      </c>
    </row>
    <row r="58" spans="1:46" x14ac:dyDescent="0.25">
      <c r="A58" t="s">
        <v>342</v>
      </c>
      <c r="B58">
        <v>17230801</v>
      </c>
      <c r="D58" t="s">
        <v>1531</v>
      </c>
      <c r="E58">
        <v>32185058</v>
      </c>
      <c r="F58">
        <v>5709156</v>
      </c>
      <c r="G58">
        <v>1845479</v>
      </c>
      <c r="H58">
        <v>0</v>
      </c>
      <c r="L58" t="s">
        <v>330</v>
      </c>
      <c r="N58" t="s">
        <v>1488</v>
      </c>
      <c r="O58">
        <f t="shared" si="0"/>
        <v>12969043</v>
      </c>
      <c r="P58" t="s">
        <v>1489</v>
      </c>
      <c r="Q58">
        <f t="shared" si="1"/>
        <v>13667616</v>
      </c>
      <c r="R58" t="s">
        <v>1490</v>
      </c>
      <c r="S58">
        <f t="shared" si="2"/>
        <v>8451072</v>
      </c>
      <c r="T58" t="s">
        <v>1491</v>
      </c>
      <c r="U58">
        <f t="shared" si="3"/>
        <v>15151824</v>
      </c>
      <c r="V58" t="s">
        <v>1492</v>
      </c>
      <c r="W58">
        <f t="shared" si="3"/>
        <v>11817035</v>
      </c>
      <c r="X58" t="s">
        <v>1493</v>
      </c>
      <c r="Y58">
        <f t="shared" ref="Y58" si="503">_xlfn.IFNA(IF(LEFT($L58,2)="E3",VLOOKUP(X58,$D$2:$H$310,4,FALSE),IF(LEFT($L58,2)="E2",VLOOKUP(X58,$D$2:$H$310,3,FALSE),IF(LEFT($L58,2)="E1",VLOOKUP(X58,$D$2:$H$310,2,FALSE),IF(LEFT($L58,2)="E4",VLOOKUP(X58,$D$2:$H$310,5,FALSE))))),0)</f>
        <v>10882944</v>
      </c>
      <c r="Z58" t="s">
        <v>1494</v>
      </c>
      <c r="AA58">
        <f t="shared" ref="AA58" si="504">_xlfn.IFNA(IF(LEFT($L58,2)="E3",VLOOKUP(Z58,$D$2:$H$310,4,FALSE),IF(LEFT($L58,2)="E2",VLOOKUP(Z58,$D$2:$H$310,3,FALSE),IF(LEFT($L58,2)="E1",VLOOKUP(Z58,$D$2:$H$310,2,FALSE),IF(LEFT($L58,2)="E4",VLOOKUP(Z58,$D$2:$H$310,5,FALSE))))),0)</f>
        <v>14811840</v>
      </c>
      <c r="AC58">
        <f t="shared" ref="AC58" si="505">_xlfn.IFNA(IF(LEFT($L58,2)="E3",VLOOKUP(AB58,$D$2:$H$310,4,FALSE),IF(LEFT($L58,2)="E2",VLOOKUP(AB58,$D$2:$H$310,3,FALSE),IF(LEFT($L58,2)="E1",VLOOKUP(AB58,$D$2:$H$310,2,FALSE),IF(LEFT($L58,2)="E4",VLOOKUP(AB58,$D$2:$H$310,5,FALSE))))),0)</f>
        <v>0</v>
      </c>
      <c r="AE58">
        <f t="shared" ref="AE58" si="506">_xlfn.IFNA(IF(LEFT($L58,2)="E3",VLOOKUP(AD58,$D$2:$H$310,4,FALSE),IF(LEFT($L58,2)="E2",VLOOKUP(AD58,$D$2:$H$310,3,FALSE),IF(LEFT($L58,2)="E1",VLOOKUP(AD58,$D$2:$H$310,2,FALSE),IF(LEFT($L58,2)="E4",VLOOKUP(AD58,$D$2:$H$310,5,FALSE))))),0)</f>
        <v>0</v>
      </c>
      <c r="AG58">
        <f t="shared" ref="AG58" si="507">_xlfn.IFNA(IF(LEFT($L58,2)="E3",VLOOKUP(AF58,$D$2:$H$310,4,FALSE),IF(LEFT($L58,2)="E2",VLOOKUP(AF58,$D$2:$H$310,3,FALSE),IF(LEFT($L58,2)="E1",VLOOKUP(AF58,$D$2:$H$310,2,FALSE),IF(LEFT($L58,2)="E4",VLOOKUP(AF58,$D$2:$H$310,5,FALSE))))),0)</f>
        <v>0</v>
      </c>
      <c r="AI58">
        <f t="shared" ref="AI58" si="508">_xlfn.IFNA(IF(LEFT($L58,2)="E3",VLOOKUP(AH58,$D$2:$H$310,4,FALSE),IF(LEFT($L58,2)="E2",VLOOKUP(AH58,$D$2:$H$310,3,FALSE),IF(LEFT($L58,2)="E1",VLOOKUP(AH58,$D$2:$H$310,2,FALSE),IF(LEFT($L58,2)="E4",VLOOKUP(AH58,$D$2:$H$310,5,FALSE))))),0)</f>
        <v>0</v>
      </c>
      <c r="AK58">
        <f t="shared" ref="AK58" si="509">_xlfn.IFNA(IF(LEFT($L58,2)="E3",VLOOKUP(AJ58,$D$2:$H$310,4,FALSE),IF(LEFT($L58,2)="E2",VLOOKUP(AJ58,$D$2:$H$310,3,FALSE),IF(LEFT($L58,2)="E1",VLOOKUP(AJ58,$D$2:$H$310,2,FALSE),IF(LEFT($L58,2)="E4",VLOOKUP(AJ58,$D$2:$H$310,5,FALSE))))),0)</f>
        <v>0</v>
      </c>
      <c r="AM58">
        <f t="shared" ref="AM58" si="510">_xlfn.IFNA(IF(LEFT($L58,2)="E3",VLOOKUP(AL58,$D$2:$H$310,4,FALSE),IF(LEFT($L58,2)="E2",VLOOKUP(AL58,$D$2:$H$310,3,FALSE),IF(LEFT($L58,2)="E1",VLOOKUP(AL58,$D$2:$H$310,2,FALSE),IF(LEFT($L58,2)="E4",VLOOKUP(AL58,$D$2:$H$310,5,FALSE))))),0)</f>
        <v>0</v>
      </c>
      <c r="AO58">
        <f t="shared" ref="AO58" si="511">_xlfn.IFNA(IF(LEFT($L58,2)="E3",VLOOKUP(AN58,$D$2:$H$310,4,FALSE),IF(LEFT($L58,2)="E2",VLOOKUP(AN58,$D$2:$H$310,3,FALSE),IF(LEFT($L58,2)="E1",VLOOKUP(AN58,$D$2:$H$310,2,FALSE),IF(LEFT($L58,2)="E4",VLOOKUP(AN58,$D$2:$H$310,5,FALSE))))),0)</f>
        <v>0</v>
      </c>
      <c r="AQ58">
        <f t="shared" si="13"/>
        <v>87751374</v>
      </c>
      <c r="AR58">
        <f t="shared" si="14"/>
        <v>87751374</v>
      </c>
      <c r="AS58" t="str">
        <f t="shared" si="15"/>
        <v>MATCH</v>
      </c>
      <c r="AT58">
        <f t="shared" si="16"/>
        <v>0</v>
      </c>
    </row>
    <row r="59" spans="1:46" x14ac:dyDescent="0.25">
      <c r="A59" t="s">
        <v>239</v>
      </c>
      <c r="B59">
        <v>29287950</v>
      </c>
      <c r="D59" t="s">
        <v>1363</v>
      </c>
      <c r="E59">
        <v>58625622</v>
      </c>
      <c r="F59">
        <v>9286929</v>
      </c>
      <c r="G59">
        <v>3457362</v>
      </c>
      <c r="H59">
        <v>0</v>
      </c>
      <c r="L59" t="s">
        <v>333</v>
      </c>
      <c r="N59" t="s">
        <v>1495</v>
      </c>
      <c r="O59">
        <f t="shared" si="0"/>
        <v>0</v>
      </c>
      <c r="P59" t="s">
        <v>1496</v>
      </c>
      <c r="Q59">
        <f t="shared" si="1"/>
        <v>0</v>
      </c>
      <c r="R59" t="s">
        <v>1497</v>
      </c>
      <c r="S59">
        <f t="shared" si="2"/>
        <v>0</v>
      </c>
      <c r="U59">
        <f t="shared" si="3"/>
        <v>0</v>
      </c>
      <c r="W59">
        <f t="shared" si="3"/>
        <v>0</v>
      </c>
      <c r="Y59">
        <f t="shared" ref="Y59" si="512">_xlfn.IFNA(IF(LEFT($L59,2)="E3",VLOOKUP(X59,$D$2:$H$310,4,FALSE),IF(LEFT($L59,2)="E2",VLOOKUP(X59,$D$2:$H$310,3,FALSE),IF(LEFT($L59,2)="E1",VLOOKUP(X59,$D$2:$H$310,2,FALSE),IF(LEFT($L59,2)="E4",VLOOKUP(X59,$D$2:$H$310,5,FALSE))))),0)</f>
        <v>0</v>
      </c>
      <c r="AA59">
        <f t="shared" ref="AA59" si="513">_xlfn.IFNA(IF(LEFT($L59,2)="E3",VLOOKUP(Z59,$D$2:$H$310,4,FALSE),IF(LEFT($L59,2)="E2",VLOOKUP(Z59,$D$2:$H$310,3,FALSE),IF(LEFT($L59,2)="E1",VLOOKUP(Z59,$D$2:$H$310,2,FALSE),IF(LEFT($L59,2)="E4",VLOOKUP(Z59,$D$2:$H$310,5,FALSE))))),0)</f>
        <v>0</v>
      </c>
      <c r="AC59">
        <f t="shared" ref="AC59" si="514">_xlfn.IFNA(IF(LEFT($L59,2)="E3",VLOOKUP(AB59,$D$2:$H$310,4,FALSE),IF(LEFT($L59,2)="E2",VLOOKUP(AB59,$D$2:$H$310,3,FALSE),IF(LEFT($L59,2)="E1",VLOOKUP(AB59,$D$2:$H$310,2,FALSE),IF(LEFT($L59,2)="E4",VLOOKUP(AB59,$D$2:$H$310,5,FALSE))))),0)</f>
        <v>0</v>
      </c>
      <c r="AE59">
        <f t="shared" ref="AE59" si="515">_xlfn.IFNA(IF(LEFT($L59,2)="E3",VLOOKUP(AD59,$D$2:$H$310,4,FALSE),IF(LEFT($L59,2)="E2",VLOOKUP(AD59,$D$2:$H$310,3,FALSE),IF(LEFT($L59,2)="E1",VLOOKUP(AD59,$D$2:$H$310,2,FALSE),IF(LEFT($L59,2)="E4",VLOOKUP(AD59,$D$2:$H$310,5,FALSE))))),0)</f>
        <v>0</v>
      </c>
      <c r="AG59">
        <f t="shared" ref="AG59" si="516">_xlfn.IFNA(IF(LEFT($L59,2)="E3",VLOOKUP(AF59,$D$2:$H$310,4,FALSE),IF(LEFT($L59,2)="E2",VLOOKUP(AF59,$D$2:$H$310,3,FALSE),IF(LEFT($L59,2)="E1",VLOOKUP(AF59,$D$2:$H$310,2,FALSE),IF(LEFT($L59,2)="E4",VLOOKUP(AF59,$D$2:$H$310,5,FALSE))))),0)</f>
        <v>0</v>
      </c>
      <c r="AI59">
        <f t="shared" ref="AI59" si="517">_xlfn.IFNA(IF(LEFT($L59,2)="E3",VLOOKUP(AH59,$D$2:$H$310,4,FALSE),IF(LEFT($L59,2)="E2",VLOOKUP(AH59,$D$2:$H$310,3,FALSE),IF(LEFT($L59,2)="E1",VLOOKUP(AH59,$D$2:$H$310,2,FALSE),IF(LEFT($L59,2)="E4",VLOOKUP(AH59,$D$2:$H$310,5,FALSE))))),0)</f>
        <v>0</v>
      </c>
      <c r="AK59">
        <f t="shared" ref="AK59" si="518">_xlfn.IFNA(IF(LEFT($L59,2)="E3",VLOOKUP(AJ59,$D$2:$H$310,4,FALSE),IF(LEFT($L59,2)="E2",VLOOKUP(AJ59,$D$2:$H$310,3,FALSE),IF(LEFT($L59,2)="E1",VLOOKUP(AJ59,$D$2:$H$310,2,FALSE),IF(LEFT($L59,2)="E4",VLOOKUP(AJ59,$D$2:$H$310,5,FALSE))))),0)</f>
        <v>0</v>
      </c>
      <c r="AM59">
        <f t="shared" ref="AM59" si="519">_xlfn.IFNA(IF(LEFT($L59,2)="E3",VLOOKUP(AL59,$D$2:$H$310,4,FALSE),IF(LEFT($L59,2)="E2",VLOOKUP(AL59,$D$2:$H$310,3,FALSE),IF(LEFT($L59,2)="E1",VLOOKUP(AL59,$D$2:$H$310,2,FALSE),IF(LEFT($L59,2)="E4",VLOOKUP(AL59,$D$2:$H$310,5,FALSE))))),0)</f>
        <v>0</v>
      </c>
      <c r="AO59">
        <f t="shared" ref="AO59" si="520">_xlfn.IFNA(IF(LEFT($L59,2)="E3",VLOOKUP(AN59,$D$2:$H$310,4,FALSE),IF(LEFT($L59,2)="E2",VLOOKUP(AN59,$D$2:$H$310,3,FALSE),IF(LEFT($L59,2)="E1",VLOOKUP(AN59,$D$2:$H$310,2,FALSE),IF(LEFT($L59,2)="E4",VLOOKUP(AN59,$D$2:$H$310,5,FALSE))))),0)</f>
        <v>0</v>
      </c>
      <c r="AQ59">
        <f t="shared" si="13"/>
        <v>0</v>
      </c>
      <c r="AR59">
        <f t="shared" si="14"/>
        <v>0</v>
      </c>
      <c r="AS59" t="str">
        <f t="shared" si="15"/>
        <v>MATCH</v>
      </c>
      <c r="AT59">
        <f t="shared" si="16"/>
        <v>0</v>
      </c>
    </row>
    <row r="60" spans="1:46" x14ac:dyDescent="0.25">
      <c r="A60" t="s">
        <v>286</v>
      </c>
      <c r="B60">
        <v>53636730</v>
      </c>
      <c r="D60" t="s">
        <v>1598</v>
      </c>
      <c r="E60">
        <v>35122458</v>
      </c>
      <c r="F60">
        <v>0</v>
      </c>
      <c r="G60">
        <v>0</v>
      </c>
      <c r="H60">
        <v>0</v>
      </c>
      <c r="L60" t="s">
        <v>336</v>
      </c>
      <c r="N60" s="203" t="s">
        <v>1498</v>
      </c>
      <c r="O60">
        <f t="shared" si="0"/>
        <v>0</v>
      </c>
      <c r="P60" t="s">
        <v>1499</v>
      </c>
      <c r="Q60">
        <f t="shared" si="1"/>
        <v>5158144</v>
      </c>
      <c r="S60">
        <f t="shared" si="2"/>
        <v>0</v>
      </c>
      <c r="U60">
        <f t="shared" si="3"/>
        <v>0</v>
      </c>
      <c r="W60">
        <f t="shared" si="3"/>
        <v>0</v>
      </c>
      <c r="Y60">
        <f t="shared" ref="Y60" si="521">_xlfn.IFNA(IF(LEFT($L60,2)="E3",VLOOKUP(X60,$D$2:$H$310,4,FALSE),IF(LEFT($L60,2)="E2",VLOOKUP(X60,$D$2:$H$310,3,FALSE),IF(LEFT($L60,2)="E1",VLOOKUP(X60,$D$2:$H$310,2,FALSE),IF(LEFT($L60,2)="E4",VLOOKUP(X60,$D$2:$H$310,5,FALSE))))),0)</f>
        <v>0</v>
      </c>
      <c r="AA60">
        <f t="shared" ref="AA60" si="522">_xlfn.IFNA(IF(LEFT($L60,2)="E3",VLOOKUP(Z60,$D$2:$H$310,4,FALSE),IF(LEFT($L60,2)="E2",VLOOKUP(Z60,$D$2:$H$310,3,FALSE),IF(LEFT($L60,2)="E1",VLOOKUP(Z60,$D$2:$H$310,2,FALSE),IF(LEFT($L60,2)="E4",VLOOKUP(Z60,$D$2:$H$310,5,FALSE))))),0)</f>
        <v>0</v>
      </c>
      <c r="AC60">
        <f t="shared" ref="AC60" si="523">_xlfn.IFNA(IF(LEFT($L60,2)="E3",VLOOKUP(AB60,$D$2:$H$310,4,FALSE),IF(LEFT($L60,2)="E2",VLOOKUP(AB60,$D$2:$H$310,3,FALSE),IF(LEFT($L60,2)="E1",VLOOKUP(AB60,$D$2:$H$310,2,FALSE),IF(LEFT($L60,2)="E4",VLOOKUP(AB60,$D$2:$H$310,5,FALSE))))),0)</f>
        <v>0</v>
      </c>
      <c r="AE60">
        <f t="shared" ref="AE60" si="524">_xlfn.IFNA(IF(LEFT($L60,2)="E3",VLOOKUP(AD60,$D$2:$H$310,4,FALSE),IF(LEFT($L60,2)="E2",VLOOKUP(AD60,$D$2:$H$310,3,FALSE),IF(LEFT($L60,2)="E1",VLOOKUP(AD60,$D$2:$H$310,2,FALSE),IF(LEFT($L60,2)="E4",VLOOKUP(AD60,$D$2:$H$310,5,FALSE))))),0)</f>
        <v>0</v>
      </c>
      <c r="AG60">
        <f t="shared" ref="AG60" si="525">_xlfn.IFNA(IF(LEFT($L60,2)="E3",VLOOKUP(AF60,$D$2:$H$310,4,FALSE),IF(LEFT($L60,2)="E2",VLOOKUP(AF60,$D$2:$H$310,3,FALSE),IF(LEFT($L60,2)="E1",VLOOKUP(AF60,$D$2:$H$310,2,FALSE),IF(LEFT($L60,2)="E4",VLOOKUP(AF60,$D$2:$H$310,5,FALSE))))),0)</f>
        <v>0</v>
      </c>
      <c r="AI60">
        <f t="shared" ref="AI60" si="526">_xlfn.IFNA(IF(LEFT($L60,2)="E3",VLOOKUP(AH60,$D$2:$H$310,4,FALSE),IF(LEFT($L60,2)="E2",VLOOKUP(AH60,$D$2:$H$310,3,FALSE),IF(LEFT($L60,2)="E1",VLOOKUP(AH60,$D$2:$H$310,2,FALSE),IF(LEFT($L60,2)="E4",VLOOKUP(AH60,$D$2:$H$310,5,FALSE))))),0)</f>
        <v>0</v>
      </c>
      <c r="AK60">
        <f t="shared" ref="AK60" si="527">_xlfn.IFNA(IF(LEFT($L60,2)="E3",VLOOKUP(AJ60,$D$2:$H$310,4,FALSE),IF(LEFT($L60,2)="E2",VLOOKUP(AJ60,$D$2:$H$310,3,FALSE),IF(LEFT($L60,2)="E1",VLOOKUP(AJ60,$D$2:$H$310,2,FALSE),IF(LEFT($L60,2)="E4",VLOOKUP(AJ60,$D$2:$H$310,5,FALSE))))),0)</f>
        <v>0</v>
      </c>
      <c r="AM60">
        <f t="shared" ref="AM60" si="528">_xlfn.IFNA(IF(LEFT($L60,2)="E3",VLOOKUP(AL60,$D$2:$H$310,4,FALSE),IF(LEFT($L60,2)="E2",VLOOKUP(AL60,$D$2:$H$310,3,FALSE),IF(LEFT($L60,2)="E1",VLOOKUP(AL60,$D$2:$H$310,2,FALSE),IF(LEFT($L60,2)="E4",VLOOKUP(AL60,$D$2:$H$310,5,FALSE))))),0)</f>
        <v>0</v>
      </c>
      <c r="AO60">
        <f t="shared" ref="AO60" si="529">_xlfn.IFNA(IF(LEFT($L60,2)="E3",VLOOKUP(AN60,$D$2:$H$310,4,FALSE),IF(LEFT($L60,2)="E2",VLOOKUP(AN60,$D$2:$H$310,3,FALSE),IF(LEFT($L60,2)="E1",VLOOKUP(AN60,$D$2:$H$310,2,FALSE),IF(LEFT($L60,2)="E4",VLOOKUP(AN60,$D$2:$H$310,5,FALSE))))),0)</f>
        <v>0</v>
      </c>
      <c r="AQ60">
        <f t="shared" si="13"/>
        <v>23285070.329999998</v>
      </c>
      <c r="AR60">
        <f t="shared" si="14"/>
        <v>5158144</v>
      </c>
      <c r="AS60" t="str">
        <f t="shared" si="15"/>
        <v>INVESTIGATE</v>
      </c>
      <c r="AT60">
        <f t="shared" si="16"/>
        <v>18126926.329999998</v>
      </c>
    </row>
    <row r="61" spans="1:46" x14ac:dyDescent="0.25">
      <c r="A61" t="s">
        <v>167</v>
      </c>
      <c r="B61">
        <v>346551526</v>
      </c>
      <c r="D61" t="s">
        <v>1599</v>
      </c>
      <c r="E61">
        <v>43974180</v>
      </c>
      <c r="F61">
        <v>0</v>
      </c>
      <c r="G61">
        <v>0</v>
      </c>
      <c r="H61">
        <v>0</v>
      </c>
      <c r="L61" t="s">
        <v>339</v>
      </c>
      <c r="N61" s="203" t="s">
        <v>1498</v>
      </c>
      <c r="O61">
        <f t="shared" si="0"/>
        <v>0</v>
      </c>
      <c r="P61" t="s">
        <v>1499</v>
      </c>
      <c r="Q61">
        <f t="shared" si="1"/>
        <v>19174026</v>
      </c>
      <c r="S61">
        <f t="shared" si="2"/>
        <v>0</v>
      </c>
      <c r="U61">
        <f t="shared" si="3"/>
        <v>0</v>
      </c>
      <c r="W61">
        <f t="shared" si="3"/>
        <v>0</v>
      </c>
      <c r="Y61">
        <f t="shared" ref="Y61" si="530">_xlfn.IFNA(IF(LEFT($L61,2)="E3",VLOOKUP(X61,$D$2:$H$310,4,FALSE),IF(LEFT($L61,2)="E2",VLOOKUP(X61,$D$2:$H$310,3,FALSE),IF(LEFT($L61,2)="E1",VLOOKUP(X61,$D$2:$H$310,2,FALSE),IF(LEFT($L61,2)="E4",VLOOKUP(X61,$D$2:$H$310,5,FALSE))))),0)</f>
        <v>0</v>
      </c>
      <c r="AA61">
        <f t="shared" ref="AA61" si="531">_xlfn.IFNA(IF(LEFT($L61,2)="E3",VLOOKUP(Z61,$D$2:$H$310,4,FALSE),IF(LEFT($L61,2)="E2",VLOOKUP(Z61,$D$2:$H$310,3,FALSE),IF(LEFT($L61,2)="E1",VLOOKUP(Z61,$D$2:$H$310,2,FALSE),IF(LEFT($L61,2)="E4",VLOOKUP(Z61,$D$2:$H$310,5,FALSE))))),0)</f>
        <v>0</v>
      </c>
      <c r="AC61">
        <f t="shared" ref="AC61" si="532">_xlfn.IFNA(IF(LEFT($L61,2)="E3",VLOOKUP(AB61,$D$2:$H$310,4,FALSE),IF(LEFT($L61,2)="E2",VLOOKUP(AB61,$D$2:$H$310,3,FALSE),IF(LEFT($L61,2)="E1",VLOOKUP(AB61,$D$2:$H$310,2,FALSE),IF(LEFT($L61,2)="E4",VLOOKUP(AB61,$D$2:$H$310,5,FALSE))))),0)</f>
        <v>0</v>
      </c>
      <c r="AE61">
        <f t="shared" ref="AE61" si="533">_xlfn.IFNA(IF(LEFT($L61,2)="E3",VLOOKUP(AD61,$D$2:$H$310,4,FALSE),IF(LEFT($L61,2)="E2",VLOOKUP(AD61,$D$2:$H$310,3,FALSE),IF(LEFT($L61,2)="E1",VLOOKUP(AD61,$D$2:$H$310,2,FALSE),IF(LEFT($L61,2)="E4",VLOOKUP(AD61,$D$2:$H$310,5,FALSE))))),0)</f>
        <v>0</v>
      </c>
      <c r="AG61">
        <f t="shared" ref="AG61" si="534">_xlfn.IFNA(IF(LEFT($L61,2)="E3",VLOOKUP(AF61,$D$2:$H$310,4,FALSE),IF(LEFT($L61,2)="E2",VLOOKUP(AF61,$D$2:$H$310,3,FALSE),IF(LEFT($L61,2)="E1",VLOOKUP(AF61,$D$2:$H$310,2,FALSE),IF(LEFT($L61,2)="E4",VLOOKUP(AF61,$D$2:$H$310,5,FALSE))))),0)</f>
        <v>0</v>
      </c>
      <c r="AI61">
        <f t="shared" ref="AI61" si="535">_xlfn.IFNA(IF(LEFT($L61,2)="E3",VLOOKUP(AH61,$D$2:$H$310,4,FALSE),IF(LEFT($L61,2)="E2",VLOOKUP(AH61,$D$2:$H$310,3,FALSE),IF(LEFT($L61,2)="E1",VLOOKUP(AH61,$D$2:$H$310,2,FALSE),IF(LEFT($L61,2)="E4",VLOOKUP(AH61,$D$2:$H$310,5,FALSE))))),0)</f>
        <v>0</v>
      </c>
      <c r="AK61">
        <f t="shared" ref="AK61" si="536">_xlfn.IFNA(IF(LEFT($L61,2)="E3",VLOOKUP(AJ61,$D$2:$H$310,4,FALSE),IF(LEFT($L61,2)="E2",VLOOKUP(AJ61,$D$2:$H$310,3,FALSE),IF(LEFT($L61,2)="E1",VLOOKUP(AJ61,$D$2:$H$310,2,FALSE),IF(LEFT($L61,2)="E4",VLOOKUP(AJ61,$D$2:$H$310,5,FALSE))))),0)</f>
        <v>0</v>
      </c>
      <c r="AM61">
        <f t="shared" ref="AM61" si="537">_xlfn.IFNA(IF(LEFT($L61,2)="E3",VLOOKUP(AL61,$D$2:$H$310,4,FALSE),IF(LEFT($L61,2)="E2",VLOOKUP(AL61,$D$2:$H$310,3,FALSE),IF(LEFT($L61,2)="E1",VLOOKUP(AL61,$D$2:$H$310,2,FALSE),IF(LEFT($L61,2)="E4",VLOOKUP(AL61,$D$2:$H$310,5,FALSE))))),0)</f>
        <v>0</v>
      </c>
      <c r="AO61">
        <f t="shared" ref="AO61" si="538">_xlfn.IFNA(IF(LEFT($L61,2)="E3",VLOOKUP(AN61,$D$2:$H$310,4,FALSE),IF(LEFT($L61,2)="E2",VLOOKUP(AN61,$D$2:$H$310,3,FALSE),IF(LEFT($L61,2)="E1",VLOOKUP(AN61,$D$2:$H$310,2,FALSE),IF(LEFT($L61,2)="E4",VLOOKUP(AN61,$D$2:$H$310,5,FALSE))))),0)</f>
        <v>0</v>
      </c>
      <c r="AQ61">
        <f t="shared" si="13"/>
        <v>86556036</v>
      </c>
      <c r="AR61">
        <f t="shared" si="14"/>
        <v>19174026</v>
      </c>
      <c r="AS61" t="str">
        <f t="shared" si="15"/>
        <v>INVESTIGATE</v>
      </c>
      <c r="AT61">
        <f t="shared" si="16"/>
        <v>67382010</v>
      </c>
    </row>
    <row r="62" spans="1:46" x14ac:dyDescent="0.25">
      <c r="A62" t="s">
        <v>307</v>
      </c>
      <c r="B62">
        <v>86457152</v>
      </c>
      <c r="D62" t="s">
        <v>1600</v>
      </c>
      <c r="E62">
        <v>31099307</v>
      </c>
      <c r="F62">
        <v>0</v>
      </c>
      <c r="G62">
        <v>0</v>
      </c>
      <c r="H62">
        <v>0</v>
      </c>
      <c r="L62" t="s">
        <v>342</v>
      </c>
      <c r="N62" t="s">
        <v>1500</v>
      </c>
      <c r="O62">
        <f t="shared" si="0"/>
        <v>7709805.4000000004</v>
      </c>
      <c r="P62" t="s">
        <v>1501</v>
      </c>
      <c r="Q62">
        <f t="shared" si="1"/>
        <v>9520996</v>
      </c>
      <c r="S62">
        <f t="shared" si="2"/>
        <v>0</v>
      </c>
      <c r="U62">
        <f t="shared" si="3"/>
        <v>0</v>
      </c>
      <c r="W62">
        <f t="shared" si="3"/>
        <v>0</v>
      </c>
      <c r="Y62">
        <f t="shared" ref="Y62" si="539">_xlfn.IFNA(IF(LEFT($L62,2)="E3",VLOOKUP(X62,$D$2:$H$310,4,FALSE),IF(LEFT($L62,2)="E2",VLOOKUP(X62,$D$2:$H$310,3,FALSE),IF(LEFT($L62,2)="E1",VLOOKUP(X62,$D$2:$H$310,2,FALSE),IF(LEFT($L62,2)="E4",VLOOKUP(X62,$D$2:$H$310,5,FALSE))))),0)</f>
        <v>0</v>
      </c>
      <c r="AA62">
        <f t="shared" ref="AA62" si="540">_xlfn.IFNA(IF(LEFT($L62,2)="E3",VLOOKUP(Z62,$D$2:$H$310,4,FALSE),IF(LEFT($L62,2)="E2",VLOOKUP(Z62,$D$2:$H$310,3,FALSE),IF(LEFT($L62,2)="E1",VLOOKUP(Z62,$D$2:$H$310,2,FALSE),IF(LEFT($L62,2)="E4",VLOOKUP(Z62,$D$2:$H$310,5,FALSE))))),0)</f>
        <v>0</v>
      </c>
      <c r="AC62">
        <f t="shared" ref="AC62" si="541">_xlfn.IFNA(IF(LEFT($L62,2)="E3",VLOOKUP(AB62,$D$2:$H$310,4,FALSE),IF(LEFT($L62,2)="E2",VLOOKUP(AB62,$D$2:$H$310,3,FALSE),IF(LEFT($L62,2)="E1",VLOOKUP(AB62,$D$2:$H$310,2,FALSE),IF(LEFT($L62,2)="E4",VLOOKUP(AB62,$D$2:$H$310,5,FALSE))))),0)</f>
        <v>0</v>
      </c>
      <c r="AE62">
        <f t="shared" ref="AE62" si="542">_xlfn.IFNA(IF(LEFT($L62,2)="E3",VLOOKUP(AD62,$D$2:$H$310,4,FALSE),IF(LEFT($L62,2)="E2",VLOOKUP(AD62,$D$2:$H$310,3,FALSE),IF(LEFT($L62,2)="E1",VLOOKUP(AD62,$D$2:$H$310,2,FALSE),IF(LEFT($L62,2)="E4",VLOOKUP(AD62,$D$2:$H$310,5,FALSE))))),0)</f>
        <v>0</v>
      </c>
      <c r="AG62">
        <f t="shared" ref="AG62" si="543">_xlfn.IFNA(IF(LEFT($L62,2)="E3",VLOOKUP(AF62,$D$2:$H$310,4,FALSE),IF(LEFT($L62,2)="E2",VLOOKUP(AF62,$D$2:$H$310,3,FALSE),IF(LEFT($L62,2)="E1",VLOOKUP(AF62,$D$2:$H$310,2,FALSE),IF(LEFT($L62,2)="E4",VLOOKUP(AF62,$D$2:$H$310,5,FALSE))))),0)</f>
        <v>0</v>
      </c>
      <c r="AI62">
        <f t="shared" ref="AI62" si="544">_xlfn.IFNA(IF(LEFT($L62,2)="E3",VLOOKUP(AH62,$D$2:$H$310,4,FALSE),IF(LEFT($L62,2)="E2",VLOOKUP(AH62,$D$2:$H$310,3,FALSE),IF(LEFT($L62,2)="E1",VLOOKUP(AH62,$D$2:$H$310,2,FALSE),IF(LEFT($L62,2)="E4",VLOOKUP(AH62,$D$2:$H$310,5,FALSE))))),0)</f>
        <v>0</v>
      </c>
      <c r="AK62">
        <f t="shared" ref="AK62" si="545">_xlfn.IFNA(IF(LEFT($L62,2)="E3",VLOOKUP(AJ62,$D$2:$H$310,4,FALSE),IF(LEFT($L62,2)="E2",VLOOKUP(AJ62,$D$2:$H$310,3,FALSE),IF(LEFT($L62,2)="E1",VLOOKUP(AJ62,$D$2:$H$310,2,FALSE),IF(LEFT($L62,2)="E4",VLOOKUP(AJ62,$D$2:$H$310,5,FALSE))))),0)</f>
        <v>0</v>
      </c>
      <c r="AM62">
        <f t="shared" ref="AM62" si="546">_xlfn.IFNA(IF(LEFT($L62,2)="E3",VLOOKUP(AL62,$D$2:$H$310,4,FALSE),IF(LEFT($L62,2)="E2",VLOOKUP(AL62,$D$2:$H$310,3,FALSE),IF(LEFT($L62,2)="E1",VLOOKUP(AL62,$D$2:$H$310,2,FALSE),IF(LEFT($L62,2)="E4",VLOOKUP(AL62,$D$2:$H$310,5,FALSE))))),0)</f>
        <v>0</v>
      </c>
      <c r="AO62">
        <f t="shared" ref="AO62" si="547">_xlfn.IFNA(IF(LEFT($L62,2)="E3",VLOOKUP(AN62,$D$2:$H$310,4,FALSE),IF(LEFT($L62,2)="E2",VLOOKUP(AN62,$D$2:$H$310,3,FALSE),IF(LEFT($L62,2)="E1",VLOOKUP(AN62,$D$2:$H$310,2,FALSE),IF(LEFT($L62,2)="E4",VLOOKUP(AN62,$D$2:$H$310,5,FALSE))))),0)</f>
        <v>0</v>
      </c>
      <c r="AQ62">
        <f t="shared" si="13"/>
        <v>17230801</v>
      </c>
      <c r="AR62">
        <f t="shared" si="14"/>
        <v>17230801.399999999</v>
      </c>
      <c r="AS62" t="str">
        <f t="shared" si="15"/>
        <v>INVESTIGATE</v>
      </c>
      <c r="AT62">
        <f t="shared" si="16"/>
        <v>-0.39999999850988388</v>
      </c>
    </row>
    <row r="63" spans="1:46" x14ac:dyDescent="0.25">
      <c r="A63" t="s">
        <v>336</v>
      </c>
      <c r="B63">
        <v>23285070.329999998</v>
      </c>
      <c r="D63" t="s">
        <v>1434</v>
      </c>
      <c r="E63">
        <v>51830304</v>
      </c>
      <c r="F63">
        <v>7557760</v>
      </c>
      <c r="G63">
        <v>0</v>
      </c>
      <c r="H63">
        <v>0</v>
      </c>
      <c r="L63" t="s">
        <v>345</v>
      </c>
      <c r="N63" t="s">
        <v>1500</v>
      </c>
      <c r="O63">
        <f t="shared" si="0"/>
        <v>31431587.879999999</v>
      </c>
      <c r="P63" t="s">
        <v>1501</v>
      </c>
      <c r="Q63">
        <f t="shared" si="1"/>
        <v>38815507</v>
      </c>
      <c r="S63">
        <f t="shared" si="2"/>
        <v>0</v>
      </c>
      <c r="U63">
        <f t="shared" si="3"/>
        <v>0</v>
      </c>
      <c r="W63">
        <f t="shared" si="3"/>
        <v>0</v>
      </c>
      <c r="Y63">
        <f t="shared" ref="Y63" si="548">_xlfn.IFNA(IF(LEFT($L63,2)="E3",VLOOKUP(X63,$D$2:$H$310,4,FALSE),IF(LEFT($L63,2)="E2",VLOOKUP(X63,$D$2:$H$310,3,FALSE),IF(LEFT($L63,2)="E1",VLOOKUP(X63,$D$2:$H$310,2,FALSE),IF(LEFT($L63,2)="E4",VLOOKUP(X63,$D$2:$H$310,5,FALSE))))),0)</f>
        <v>0</v>
      </c>
      <c r="AA63">
        <f t="shared" ref="AA63" si="549">_xlfn.IFNA(IF(LEFT($L63,2)="E3",VLOOKUP(Z63,$D$2:$H$310,4,FALSE),IF(LEFT($L63,2)="E2",VLOOKUP(Z63,$D$2:$H$310,3,FALSE),IF(LEFT($L63,2)="E1",VLOOKUP(Z63,$D$2:$H$310,2,FALSE),IF(LEFT($L63,2)="E4",VLOOKUP(Z63,$D$2:$H$310,5,FALSE))))),0)</f>
        <v>0</v>
      </c>
      <c r="AC63">
        <f t="shared" ref="AC63" si="550">_xlfn.IFNA(IF(LEFT($L63,2)="E3",VLOOKUP(AB63,$D$2:$H$310,4,FALSE),IF(LEFT($L63,2)="E2",VLOOKUP(AB63,$D$2:$H$310,3,FALSE),IF(LEFT($L63,2)="E1",VLOOKUP(AB63,$D$2:$H$310,2,FALSE),IF(LEFT($L63,2)="E4",VLOOKUP(AB63,$D$2:$H$310,5,FALSE))))),0)</f>
        <v>0</v>
      </c>
      <c r="AE63">
        <f t="shared" ref="AE63" si="551">_xlfn.IFNA(IF(LEFT($L63,2)="E3",VLOOKUP(AD63,$D$2:$H$310,4,FALSE),IF(LEFT($L63,2)="E2",VLOOKUP(AD63,$D$2:$H$310,3,FALSE),IF(LEFT($L63,2)="E1",VLOOKUP(AD63,$D$2:$H$310,2,FALSE),IF(LEFT($L63,2)="E4",VLOOKUP(AD63,$D$2:$H$310,5,FALSE))))),0)</f>
        <v>0</v>
      </c>
      <c r="AG63">
        <f t="shared" ref="AG63" si="552">_xlfn.IFNA(IF(LEFT($L63,2)="E3",VLOOKUP(AF63,$D$2:$H$310,4,FALSE),IF(LEFT($L63,2)="E2",VLOOKUP(AF63,$D$2:$H$310,3,FALSE),IF(LEFT($L63,2)="E1",VLOOKUP(AF63,$D$2:$H$310,2,FALSE),IF(LEFT($L63,2)="E4",VLOOKUP(AF63,$D$2:$H$310,5,FALSE))))),0)</f>
        <v>0</v>
      </c>
      <c r="AI63">
        <f t="shared" ref="AI63" si="553">_xlfn.IFNA(IF(LEFT($L63,2)="E3",VLOOKUP(AH63,$D$2:$H$310,4,FALSE),IF(LEFT($L63,2)="E2",VLOOKUP(AH63,$D$2:$H$310,3,FALSE),IF(LEFT($L63,2)="E1",VLOOKUP(AH63,$D$2:$H$310,2,FALSE),IF(LEFT($L63,2)="E4",VLOOKUP(AH63,$D$2:$H$310,5,FALSE))))),0)</f>
        <v>0</v>
      </c>
      <c r="AK63">
        <f t="shared" ref="AK63" si="554">_xlfn.IFNA(IF(LEFT($L63,2)="E3",VLOOKUP(AJ63,$D$2:$H$310,4,FALSE),IF(LEFT($L63,2)="E2",VLOOKUP(AJ63,$D$2:$H$310,3,FALSE),IF(LEFT($L63,2)="E1",VLOOKUP(AJ63,$D$2:$H$310,2,FALSE),IF(LEFT($L63,2)="E4",VLOOKUP(AJ63,$D$2:$H$310,5,FALSE))))),0)</f>
        <v>0</v>
      </c>
      <c r="AM63">
        <f t="shared" ref="AM63" si="555">_xlfn.IFNA(IF(LEFT($L63,2)="E3",VLOOKUP(AL63,$D$2:$H$310,4,FALSE),IF(LEFT($L63,2)="E2",VLOOKUP(AL63,$D$2:$H$310,3,FALSE),IF(LEFT($L63,2)="E1",VLOOKUP(AL63,$D$2:$H$310,2,FALSE),IF(LEFT($L63,2)="E4",VLOOKUP(AL63,$D$2:$H$310,5,FALSE))))),0)</f>
        <v>0</v>
      </c>
      <c r="AO63">
        <f t="shared" ref="AO63" si="556">_xlfn.IFNA(IF(LEFT($L63,2)="E3",VLOOKUP(AN63,$D$2:$H$310,4,FALSE),IF(LEFT($L63,2)="E2",VLOOKUP(AN63,$D$2:$H$310,3,FALSE),IF(LEFT($L63,2)="E1",VLOOKUP(AN63,$D$2:$H$310,2,FALSE),IF(LEFT($L63,2)="E4",VLOOKUP(AN63,$D$2:$H$310,5,FALSE))))),0)</f>
        <v>0</v>
      </c>
      <c r="AQ63">
        <f t="shared" si="13"/>
        <v>70247095</v>
      </c>
      <c r="AR63">
        <f t="shared" si="14"/>
        <v>70247094.879999995</v>
      </c>
      <c r="AS63" t="str">
        <f t="shared" si="15"/>
        <v>INVESTIGATE</v>
      </c>
      <c r="AT63">
        <f t="shared" si="16"/>
        <v>0.12000000476837158</v>
      </c>
    </row>
    <row r="64" spans="1:46" x14ac:dyDescent="0.25">
      <c r="A64" t="s">
        <v>327</v>
      </c>
      <c r="B64">
        <v>462202940</v>
      </c>
      <c r="D64" t="s">
        <v>1329</v>
      </c>
      <c r="E64">
        <v>0</v>
      </c>
      <c r="F64">
        <v>13767328.199999999</v>
      </c>
      <c r="G64">
        <v>4219553.7</v>
      </c>
      <c r="H64">
        <v>0</v>
      </c>
      <c r="L64" t="s">
        <v>348</v>
      </c>
      <c r="N64" t="s">
        <v>1502</v>
      </c>
      <c r="O64">
        <f t="shared" si="0"/>
        <v>8101353</v>
      </c>
      <c r="P64" t="s">
        <v>1495</v>
      </c>
      <c r="Q64">
        <f t="shared" si="1"/>
        <v>10333740</v>
      </c>
      <c r="R64" t="s">
        <v>1496</v>
      </c>
      <c r="S64">
        <f t="shared" si="2"/>
        <v>9573309</v>
      </c>
      <c r="T64" t="s">
        <v>1497</v>
      </c>
      <c r="U64">
        <f t="shared" si="3"/>
        <v>16707869</v>
      </c>
      <c r="V64" t="s">
        <v>1503</v>
      </c>
      <c r="W64">
        <f t="shared" si="3"/>
        <v>6002221</v>
      </c>
      <c r="X64" t="s">
        <v>1504</v>
      </c>
      <c r="Y64">
        <f t="shared" ref="Y64" si="557">_xlfn.IFNA(IF(LEFT($L64,2)="E3",VLOOKUP(X64,$D$2:$H$310,4,FALSE),IF(LEFT($L64,2)="E2",VLOOKUP(X64,$D$2:$H$310,3,FALSE),IF(LEFT($L64,2)="E1",VLOOKUP(X64,$D$2:$H$310,2,FALSE),IF(LEFT($L64,2)="E4",VLOOKUP(X64,$D$2:$H$310,5,FALSE))))),0)</f>
        <v>11101248</v>
      </c>
      <c r="AA64">
        <f t="shared" ref="AA64" si="558">_xlfn.IFNA(IF(LEFT($L64,2)="E3",VLOOKUP(Z64,$D$2:$H$310,4,FALSE),IF(LEFT($L64,2)="E2",VLOOKUP(Z64,$D$2:$H$310,3,FALSE),IF(LEFT($L64,2)="E1",VLOOKUP(Z64,$D$2:$H$310,2,FALSE),IF(LEFT($L64,2)="E4",VLOOKUP(Z64,$D$2:$H$310,5,FALSE))))),0)</f>
        <v>0</v>
      </c>
      <c r="AC64">
        <f t="shared" ref="AC64" si="559">_xlfn.IFNA(IF(LEFT($L64,2)="E3",VLOOKUP(AB64,$D$2:$H$310,4,FALSE),IF(LEFT($L64,2)="E2",VLOOKUP(AB64,$D$2:$H$310,3,FALSE),IF(LEFT($L64,2)="E1",VLOOKUP(AB64,$D$2:$H$310,2,FALSE),IF(LEFT($L64,2)="E4",VLOOKUP(AB64,$D$2:$H$310,5,FALSE))))),0)</f>
        <v>0</v>
      </c>
      <c r="AE64">
        <f t="shared" ref="AE64" si="560">_xlfn.IFNA(IF(LEFT($L64,2)="E3",VLOOKUP(AD64,$D$2:$H$310,4,FALSE),IF(LEFT($L64,2)="E2",VLOOKUP(AD64,$D$2:$H$310,3,FALSE),IF(LEFT($L64,2)="E1",VLOOKUP(AD64,$D$2:$H$310,2,FALSE),IF(LEFT($L64,2)="E4",VLOOKUP(AD64,$D$2:$H$310,5,FALSE))))),0)</f>
        <v>0</v>
      </c>
      <c r="AG64">
        <f t="shared" ref="AG64" si="561">_xlfn.IFNA(IF(LEFT($L64,2)="E3",VLOOKUP(AF64,$D$2:$H$310,4,FALSE),IF(LEFT($L64,2)="E2",VLOOKUP(AF64,$D$2:$H$310,3,FALSE),IF(LEFT($L64,2)="E1",VLOOKUP(AF64,$D$2:$H$310,2,FALSE),IF(LEFT($L64,2)="E4",VLOOKUP(AF64,$D$2:$H$310,5,FALSE))))),0)</f>
        <v>0</v>
      </c>
      <c r="AI64">
        <f t="shared" ref="AI64" si="562">_xlfn.IFNA(IF(LEFT($L64,2)="E3",VLOOKUP(AH64,$D$2:$H$310,4,FALSE),IF(LEFT($L64,2)="E2",VLOOKUP(AH64,$D$2:$H$310,3,FALSE),IF(LEFT($L64,2)="E1",VLOOKUP(AH64,$D$2:$H$310,2,FALSE),IF(LEFT($L64,2)="E4",VLOOKUP(AH64,$D$2:$H$310,5,FALSE))))),0)</f>
        <v>0</v>
      </c>
      <c r="AK64">
        <f t="shared" ref="AK64" si="563">_xlfn.IFNA(IF(LEFT($L64,2)="E3",VLOOKUP(AJ64,$D$2:$H$310,4,FALSE),IF(LEFT($L64,2)="E2",VLOOKUP(AJ64,$D$2:$H$310,3,FALSE),IF(LEFT($L64,2)="E1",VLOOKUP(AJ64,$D$2:$H$310,2,FALSE),IF(LEFT($L64,2)="E4",VLOOKUP(AJ64,$D$2:$H$310,5,FALSE))))),0)</f>
        <v>0</v>
      </c>
      <c r="AM64">
        <f t="shared" ref="AM64" si="564">_xlfn.IFNA(IF(LEFT($L64,2)="E3",VLOOKUP(AL64,$D$2:$H$310,4,FALSE),IF(LEFT($L64,2)="E2",VLOOKUP(AL64,$D$2:$H$310,3,FALSE),IF(LEFT($L64,2)="E1",VLOOKUP(AL64,$D$2:$H$310,2,FALSE),IF(LEFT($L64,2)="E4",VLOOKUP(AL64,$D$2:$H$310,5,FALSE))))),0)</f>
        <v>0</v>
      </c>
      <c r="AO64">
        <f t="shared" ref="AO64" si="565">_xlfn.IFNA(IF(LEFT($L64,2)="E3",VLOOKUP(AN64,$D$2:$H$310,4,FALSE),IF(LEFT($L64,2)="E2",VLOOKUP(AN64,$D$2:$H$310,3,FALSE),IF(LEFT($L64,2)="E1",VLOOKUP(AN64,$D$2:$H$310,2,FALSE),IF(LEFT($L64,2)="E4",VLOOKUP(AN64,$D$2:$H$310,5,FALSE))))),0)</f>
        <v>0</v>
      </c>
      <c r="AQ64">
        <f t="shared" si="13"/>
        <v>61819740.960000001</v>
      </c>
      <c r="AR64">
        <f t="shared" si="14"/>
        <v>61819740</v>
      </c>
      <c r="AS64" t="str">
        <f t="shared" si="15"/>
        <v>INVESTIGATE</v>
      </c>
      <c r="AT64">
        <f t="shared" si="16"/>
        <v>0.96000000089406967</v>
      </c>
    </row>
    <row r="65" spans="1:46" x14ac:dyDescent="0.25">
      <c r="A65" t="s">
        <v>323</v>
      </c>
      <c r="B65">
        <v>89811810</v>
      </c>
      <c r="D65" t="s">
        <v>1601</v>
      </c>
      <c r="E65">
        <v>35945285</v>
      </c>
      <c r="F65">
        <v>0</v>
      </c>
      <c r="G65">
        <v>0</v>
      </c>
      <c r="H65">
        <v>0</v>
      </c>
      <c r="L65" t="s">
        <v>351</v>
      </c>
      <c r="N65" t="s">
        <v>1505</v>
      </c>
      <c r="O65">
        <f t="shared" si="0"/>
        <v>55985704</v>
      </c>
      <c r="P65" t="s">
        <v>1506</v>
      </c>
      <c r="Q65">
        <f t="shared" si="1"/>
        <v>59839631</v>
      </c>
      <c r="R65" t="s">
        <v>1507</v>
      </c>
      <c r="S65">
        <f t="shared" si="2"/>
        <v>56770428</v>
      </c>
      <c r="T65" t="s">
        <v>1508</v>
      </c>
      <c r="U65">
        <f t="shared" si="3"/>
        <v>62107834</v>
      </c>
      <c r="V65" t="s">
        <v>1509</v>
      </c>
      <c r="W65">
        <f t="shared" si="3"/>
        <v>50238951</v>
      </c>
      <c r="X65" t="s">
        <v>1510</v>
      </c>
      <c r="Y65">
        <f t="shared" ref="Y65" si="566">_xlfn.IFNA(IF(LEFT($L65,2)="E3",VLOOKUP(X65,$D$2:$H$310,4,FALSE),IF(LEFT($L65,2)="E2",VLOOKUP(X65,$D$2:$H$310,3,FALSE),IF(LEFT($L65,2)="E1",VLOOKUP(X65,$D$2:$H$310,2,FALSE),IF(LEFT($L65,2)="E4",VLOOKUP(X65,$D$2:$H$310,5,FALSE))))),0)</f>
        <v>67744728</v>
      </c>
      <c r="Z65" t="s">
        <v>1511</v>
      </c>
      <c r="AA65">
        <f t="shared" ref="AA65" si="567">_xlfn.IFNA(IF(LEFT($L65,2)="E3",VLOOKUP(Z65,$D$2:$H$310,4,FALSE),IF(LEFT($L65,2)="E2",VLOOKUP(Z65,$D$2:$H$310,3,FALSE),IF(LEFT($L65,2)="E1",VLOOKUP(Z65,$D$2:$H$310,2,FALSE),IF(LEFT($L65,2)="E4",VLOOKUP(Z65,$D$2:$H$310,5,FALSE))))),0)</f>
        <v>74621299.280000001</v>
      </c>
      <c r="AC65">
        <f t="shared" ref="AC65" si="568">_xlfn.IFNA(IF(LEFT($L65,2)="E3",VLOOKUP(AB65,$D$2:$H$310,4,FALSE),IF(LEFT($L65,2)="E2",VLOOKUP(AB65,$D$2:$H$310,3,FALSE),IF(LEFT($L65,2)="E1",VLOOKUP(AB65,$D$2:$H$310,2,FALSE),IF(LEFT($L65,2)="E4",VLOOKUP(AB65,$D$2:$H$310,5,FALSE))))),0)</f>
        <v>0</v>
      </c>
      <c r="AE65">
        <f t="shared" ref="AE65" si="569">_xlfn.IFNA(IF(LEFT($L65,2)="E3",VLOOKUP(AD65,$D$2:$H$310,4,FALSE),IF(LEFT($L65,2)="E2",VLOOKUP(AD65,$D$2:$H$310,3,FALSE),IF(LEFT($L65,2)="E1",VLOOKUP(AD65,$D$2:$H$310,2,FALSE),IF(LEFT($L65,2)="E4",VLOOKUP(AD65,$D$2:$H$310,5,FALSE))))),0)</f>
        <v>0</v>
      </c>
      <c r="AG65">
        <f t="shared" ref="AG65" si="570">_xlfn.IFNA(IF(LEFT($L65,2)="E3",VLOOKUP(AF65,$D$2:$H$310,4,FALSE),IF(LEFT($L65,2)="E2",VLOOKUP(AF65,$D$2:$H$310,3,FALSE),IF(LEFT($L65,2)="E1",VLOOKUP(AF65,$D$2:$H$310,2,FALSE),IF(LEFT($L65,2)="E4",VLOOKUP(AF65,$D$2:$H$310,5,FALSE))))),0)</f>
        <v>0</v>
      </c>
      <c r="AI65">
        <f t="shared" ref="AI65" si="571">_xlfn.IFNA(IF(LEFT($L65,2)="E3",VLOOKUP(AH65,$D$2:$H$310,4,FALSE),IF(LEFT($L65,2)="E2",VLOOKUP(AH65,$D$2:$H$310,3,FALSE),IF(LEFT($L65,2)="E1",VLOOKUP(AH65,$D$2:$H$310,2,FALSE),IF(LEFT($L65,2)="E4",VLOOKUP(AH65,$D$2:$H$310,5,FALSE))))),0)</f>
        <v>0</v>
      </c>
      <c r="AK65">
        <f t="shared" ref="AK65" si="572">_xlfn.IFNA(IF(LEFT($L65,2)="E3",VLOOKUP(AJ65,$D$2:$H$310,4,FALSE),IF(LEFT($L65,2)="E2",VLOOKUP(AJ65,$D$2:$H$310,3,FALSE),IF(LEFT($L65,2)="E1",VLOOKUP(AJ65,$D$2:$H$310,2,FALSE),IF(LEFT($L65,2)="E4",VLOOKUP(AJ65,$D$2:$H$310,5,FALSE))))),0)</f>
        <v>0</v>
      </c>
      <c r="AM65">
        <f t="shared" ref="AM65" si="573">_xlfn.IFNA(IF(LEFT($L65,2)="E3",VLOOKUP(AL65,$D$2:$H$310,4,FALSE),IF(LEFT($L65,2)="E2",VLOOKUP(AL65,$D$2:$H$310,3,FALSE),IF(LEFT($L65,2)="E1",VLOOKUP(AL65,$D$2:$H$310,2,FALSE),IF(LEFT($L65,2)="E4",VLOOKUP(AL65,$D$2:$H$310,5,FALSE))))),0)</f>
        <v>0</v>
      </c>
      <c r="AO65">
        <f t="shared" ref="AO65" si="574">_xlfn.IFNA(IF(LEFT($L65,2)="E3",VLOOKUP(AN65,$D$2:$H$310,4,FALSE),IF(LEFT($L65,2)="E2",VLOOKUP(AN65,$D$2:$H$310,3,FALSE),IF(LEFT($L65,2)="E1",VLOOKUP(AN65,$D$2:$H$310,2,FALSE),IF(LEFT($L65,2)="E4",VLOOKUP(AN65,$D$2:$H$310,5,FALSE))))),0)</f>
        <v>0</v>
      </c>
      <c r="AQ65">
        <f t="shared" si="13"/>
        <v>427308575</v>
      </c>
      <c r="AR65">
        <f t="shared" si="14"/>
        <v>427308575.27999997</v>
      </c>
      <c r="AS65" t="str">
        <f t="shared" si="15"/>
        <v>INVESTIGATE</v>
      </c>
      <c r="AT65">
        <f t="shared" si="16"/>
        <v>-0.27999997138977051</v>
      </c>
    </row>
    <row r="66" spans="1:46" x14ac:dyDescent="0.25">
      <c r="A66" t="s">
        <v>142</v>
      </c>
      <c r="B66">
        <v>144838830</v>
      </c>
      <c r="D66" t="s">
        <v>1559</v>
      </c>
      <c r="E66">
        <v>93985796</v>
      </c>
      <c r="F66">
        <v>15519845</v>
      </c>
      <c r="G66">
        <v>0</v>
      </c>
      <c r="H66">
        <v>0</v>
      </c>
      <c r="L66" t="s">
        <v>354</v>
      </c>
      <c r="N66" t="s">
        <v>1505</v>
      </c>
      <c r="O66">
        <f t="shared" si="0"/>
        <v>2879837</v>
      </c>
      <c r="P66" t="s">
        <v>1506</v>
      </c>
      <c r="Q66">
        <f t="shared" si="1"/>
        <v>3078078</v>
      </c>
      <c r="R66" t="s">
        <v>1507</v>
      </c>
      <c r="S66">
        <f t="shared" si="2"/>
        <v>2920202</v>
      </c>
      <c r="T66" t="s">
        <v>1508</v>
      </c>
      <c r="U66">
        <f t="shared" si="3"/>
        <v>3194752</v>
      </c>
      <c r="V66" t="s">
        <v>1509</v>
      </c>
      <c r="W66">
        <f t="shared" si="3"/>
        <v>2584231</v>
      </c>
      <c r="X66" t="s">
        <v>1510</v>
      </c>
      <c r="Y66">
        <f t="shared" ref="Y66" si="575">_xlfn.IFNA(IF(LEFT($L66,2)="E3",VLOOKUP(X66,$D$2:$H$310,4,FALSE),IF(LEFT($L66,2)="E2",VLOOKUP(X66,$D$2:$H$310,3,FALSE),IF(LEFT($L66,2)="E1",VLOOKUP(X66,$D$2:$H$310,2,FALSE),IF(LEFT($L66,2)="E4",VLOOKUP(X66,$D$2:$H$310,5,FALSE))))),0)</f>
        <v>3484707</v>
      </c>
      <c r="Z66" t="s">
        <v>1512</v>
      </c>
      <c r="AA66">
        <f t="shared" ref="AA66" si="576">_xlfn.IFNA(IF(LEFT($L66,2)="E3",VLOOKUP(Z66,$D$2:$H$310,4,FALSE),IF(LEFT($L66,2)="E2",VLOOKUP(Z66,$D$2:$H$310,3,FALSE),IF(LEFT($L66,2)="E1",VLOOKUP(Z66,$D$2:$H$310,2,FALSE),IF(LEFT($L66,2)="E4",VLOOKUP(Z66,$D$2:$H$310,5,FALSE))))),0)</f>
        <v>5711858</v>
      </c>
      <c r="AB66" t="s">
        <v>1511</v>
      </c>
      <c r="AC66">
        <f t="shared" ref="AC66" si="577">_xlfn.IFNA(IF(LEFT($L66,2)="E3",VLOOKUP(AB66,$D$2:$H$310,4,FALSE),IF(LEFT($L66,2)="E2",VLOOKUP(AB66,$D$2:$H$310,3,FALSE),IF(LEFT($L66,2)="E1",VLOOKUP(AB66,$D$2:$H$310,2,FALSE),IF(LEFT($L66,2)="E4",VLOOKUP(AB66,$D$2:$H$310,5,FALSE))))),0)</f>
        <v>3838429.33</v>
      </c>
      <c r="AE66">
        <f t="shared" ref="AE66" si="578">_xlfn.IFNA(IF(LEFT($L66,2)="E3",VLOOKUP(AD66,$D$2:$H$310,4,FALSE),IF(LEFT($L66,2)="E2",VLOOKUP(AD66,$D$2:$H$310,3,FALSE),IF(LEFT($L66,2)="E1",VLOOKUP(AD66,$D$2:$H$310,2,FALSE),IF(LEFT($L66,2)="E4",VLOOKUP(AD66,$D$2:$H$310,5,FALSE))))),0)</f>
        <v>0</v>
      </c>
      <c r="AG66">
        <f t="shared" ref="AG66" si="579">_xlfn.IFNA(IF(LEFT($L66,2)="E3",VLOOKUP(AF66,$D$2:$H$310,4,FALSE),IF(LEFT($L66,2)="E2",VLOOKUP(AF66,$D$2:$H$310,3,FALSE),IF(LEFT($L66,2)="E1",VLOOKUP(AF66,$D$2:$H$310,2,FALSE),IF(LEFT($L66,2)="E4",VLOOKUP(AF66,$D$2:$H$310,5,FALSE))))),0)</f>
        <v>0</v>
      </c>
      <c r="AI66">
        <f t="shared" ref="AI66" si="580">_xlfn.IFNA(IF(LEFT($L66,2)="E3",VLOOKUP(AH66,$D$2:$H$310,4,FALSE),IF(LEFT($L66,2)="E2",VLOOKUP(AH66,$D$2:$H$310,3,FALSE),IF(LEFT($L66,2)="E1",VLOOKUP(AH66,$D$2:$H$310,2,FALSE),IF(LEFT($L66,2)="E4",VLOOKUP(AH66,$D$2:$H$310,5,FALSE))))),0)</f>
        <v>0</v>
      </c>
      <c r="AK66">
        <f t="shared" ref="AK66" si="581">_xlfn.IFNA(IF(LEFT($L66,2)="E3",VLOOKUP(AJ66,$D$2:$H$310,4,FALSE),IF(LEFT($L66,2)="E2",VLOOKUP(AJ66,$D$2:$H$310,3,FALSE),IF(LEFT($L66,2)="E1",VLOOKUP(AJ66,$D$2:$H$310,2,FALSE),IF(LEFT($L66,2)="E4",VLOOKUP(AJ66,$D$2:$H$310,5,FALSE))))),0)</f>
        <v>0</v>
      </c>
      <c r="AM66">
        <f t="shared" ref="AM66" si="582">_xlfn.IFNA(IF(LEFT($L66,2)="E3",VLOOKUP(AL66,$D$2:$H$310,4,FALSE),IF(LEFT($L66,2)="E2",VLOOKUP(AL66,$D$2:$H$310,3,FALSE),IF(LEFT($L66,2)="E1",VLOOKUP(AL66,$D$2:$H$310,2,FALSE),IF(LEFT($L66,2)="E4",VLOOKUP(AL66,$D$2:$H$310,5,FALSE))))),0)</f>
        <v>0</v>
      </c>
      <c r="AO66">
        <f t="shared" ref="AO66" si="583">_xlfn.IFNA(IF(LEFT($L66,2)="E3",VLOOKUP(AN66,$D$2:$H$310,4,FALSE),IF(LEFT($L66,2)="E2",VLOOKUP(AN66,$D$2:$H$310,3,FALSE),IF(LEFT($L66,2)="E1",VLOOKUP(AN66,$D$2:$H$310,2,FALSE),IF(LEFT($L66,2)="E4",VLOOKUP(AN66,$D$2:$H$310,5,FALSE))))),0)</f>
        <v>0</v>
      </c>
      <c r="AQ66">
        <f t="shared" si="13"/>
        <v>27692094.010000002</v>
      </c>
      <c r="AR66">
        <f t="shared" si="14"/>
        <v>27692094.329999998</v>
      </c>
      <c r="AS66" t="str">
        <f t="shared" si="15"/>
        <v>INVESTIGATE</v>
      </c>
      <c r="AT66">
        <f t="shared" si="16"/>
        <v>-0.31999999657273293</v>
      </c>
    </row>
    <row r="67" spans="1:46" x14ac:dyDescent="0.25">
      <c r="A67" t="s">
        <v>260</v>
      </c>
      <c r="B67">
        <v>53396488.159999996</v>
      </c>
      <c r="D67" t="s">
        <v>1479</v>
      </c>
      <c r="E67">
        <v>54852111</v>
      </c>
      <c r="F67">
        <v>10582290</v>
      </c>
      <c r="G67">
        <v>0</v>
      </c>
      <c r="H67">
        <v>0</v>
      </c>
      <c r="L67" t="s">
        <v>357</v>
      </c>
      <c r="N67" t="s">
        <v>1505</v>
      </c>
      <c r="O67">
        <f t="shared" ref="O67:O93" si="584">_xlfn.IFNA(IF(LEFT($L67,2)="E3",VLOOKUP($N67,$D$2:$H$310,4,FALSE),IF(LEFT($L67,2)="E2",VLOOKUP($N67,$D$2:$H$310,3,FALSE),IF(LEFT($L67,2)="E1",VLOOKUP($N67,$D$2:$H$310,2,FALSE),IF(LEFT($L67,2)="E4",VLOOKUP($N67,$D$2:$H$310,5,FALSE))))),0)</f>
        <v>8657899</v>
      </c>
      <c r="P67" t="s">
        <v>1506</v>
      </c>
      <c r="Q67">
        <f t="shared" ref="Q67:Q93" si="585">_xlfn.IFNA(IF(LEFT($L67,2)="E3",VLOOKUP($P67,$D$2:$H$310,4,FALSE),IF(LEFT($L67,2)="E2",VLOOKUP($P67,$D$2:$H$310,3,FALSE),IF(LEFT($L67,2)="E1",VLOOKUP($P67,$D$2:$H$310,2,FALSE),IF(LEFT($L67,2)="E4",VLOOKUP($P67,$D$2:$H$310,5,FALSE))))),0)</f>
        <v>9253889</v>
      </c>
      <c r="R67" t="s">
        <v>1507</v>
      </c>
      <c r="S67">
        <f t="shared" ref="S67:S93" si="586">_xlfn.IFNA(IF(LEFT($L67,2)="E3",VLOOKUP(R67,$D$2:$H$310,4,FALSE),IF(LEFT($L67,2)="E2",VLOOKUP(R67,$D$2:$H$310,3,FALSE),IF(LEFT($L67,2)="E1",VLOOKUP(R67,$D$2:$H$310,2,FALSE),IF(LEFT($L67,2)="E4",VLOOKUP(R67,$D$2:$H$310,5,FALSE))))),0)</f>
        <v>8779252.5</v>
      </c>
      <c r="T67" t="s">
        <v>1508</v>
      </c>
      <c r="U67">
        <f t="shared" ref="U67:W93" si="587">_xlfn.IFNA(IF(LEFT($L67,2)="E3",VLOOKUP(T67,$D$2:$H$310,4,FALSE),IF(LEFT($L67,2)="E2",VLOOKUP(T67,$D$2:$H$310,3,FALSE),IF(LEFT($L67,2)="E1",VLOOKUP(T67,$D$2:$H$310,2,FALSE),IF(LEFT($L67,2)="E4",VLOOKUP(T67,$D$2:$H$310,5,FALSE))))),0)</f>
        <v>9604655</v>
      </c>
      <c r="V67" t="s">
        <v>1509</v>
      </c>
      <c r="W67">
        <f t="shared" si="587"/>
        <v>7769193.5300000003</v>
      </c>
      <c r="X67" t="s">
        <v>1510</v>
      </c>
      <c r="Y67">
        <f t="shared" ref="Y67" si="588">_xlfn.IFNA(IF(LEFT($L67,2)="E3",VLOOKUP(X67,$D$2:$H$310,4,FALSE),IF(LEFT($L67,2)="E2",VLOOKUP(X67,$D$2:$H$310,3,FALSE),IF(LEFT($L67,2)="E1",VLOOKUP(X67,$D$2:$H$310,2,FALSE),IF(LEFT($L67,2)="E4",VLOOKUP(X67,$D$2:$H$310,5,FALSE))))),0)</f>
        <v>10476371.25</v>
      </c>
      <c r="Z67" t="s">
        <v>1512</v>
      </c>
      <c r="AA67">
        <f t="shared" ref="AA67" si="589">_xlfn.IFNA(IF(LEFT($L67,2)="E3",VLOOKUP(Z67,$D$2:$H$310,4,FALSE),IF(LEFT($L67,2)="E2",VLOOKUP(Z67,$D$2:$H$310,3,FALSE),IF(LEFT($L67,2)="E1",VLOOKUP(Z67,$D$2:$H$310,2,FALSE),IF(LEFT($L67,2)="E4",VLOOKUP(Z67,$D$2:$H$310,5,FALSE))))),0)</f>
        <v>17172045</v>
      </c>
      <c r="AB67" t="s">
        <v>1511</v>
      </c>
      <c r="AC67">
        <f t="shared" ref="AC67" si="590">_xlfn.IFNA(IF(LEFT($L67,2)="E3",VLOOKUP(AB67,$D$2:$H$310,4,FALSE),IF(LEFT($L67,2)="E2",VLOOKUP(AB67,$D$2:$H$310,3,FALSE),IF(LEFT($L67,2)="E1",VLOOKUP(AB67,$D$2:$H$310,2,FALSE),IF(LEFT($L67,2)="E4",VLOOKUP(AB67,$D$2:$H$310,5,FALSE))))),0)</f>
        <v>11539797.300000001</v>
      </c>
      <c r="AE67">
        <f t="shared" ref="AE67" si="591">_xlfn.IFNA(IF(LEFT($L67,2)="E3",VLOOKUP(AD67,$D$2:$H$310,4,FALSE),IF(LEFT($L67,2)="E2",VLOOKUP(AD67,$D$2:$H$310,3,FALSE),IF(LEFT($L67,2)="E1",VLOOKUP(AD67,$D$2:$H$310,2,FALSE),IF(LEFT($L67,2)="E4",VLOOKUP(AD67,$D$2:$H$310,5,FALSE))))),0)</f>
        <v>0</v>
      </c>
      <c r="AG67">
        <f t="shared" ref="AG67" si="592">_xlfn.IFNA(IF(LEFT($L67,2)="E3",VLOOKUP(AF67,$D$2:$H$310,4,FALSE),IF(LEFT($L67,2)="E2",VLOOKUP(AF67,$D$2:$H$310,3,FALSE),IF(LEFT($L67,2)="E1",VLOOKUP(AF67,$D$2:$H$310,2,FALSE),IF(LEFT($L67,2)="E4",VLOOKUP(AF67,$D$2:$H$310,5,FALSE))))),0)</f>
        <v>0</v>
      </c>
      <c r="AI67">
        <f t="shared" ref="AI67" si="593">_xlfn.IFNA(IF(LEFT($L67,2)="E3",VLOOKUP(AH67,$D$2:$H$310,4,FALSE),IF(LEFT($L67,2)="E2",VLOOKUP(AH67,$D$2:$H$310,3,FALSE),IF(LEFT($L67,2)="E1",VLOOKUP(AH67,$D$2:$H$310,2,FALSE),IF(LEFT($L67,2)="E4",VLOOKUP(AH67,$D$2:$H$310,5,FALSE))))),0)</f>
        <v>0</v>
      </c>
      <c r="AK67">
        <f t="shared" ref="AK67" si="594">_xlfn.IFNA(IF(LEFT($L67,2)="E3",VLOOKUP(AJ67,$D$2:$H$310,4,FALSE),IF(LEFT($L67,2)="E2",VLOOKUP(AJ67,$D$2:$H$310,3,FALSE),IF(LEFT($L67,2)="E1",VLOOKUP(AJ67,$D$2:$H$310,2,FALSE),IF(LEFT($L67,2)="E4",VLOOKUP(AJ67,$D$2:$H$310,5,FALSE))))),0)</f>
        <v>0</v>
      </c>
      <c r="AM67">
        <f t="shared" ref="AM67" si="595">_xlfn.IFNA(IF(LEFT($L67,2)="E3",VLOOKUP(AL67,$D$2:$H$310,4,FALSE),IF(LEFT($L67,2)="E2",VLOOKUP(AL67,$D$2:$H$310,3,FALSE),IF(LEFT($L67,2)="E1",VLOOKUP(AL67,$D$2:$H$310,2,FALSE),IF(LEFT($L67,2)="E4",VLOOKUP(AL67,$D$2:$H$310,5,FALSE))))),0)</f>
        <v>0</v>
      </c>
      <c r="AO67">
        <f t="shared" ref="AO67" si="596">_xlfn.IFNA(IF(LEFT($L67,2)="E3",VLOOKUP(AN67,$D$2:$H$310,4,FALSE),IF(LEFT($L67,2)="E2",VLOOKUP(AN67,$D$2:$H$310,3,FALSE),IF(LEFT($L67,2)="E1",VLOOKUP(AN67,$D$2:$H$310,2,FALSE),IF(LEFT($L67,2)="E4",VLOOKUP(AN67,$D$2:$H$310,5,FALSE))))),0)</f>
        <v>0</v>
      </c>
      <c r="AQ67">
        <f t="shared" ref="AQ67:AQ93" si="597">VLOOKUP(L67,$A$2:$B$95,2,FALSE)</f>
        <v>83253102</v>
      </c>
      <c r="AR67">
        <f t="shared" ref="AR67:AR93" si="598">O67+Q67+S67+U67+W67+Y67+AA67+AC67+AE67+AG67+AI67+AK67+AM67+AO67</f>
        <v>83253102.579999998</v>
      </c>
      <c r="AS67" t="str">
        <f t="shared" ref="AS67:AS93" si="599">IF(AQ67=AR67,"MATCH","INVESTIGATE")</f>
        <v>INVESTIGATE</v>
      </c>
      <c r="AT67">
        <f t="shared" ref="AT67:AT93" si="600">AQ67-AR67</f>
        <v>-0.57999999821186066</v>
      </c>
    </row>
    <row r="68" spans="1:46" x14ac:dyDescent="0.25">
      <c r="A68" t="s">
        <v>245</v>
      </c>
      <c r="B68">
        <v>49391411</v>
      </c>
      <c r="D68" t="s">
        <v>1553</v>
      </c>
      <c r="E68">
        <v>99600808</v>
      </c>
      <c r="F68">
        <v>14399076</v>
      </c>
      <c r="G68">
        <v>0</v>
      </c>
      <c r="H68">
        <v>0</v>
      </c>
      <c r="L68" t="s">
        <v>360</v>
      </c>
      <c r="N68" t="s">
        <v>1513</v>
      </c>
      <c r="O68">
        <f t="shared" si="584"/>
        <v>93814091</v>
      </c>
      <c r="P68" t="s">
        <v>1514</v>
      </c>
      <c r="Q68">
        <f t="shared" si="585"/>
        <v>74641541</v>
      </c>
      <c r="R68" t="s">
        <v>1515</v>
      </c>
      <c r="S68">
        <f t="shared" si="586"/>
        <v>99664258</v>
      </c>
      <c r="T68" t="s">
        <v>1516</v>
      </c>
      <c r="U68">
        <f t="shared" si="587"/>
        <v>91437754</v>
      </c>
      <c r="V68" t="s">
        <v>1517</v>
      </c>
      <c r="W68">
        <f t="shared" si="587"/>
        <v>76258831</v>
      </c>
      <c r="Y68">
        <f t="shared" ref="Y68" si="601">_xlfn.IFNA(IF(LEFT($L68,2)="E3",VLOOKUP(X68,$D$2:$H$310,4,FALSE),IF(LEFT($L68,2)="E2",VLOOKUP(X68,$D$2:$H$310,3,FALSE),IF(LEFT($L68,2)="E1",VLOOKUP(X68,$D$2:$H$310,2,FALSE),IF(LEFT($L68,2)="E4",VLOOKUP(X68,$D$2:$H$310,5,FALSE))))),0)</f>
        <v>0</v>
      </c>
      <c r="AA68">
        <f t="shared" ref="AA68" si="602">_xlfn.IFNA(IF(LEFT($L68,2)="E3",VLOOKUP(Z68,$D$2:$H$310,4,FALSE),IF(LEFT($L68,2)="E2",VLOOKUP(Z68,$D$2:$H$310,3,FALSE),IF(LEFT($L68,2)="E1",VLOOKUP(Z68,$D$2:$H$310,2,FALSE),IF(LEFT($L68,2)="E4",VLOOKUP(Z68,$D$2:$H$310,5,FALSE))))),0)</f>
        <v>0</v>
      </c>
      <c r="AC68">
        <f t="shared" ref="AC68" si="603">_xlfn.IFNA(IF(LEFT($L68,2)="E3",VLOOKUP(AB68,$D$2:$H$310,4,FALSE),IF(LEFT($L68,2)="E2",VLOOKUP(AB68,$D$2:$H$310,3,FALSE),IF(LEFT($L68,2)="E1",VLOOKUP(AB68,$D$2:$H$310,2,FALSE),IF(LEFT($L68,2)="E4",VLOOKUP(AB68,$D$2:$H$310,5,FALSE))))),0)</f>
        <v>0</v>
      </c>
      <c r="AE68">
        <f t="shared" ref="AE68" si="604">_xlfn.IFNA(IF(LEFT($L68,2)="E3",VLOOKUP(AD68,$D$2:$H$310,4,FALSE),IF(LEFT($L68,2)="E2",VLOOKUP(AD68,$D$2:$H$310,3,FALSE),IF(LEFT($L68,2)="E1",VLOOKUP(AD68,$D$2:$H$310,2,FALSE),IF(LEFT($L68,2)="E4",VLOOKUP(AD68,$D$2:$H$310,5,FALSE))))),0)</f>
        <v>0</v>
      </c>
      <c r="AG68">
        <f t="shared" ref="AG68" si="605">_xlfn.IFNA(IF(LEFT($L68,2)="E3",VLOOKUP(AF68,$D$2:$H$310,4,FALSE),IF(LEFT($L68,2)="E2",VLOOKUP(AF68,$D$2:$H$310,3,FALSE),IF(LEFT($L68,2)="E1",VLOOKUP(AF68,$D$2:$H$310,2,FALSE),IF(LEFT($L68,2)="E4",VLOOKUP(AF68,$D$2:$H$310,5,FALSE))))),0)</f>
        <v>0</v>
      </c>
      <c r="AI68">
        <f t="shared" ref="AI68" si="606">_xlfn.IFNA(IF(LEFT($L68,2)="E3",VLOOKUP(AH68,$D$2:$H$310,4,FALSE),IF(LEFT($L68,2)="E2",VLOOKUP(AH68,$D$2:$H$310,3,FALSE),IF(LEFT($L68,2)="E1",VLOOKUP(AH68,$D$2:$H$310,2,FALSE),IF(LEFT($L68,2)="E4",VLOOKUP(AH68,$D$2:$H$310,5,FALSE))))),0)</f>
        <v>0</v>
      </c>
      <c r="AK68">
        <f t="shared" ref="AK68" si="607">_xlfn.IFNA(IF(LEFT($L68,2)="E3",VLOOKUP(AJ68,$D$2:$H$310,4,FALSE),IF(LEFT($L68,2)="E2",VLOOKUP(AJ68,$D$2:$H$310,3,FALSE),IF(LEFT($L68,2)="E1",VLOOKUP(AJ68,$D$2:$H$310,2,FALSE),IF(LEFT($L68,2)="E4",VLOOKUP(AJ68,$D$2:$H$310,5,FALSE))))),0)</f>
        <v>0</v>
      </c>
      <c r="AM68">
        <f t="shared" ref="AM68" si="608">_xlfn.IFNA(IF(LEFT($L68,2)="E3",VLOOKUP(AL68,$D$2:$H$310,4,FALSE),IF(LEFT($L68,2)="E2",VLOOKUP(AL68,$D$2:$H$310,3,FALSE),IF(LEFT($L68,2)="E1",VLOOKUP(AL68,$D$2:$H$310,2,FALSE),IF(LEFT($L68,2)="E4",VLOOKUP(AL68,$D$2:$H$310,5,FALSE))))),0)</f>
        <v>0</v>
      </c>
      <c r="AO68">
        <f t="shared" ref="AO68" si="609">_xlfn.IFNA(IF(LEFT($L68,2)="E3",VLOOKUP(AN68,$D$2:$H$310,4,FALSE),IF(LEFT($L68,2)="E2",VLOOKUP(AN68,$D$2:$H$310,3,FALSE),IF(LEFT($L68,2)="E1",VLOOKUP(AN68,$D$2:$H$310,2,FALSE),IF(LEFT($L68,2)="E4",VLOOKUP(AN68,$D$2:$H$310,5,FALSE))))),0)</f>
        <v>0</v>
      </c>
      <c r="AQ68">
        <f t="shared" si="597"/>
        <v>435816475</v>
      </c>
      <c r="AR68">
        <f t="shared" si="598"/>
        <v>435816475</v>
      </c>
      <c r="AS68" t="str">
        <f t="shared" si="599"/>
        <v>MATCH</v>
      </c>
      <c r="AT68">
        <f t="shared" si="600"/>
        <v>0</v>
      </c>
    </row>
    <row r="69" spans="1:46" x14ac:dyDescent="0.25">
      <c r="A69" t="s">
        <v>151</v>
      </c>
      <c r="B69">
        <v>23400978</v>
      </c>
      <c r="D69" t="s">
        <v>1551</v>
      </c>
      <c r="E69">
        <v>85633374.689999998</v>
      </c>
      <c r="F69">
        <v>12379833.59</v>
      </c>
      <c r="G69">
        <v>0</v>
      </c>
      <c r="H69">
        <v>0</v>
      </c>
      <c r="L69" t="s">
        <v>363</v>
      </c>
      <c r="N69" t="s">
        <v>1518</v>
      </c>
      <c r="O69">
        <f t="shared" si="584"/>
        <v>0</v>
      </c>
      <c r="P69" t="s">
        <v>1519</v>
      </c>
      <c r="Q69">
        <f t="shared" si="585"/>
        <v>0</v>
      </c>
      <c r="R69" t="s">
        <v>1520</v>
      </c>
      <c r="S69">
        <f t="shared" si="586"/>
        <v>0</v>
      </c>
      <c r="T69" t="s">
        <v>1521</v>
      </c>
      <c r="U69">
        <f t="shared" si="587"/>
        <v>0</v>
      </c>
      <c r="W69">
        <f t="shared" si="587"/>
        <v>0</v>
      </c>
      <c r="Y69">
        <f t="shared" ref="Y69" si="610">_xlfn.IFNA(IF(LEFT($L69,2)="E3",VLOOKUP(X69,$D$2:$H$310,4,FALSE),IF(LEFT($L69,2)="E2",VLOOKUP(X69,$D$2:$H$310,3,FALSE),IF(LEFT($L69,2)="E1",VLOOKUP(X69,$D$2:$H$310,2,FALSE),IF(LEFT($L69,2)="E4",VLOOKUP(X69,$D$2:$H$310,5,FALSE))))),0)</f>
        <v>0</v>
      </c>
      <c r="AA69">
        <f t="shared" ref="AA69" si="611">_xlfn.IFNA(IF(LEFT($L69,2)="E3",VLOOKUP(Z69,$D$2:$H$310,4,FALSE),IF(LEFT($L69,2)="E2",VLOOKUP(Z69,$D$2:$H$310,3,FALSE),IF(LEFT($L69,2)="E1",VLOOKUP(Z69,$D$2:$H$310,2,FALSE),IF(LEFT($L69,2)="E4",VLOOKUP(Z69,$D$2:$H$310,5,FALSE))))),0)</f>
        <v>0</v>
      </c>
      <c r="AC69">
        <f t="shared" ref="AC69" si="612">_xlfn.IFNA(IF(LEFT($L69,2)="E3",VLOOKUP(AB69,$D$2:$H$310,4,FALSE),IF(LEFT($L69,2)="E2",VLOOKUP(AB69,$D$2:$H$310,3,FALSE),IF(LEFT($L69,2)="E1",VLOOKUP(AB69,$D$2:$H$310,2,FALSE),IF(LEFT($L69,2)="E4",VLOOKUP(AB69,$D$2:$H$310,5,FALSE))))),0)</f>
        <v>0</v>
      </c>
      <c r="AE69">
        <f t="shared" ref="AE69" si="613">_xlfn.IFNA(IF(LEFT($L69,2)="E3",VLOOKUP(AD69,$D$2:$H$310,4,FALSE),IF(LEFT($L69,2)="E2",VLOOKUP(AD69,$D$2:$H$310,3,FALSE),IF(LEFT($L69,2)="E1",VLOOKUP(AD69,$D$2:$H$310,2,FALSE),IF(LEFT($L69,2)="E4",VLOOKUP(AD69,$D$2:$H$310,5,FALSE))))),0)</f>
        <v>0</v>
      </c>
      <c r="AG69">
        <f t="shared" ref="AG69" si="614">_xlfn.IFNA(IF(LEFT($L69,2)="E3",VLOOKUP(AF69,$D$2:$H$310,4,FALSE),IF(LEFT($L69,2)="E2",VLOOKUP(AF69,$D$2:$H$310,3,FALSE),IF(LEFT($L69,2)="E1",VLOOKUP(AF69,$D$2:$H$310,2,FALSE),IF(LEFT($L69,2)="E4",VLOOKUP(AF69,$D$2:$H$310,5,FALSE))))),0)</f>
        <v>0</v>
      </c>
      <c r="AI69">
        <f t="shared" ref="AI69" si="615">_xlfn.IFNA(IF(LEFT($L69,2)="E3",VLOOKUP(AH69,$D$2:$H$310,4,FALSE),IF(LEFT($L69,2)="E2",VLOOKUP(AH69,$D$2:$H$310,3,FALSE),IF(LEFT($L69,2)="E1",VLOOKUP(AH69,$D$2:$H$310,2,FALSE),IF(LEFT($L69,2)="E4",VLOOKUP(AH69,$D$2:$H$310,5,FALSE))))),0)</f>
        <v>0</v>
      </c>
      <c r="AK69">
        <f t="shared" ref="AK69" si="616">_xlfn.IFNA(IF(LEFT($L69,2)="E3",VLOOKUP(AJ69,$D$2:$H$310,4,FALSE),IF(LEFT($L69,2)="E2",VLOOKUP(AJ69,$D$2:$H$310,3,FALSE),IF(LEFT($L69,2)="E1",VLOOKUP(AJ69,$D$2:$H$310,2,FALSE),IF(LEFT($L69,2)="E4",VLOOKUP(AJ69,$D$2:$H$310,5,FALSE))))),0)</f>
        <v>0</v>
      </c>
      <c r="AM69">
        <f t="shared" ref="AM69" si="617">_xlfn.IFNA(IF(LEFT($L69,2)="E3",VLOOKUP(AL69,$D$2:$H$310,4,FALSE),IF(LEFT($L69,2)="E2",VLOOKUP(AL69,$D$2:$H$310,3,FALSE),IF(LEFT($L69,2)="E1",VLOOKUP(AL69,$D$2:$H$310,2,FALSE),IF(LEFT($L69,2)="E4",VLOOKUP(AL69,$D$2:$H$310,5,FALSE))))),0)</f>
        <v>0</v>
      </c>
      <c r="AO69">
        <f t="shared" ref="AO69" si="618">_xlfn.IFNA(IF(LEFT($L69,2)="E3",VLOOKUP(AN69,$D$2:$H$310,4,FALSE),IF(LEFT($L69,2)="E2",VLOOKUP(AN69,$D$2:$H$310,3,FALSE),IF(LEFT($L69,2)="E1",VLOOKUP(AN69,$D$2:$H$310,2,FALSE),IF(LEFT($L69,2)="E4",VLOOKUP(AN69,$D$2:$H$310,5,FALSE))))),0)</f>
        <v>0</v>
      </c>
      <c r="AQ69">
        <f t="shared" si="597"/>
        <v>0</v>
      </c>
      <c r="AR69">
        <f t="shared" si="598"/>
        <v>0</v>
      </c>
      <c r="AS69" t="str">
        <f t="shared" si="599"/>
        <v>MATCH</v>
      </c>
      <c r="AT69">
        <f t="shared" si="600"/>
        <v>0</v>
      </c>
    </row>
    <row r="70" spans="1:46" x14ac:dyDescent="0.25">
      <c r="A70" t="s">
        <v>1602</v>
      </c>
      <c r="B70">
        <v>279841541</v>
      </c>
      <c r="D70" t="s">
        <v>1467</v>
      </c>
      <c r="E70">
        <v>49758413</v>
      </c>
      <c r="F70">
        <v>8843411</v>
      </c>
      <c r="G70">
        <v>2544152</v>
      </c>
      <c r="H70">
        <v>0</v>
      </c>
      <c r="L70" t="s">
        <v>366</v>
      </c>
      <c r="N70" t="s">
        <v>1522</v>
      </c>
      <c r="O70">
        <f t="shared" si="584"/>
        <v>12272631</v>
      </c>
      <c r="P70" t="s">
        <v>1523</v>
      </c>
      <c r="Q70">
        <f t="shared" si="585"/>
        <v>5739571</v>
      </c>
      <c r="S70">
        <f t="shared" si="586"/>
        <v>0</v>
      </c>
      <c r="U70">
        <f t="shared" si="587"/>
        <v>0</v>
      </c>
      <c r="W70">
        <f t="shared" si="587"/>
        <v>0</v>
      </c>
      <c r="Y70">
        <f t="shared" ref="Y70" si="619">_xlfn.IFNA(IF(LEFT($L70,2)="E3",VLOOKUP(X70,$D$2:$H$310,4,FALSE),IF(LEFT($L70,2)="E2",VLOOKUP(X70,$D$2:$H$310,3,FALSE),IF(LEFT($L70,2)="E1",VLOOKUP(X70,$D$2:$H$310,2,FALSE),IF(LEFT($L70,2)="E4",VLOOKUP(X70,$D$2:$H$310,5,FALSE))))),0)</f>
        <v>0</v>
      </c>
      <c r="AA70">
        <f t="shared" ref="AA70" si="620">_xlfn.IFNA(IF(LEFT($L70,2)="E3",VLOOKUP(Z70,$D$2:$H$310,4,FALSE),IF(LEFT($L70,2)="E2",VLOOKUP(Z70,$D$2:$H$310,3,FALSE),IF(LEFT($L70,2)="E1",VLOOKUP(Z70,$D$2:$H$310,2,FALSE),IF(LEFT($L70,2)="E4",VLOOKUP(Z70,$D$2:$H$310,5,FALSE))))),0)</f>
        <v>0</v>
      </c>
      <c r="AC70">
        <f t="shared" ref="AC70" si="621">_xlfn.IFNA(IF(LEFT($L70,2)="E3",VLOOKUP(AB70,$D$2:$H$310,4,FALSE),IF(LEFT($L70,2)="E2",VLOOKUP(AB70,$D$2:$H$310,3,FALSE),IF(LEFT($L70,2)="E1",VLOOKUP(AB70,$D$2:$H$310,2,FALSE),IF(LEFT($L70,2)="E4",VLOOKUP(AB70,$D$2:$H$310,5,FALSE))))),0)</f>
        <v>0</v>
      </c>
      <c r="AE70">
        <f t="shared" ref="AE70" si="622">_xlfn.IFNA(IF(LEFT($L70,2)="E3",VLOOKUP(AD70,$D$2:$H$310,4,FALSE),IF(LEFT($L70,2)="E2",VLOOKUP(AD70,$D$2:$H$310,3,FALSE),IF(LEFT($L70,2)="E1",VLOOKUP(AD70,$D$2:$H$310,2,FALSE),IF(LEFT($L70,2)="E4",VLOOKUP(AD70,$D$2:$H$310,5,FALSE))))),0)</f>
        <v>0</v>
      </c>
      <c r="AG70">
        <f t="shared" ref="AG70" si="623">_xlfn.IFNA(IF(LEFT($L70,2)="E3",VLOOKUP(AF70,$D$2:$H$310,4,FALSE),IF(LEFT($L70,2)="E2",VLOOKUP(AF70,$D$2:$H$310,3,FALSE),IF(LEFT($L70,2)="E1",VLOOKUP(AF70,$D$2:$H$310,2,FALSE),IF(LEFT($L70,2)="E4",VLOOKUP(AF70,$D$2:$H$310,5,FALSE))))),0)</f>
        <v>0</v>
      </c>
      <c r="AI70">
        <f t="shared" ref="AI70" si="624">_xlfn.IFNA(IF(LEFT($L70,2)="E3",VLOOKUP(AH70,$D$2:$H$310,4,FALSE),IF(LEFT($L70,2)="E2",VLOOKUP(AH70,$D$2:$H$310,3,FALSE),IF(LEFT($L70,2)="E1",VLOOKUP(AH70,$D$2:$H$310,2,FALSE),IF(LEFT($L70,2)="E4",VLOOKUP(AH70,$D$2:$H$310,5,FALSE))))),0)</f>
        <v>0</v>
      </c>
      <c r="AK70">
        <f t="shared" ref="AK70" si="625">_xlfn.IFNA(IF(LEFT($L70,2)="E3",VLOOKUP(AJ70,$D$2:$H$310,4,FALSE),IF(LEFT($L70,2)="E2",VLOOKUP(AJ70,$D$2:$H$310,3,FALSE),IF(LEFT($L70,2)="E1",VLOOKUP(AJ70,$D$2:$H$310,2,FALSE),IF(LEFT($L70,2)="E4",VLOOKUP(AJ70,$D$2:$H$310,5,FALSE))))),0)</f>
        <v>0</v>
      </c>
      <c r="AM70">
        <f t="shared" ref="AM70" si="626">_xlfn.IFNA(IF(LEFT($L70,2)="E3",VLOOKUP(AL70,$D$2:$H$310,4,FALSE),IF(LEFT($L70,2)="E2",VLOOKUP(AL70,$D$2:$H$310,3,FALSE),IF(LEFT($L70,2)="E1",VLOOKUP(AL70,$D$2:$H$310,2,FALSE),IF(LEFT($L70,2)="E4",VLOOKUP(AL70,$D$2:$H$310,5,FALSE))))),0)</f>
        <v>0</v>
      </c>
      <c r="AO70">
        <f t="shared" ref="AO70" si="627">_xlfn.IFNA(IF(LEFT($L70,2)="E3",VLOOKUP(AN70,$D$2:$H$310,4,FALSE),IF(LEFT($L70,2)="E2",VLOOKUP(AN70,$D$2:$H$310,3,FALSE),IF(LEFT($L70,2)="E1",VLOOKUP(AN70,$D$2:$H$310,2,FALSE),IF(LEFT($L70,2)="E4",VLOOKUP(AN70,$D$2:$H$310,5,FALSE))))),0)</f>
        <v>0</v>
      </c>
      <c r="AQ70">
        <f t="shared" si="597"/>
        <v>18012202</v>
      </c>
      <c r="AR70">
        <f t="shared" si="598"/>
        <v>18012202</v>
      </c>
      <c r="AS70" t="str">
        <f t="shared" si="599"/>
        <v>MATCH</v>
      </c>
      <c r="AT70">
        <f t="shared" si="600"/>
        <v>0</v>
      </c>
    </row>
    <row r="71" spans="1:46" x14ac:dyDescent="0.25">
      <c r="A71" t="s">
        <v>357</v>
      </c>
      <c r="B71">
        <v>83253102</v>
      </c>
      <c r="D71" t="s">
        <v>1547</v>
      </c>
      <c r="E71">
        <v>91870380</v>
      </c>
      <c r="F71">
        <v>16695951.26</v>
      </c>
      <c r="G71">
        <v>0</v>
      </c>
      <c r="H71">
        <v>0</v>
      </c>
      <c r="L71" t="s">
        <v>369</v>
      </c>
      <c r="N71" t="s">
        <v>1518</v>
      </c>
      <c r="O71">
        <f t="shared" si="584"/>
        <v>5165637.1500000004</v>
      </c>
      <c r="P71" t="s">
        <v>1519</v>
      </c>
      <c r="Q71">
        <f t="shared" si="585"/>
        <v>6563423</v>
      </c>
      <c r="R71" t="s">
        <v>1520</v>
      </c>
      <c r="S71">
        <f t="shared" si="586"/>
        <v>5543406</v>
      </c>
      <c r="T71" t="s">
        <v>1521</v>
      </c>
      <c r="U71">
        <f t="shared" si="587"/>
        <v>11118192.279999999</v>
      </c>
      <c r="W71">
        <f t="shared" si="587"/>
        <v>0</v>
      </c>
      <c r="Y71">
        <f t="shared" ref="Y71" si="628">_xlfn.IFNA(IF(LEFT($L71,2)="E3",VLOOKUP(X71,$D$2:$H$310,4,FALSE),IF(LEFT($L71,2)="E2",VLOOKUP(X71,$D$2:$H$310,3,FALSE),IF(LEFT($L71,2)="E1",VLOOKUP(X71,$D$2:$H$310,2,FALSE),IF(LEFT($L71,2)="E4",VLOOKUP(X71,$D$2:$H$310,5,FALSE))))),0)</f>
        <v>0</v>
      </c>
      <c r="AA71">
        <f t="shared" ref="AA71" si="629">_xlfn.IFNA(IF(LEFT($L71,2)="E3",VLOOKUP(Z71,$D$2:$H$310,4,FALSE),IF(LEFT($L71,2)="E2",VLOOKUP(Z71,$D$2:$H$310,3,FALSE),IF(LEFT($L71,2)="E1",VLOOKUP(Z71,$D$2:$H$310,2,FALSE),IF(LEFT($L71,2)="E4",VLOOKUP(Z71,$D$2:$H$310,5,FALSE))))),0)</f>
        <v>0</v>
      </c>
      <c r="AC71">
        <f t="shared" ref="AC71" si="630">_xlfn.IFNA(IF(LEFT($L71,2)="E3",VLOOKUP(AB71,$D$2:$H$310,4,FALSE),IF(LEFT($L71,2)="E2",VLOOKUP(AB71,$D$2:$H$310,3,FALSE),IF(LEFT($L71,2)="E1",VLOOKUP(AB71,$D$2:$H$310,2,FALSE),IF(LEFT($L71,2)="E4",VLOOKUP(AB71,$D$2:$H$310,5,FALSE))))),0)</f>
        <v>0</v>
      </c>
      <c r="AE71">
        <f t="shared" ref="AE71" si="631">_xlfn.IFNA(IF(LEFT($L71,2)="E3",VLOOKUP(AD71,$D$2:$H$310,4,FALSE),IF(LEFT($L71,2)="E2",VLOOKUP(AD71,$D$2:$H$310,3,FALSE),IF(LEFT($L71,2)="E1",VLOOKUP(AD71,$D$2:$H$310,2,FALSE),IF(LEFT($L71,2)="E4",VLOOKUP(AD71,$D$2:$H$310,5,FALSE))))),0)</f>
        <v>0</v>
      </c>
      <c r="AG71">
        <f t="shared" ref="AG71" si="632">_xlfn.IFNA(IF(LEFT($L71,2)="E3",VLOOKUP(AF71,$D$2:$H$310,4,FALSE),IF(LEFT($L71,2)="E2",VLOOKUP(AF71,$D$2:$H$310,3,FALSE),IF(LEFT($L71,2)="E1",VLOOKUP(AF71,$D$2:$H$310,2,FALSE),IF(LEFT($L71,2)="E4",VLOOKUP(AF71,$D$2:$H$310,5,FALSE))))),0)</f>
        <v>0</v>
      </c>
      <c r="AI71">
        <f t="shared" ref="AI71" si="633">_xlfn.IFNA(IF(LEFT($L71,2)="E3",VLOOKUP(AH71,$D$2:$H$310,4,FALSE),IF(LEFT($L71,2)="E2",VLOOKUP(AH71,$D$2:$H$310,3,FALSE),IF(LEFT($L71,2)="E1",VLOOKUP(AH71,$D$2:$H$310,2,FALSE),IF(LEFT($L71,2)="E4",VLOOKUP(AH71,$D$2:$H$310,5,FALSE))))),0)</f>
        <v>0</v>
      </c>
      <c r="AK71">
        <f t="shared" ref="AK71" si="634">_xlfn.IFNA(IF(LEFT($L71,2)="E3",VLOOKUP(AJ71,$D$2:$H$310,4,FALSE),IF(LEFT($L71,2)="E2",VLOOKUP(AJ71,$D$2:$H$310,3,FALSE),IF(LEFT($L71,2)="E1",VLOOKUP(AJ71,$D$2:$H$310,2,FALSE),IF(LEFT($L71,2)="E4",VLOOKUP(AJ71,$D$2:$H$310,5,FALSE))))),0)</f>
        <v>0</v>
      </c>
      <c r="AM71">
        <f t="shared" ref="AM71" si="635">_xlfn.IFNA(IF(LEFT($L71,2)="E3",VLOOKUP(AL71,$D$2:$H$310,4,FALSE),IF(LEFT($L71,2)="E2",VLOOKUP(AL71,$D$2:$H$310,3,FALSE),IF(LEFT($L71,2)="E1",VLOOKUP(AL71,$D$2:$H$310,2,FALSE),IF(LEFT($L71,2)="E4",VLOOKUP(AL71,$D$2:$H$310,5,FALSE))))),0)</f>
        <v>0</v>
      </c>
      <c r="AO71">
        <f t="shared" ref="AO71" si="636">_xlfn.IFNA(IF(LEFT($L71,2)="E3",VLOOKUP(AN71,$D$2:$H$310,4,FALSE),IF(LEFT($L71,2)="E2",VLOOKUP(AN71,$D$2:$H$310,3,FALSE),IF(LEFT($L71,2)="E1",VLOOKUP(AN71,$D$2:$H$310,2,FALSE),IF(LEFT($L71,2)="E4",VLOOKUP(AN71,$D$2:$H$310,5,FALSE))))),0)</f>
        <v>0</v>
      </c>
      <c r="AQ71">
        <f t="shared" si="597"/>
        <v>28390658</v>
      </c>
      <c r="AR71">
        <f t="shared" si="598"/>
        <v>28390658.43</v>
      </c>
      <c r="AS71" t="str">
        <f t="shared" si="599"/>
        <v>INVESTIGATE</v>
      </c>
      <c r="AT71">
        <f t="shared" si="600"/>
        <v>-0.42999999970197678</v>
      </c>
    </row>
    <row r="72" spans="1:46" x14ac:dyDescent="0.25">
      <c r="A72" t="s">
        <v>233</v>
      </c>
      <c r="B72">
        <v>42801230</v>
      </c>
      <c r="D72" t="s">
        <v>1396</v>
      </c>
      <c r="E72">
        <v>53853028</v>
      </c>
      <c r="F72">
        <v>8398969</v>
      </c>
      <c r="G72">
        <v>2895361</v>
      </c>
      <c r="H72">
        <v>0</v>
      </c>
      <c r="L72" t="s">
        <v>372</v>
      </c>
      <c r="N72" t="s">
        <v>1518</v>
      </c>
      <c r="O72">
        <f t="shared" si="584"/>
        <v>14851040.34</v>
      </c>
      <c r="P72" t="s">
        <v>1519</v>
      </c>
      <c r="Q72">
        <f t="shared" si="585"/>
        <v>18869630</v>
      </c>
      <c r="R72" t="s">
        <v>1520</v>
      </c>
      <c r="S72">
        <f t="shared" si="586"/>
        <v>15937114</v>
      </c>
      <c r="T72" t="s">
        <v>1521</v>
      </c>
      <c r="U72">
        <f t="shared" si="587"/>
        <v>31964444.239999998</v>
      </c>
      <c r="W72">
        <f t="shared" si="587"/>
        <v>0</v>
      </c>
      <c r="Y72">
        <f t="shared" ref="Y72" si="637">_xlfn.IFNA(IF(LEFT($L72,2)="E3",VLOOKUP(X72,$D$2:$H$310,4,FALSE),IF(LEFT($L72,2)="E2",VLOOKUP(X72,$D$2:$H$310,3,FALSE),IF(LEFT($L72,2)="E1",VLOOKUP(X72,$D$2:$H$310,2,FALSE),IF(LEFT($L72,2)="E4",VLOOKUP(X72,$D$2:$H$310,5,FALSE))))),0)</f>
        <v>0</v>
      </c>
      <c r="AA72">
        <f t="shared" ref="AA72" si="638">_xlfn.IFNA(IF(LEFT($L72,2)="E3",VLOOKUP(Z72,$D$2:$H$310,4,FALSE),IF(LEFT($L72,2)="E2",VLOOKUP(Z72,$D$2:$H$310,3,FALSE),IF(LEFT($L72,2)="E1",VLOOKUP(Z72,$D$2:$H$310,2,FALSE),IF(LEFT($L72,2)="E4",VLOOKUP(Z72,$D$2:$H$310,5,FALSE))))),0)</f>
        <v>0</v>
      </c>
      <c r="AC72">
        <f t="shared" ref="AC72" si="639">_xlfn.IFNA(IF(LEFT($L72,2)="E3",VLOOKUP(AB72,$D$2:$H$310,4,FALSE),IF(LEFT($L72,2)="E2",VLOOKUP(AB72,$D$2:$H$310,3,FALSE),IF(LEFT($L72,2)="E1",VLOOKUP(AB72,$D$2:$H$310,2,FALSE),IF(LEFT($L72,2)="E4",VLOOKUP(AB72,$D$2:$H$310,5,FALSE))))),0)</f>
        <v>0</v>
      </c>
      <c r="AE72">
        <f t="shared" ref="AE72" si="640">_xlfn.IFNA(IF(LEFT($L72,2)="E3",VLOOKUP(AD72,$D$2:$H$310,4,FALSE),IF(LEFT($L72,2)="E2",VLOOKUP(AD72,$D$2:$H$310,3,FALSE),IF(LEFT($L72,2)="E1",VLOOKUP(AD72,$D$2:$H$310,2,FALSE),IF(LEFT($L72,2)="E4",VLOOKUP(AD72,$D$2:$H$310,5,FALSE))))),0)</f>
        <v>0</v>
      </c>
      <c r="AG72">
        <f t="shared" ref="AG72" si="641">_xlfn.IFNA(IF(LEFT($L72,2)="E3",VLOOKUP(AF72,$D$2:$H$310,4,FALSE),IF(LEFT($L72,2)="E2",VLOOKUP(AF72,$D$2:$H$310,3,FALSE),IF(LEFT($L72,2)="E1",VLOOKUP(AF72,$D$2:$H$310,2,FALSE),IF(LEFT($L72,2)="E4",VLOOKUP(AF72,$D$2:$H$310,5,FALSE))))),0)</f>
        <v>0</v>
      </c>
      <c r="AI72">
        <f t="shared" ref="AI72" si="642">_xlfn.IFNA(IF(LEFT($L72,2)="E3",VLOOKUP(AH72,$D$2:$H$310,4,FALSE),IF(LEFT($L72,2)="E2",VLOOKUP(AH72,$D$2:$H$310,3,FALSE),IF(LEFT($L72,2)="E1",VLOOKUP(AH72,$D$2:$H$310,2,FALSE),IF(LEFT($L72,2)="E4",VLOOKUP(AH72,$D$2:$H$310,5,FALSE))))),0)</f>
        <v>0</v>
      </c>
      <c r="AK72">
        <f t="shared" ref="AK72" si="643">_xlfn.IFNA(IF(LEFT($L72,2)="E3",VLOOKUP(AJ72,$D$2:$H$310,4,FALSE),IF(LEFT($L72,2)="E2",VLOOKUP(AJ72,$D$2:$H$310,3,FALSE),IF(LEFT($L72,2)="E1",VLOOKUP(AJ72,$D$2:$H$310,2,FALSE),IF(LEFT($L72,2)="E4",VLOOKUP(AJ72,$D$2:$H$310,5,FALSE))))),0)</f>
        <v>0</v>
      </c>
      <c r="AM72">
        <f t="shared" ref="AM72" si="644">_xlfn.IFNA(IF(LEFT($L72,2)="E3",VLOOKUP(AL72,$D$2:$H$310,4,FALSE),IF(LEFT($L72,2)="E2",VLOOKUP(AL72,$D$2:$H$310,3,FALSE),IF(LEFT($L72,2)="E1",VLOOKUP(AL72,$D$2:$H$310,2,FALSE),IF(LEFT($L72,2)="E4",VLOOKUP(AL72,$D$2:$H$310,5,FALSE))))),0)</f>
        <v>0</v>
      </c>
      <c r="AO72">
        <f t="shared" ref="AO72" si="645">_xlfn.IFNA(IF(LEFT($L72,2)="E3",VLOOKUP(AN72,$D$2:$H$310,4,FALSE),IF(LEFT($L72,2)="E2",VLOOKUP(AN72,$D$2:$H$310,3,FALSE),IF(LEFT($L72,2)="E1",VLOOKUP(AN72,$D$2:$H$310,2,FALSE),IF(LEFT($L72,2)="E4",VLOOKUP(AN72,$D$2:$H$310,5,FALSE))))),0)</f>
        <v>0</v>
      </c>
      <c r="AQ72">
        <f t="shared" si="597"/>
        <v>81622228</v>
      </c>
      <c r="AR72">
        <f t="shared" si="598"/>
        <v>81622228.579999998</v>
      </c>
      <c r="AS72" t="str">
        <f t="shared" si="599"/>
        <v>INVESTIGATE</v>
      </c>
      <c r="AT72">
        <f t="shared" si="600"/>
        <v>-0.57999999821186066</v>
      </c>
    </row>
    <row r="73" spans="1:46" x14ac:dyDescent="0.25">
      <c r="A73" t="s">
        <v>348</v>
      </c>
      <c r="B73">
        <v>61819740.960000001</v>
      </c>
      <c r="D73" t="s">
        <v>1468</v>
      </c>
      <c r="E73">
        <v>85461673</v>
      </c>
      <c r="F73">
        <v>15188842</v>
      </c>
      <c r="G73">
        <v>4369664</v>
      </c>
      <c r="H73">
        <v>0</v>
      </c>
      <c r="L73" t="s">
        <v>375</v>
      </c>
      <c r="N73" t="s">
        <v>1524</v>
      </c>
      <c r="O73">
        <f t="shared" si="584"/>
        <v>41279706</v>
      </c>
      <c r="P73" t="s">
        <v>1525</v>
      </c>
      <c r="Q73">
        <f t="shared" si="585"/>
        <v>54733657</v>
      </c>
      <c r="R73" t="s">
        <v>1526</v>
      </c>
      <c r="S73">
        <f t="shared" si="586"/>
        <v>55624744</v>
      </c>
      <c r="T73" t="s">
        <v>1527</v>
      </c>
      <c r="U73">
        <f t="shared" si="587"/>
        <v>52784168</v>
      </c>
      <c r="V73" t="s">
        <v>1528</v>
      </c>
      <c r="W73">
        <f t="shared" si="587"/>
        <v>54743438</v>
      </c>
      <c r="X73" t="s">
        <v>1529</v>
      </c>
      <c r="Y73">
        <f t="shared" ref="Y73" si="646">_xlfn.IFNA(IF(LEFT($L73,2)="E3",VLOOKUP(X73,$D$2:$H$310,4,FALSE),IF(LEFT($L73,2)="E2",VLOOKUP(X73,$D$2:$H$310,3,FALSE),IF(LEFT($L73,2)="E1",VLOOKUP(X73,$D$2:$H$310,2,FALSE),IF(LEFT($L73,2)="E4",VLOOKUP(X73,$D$2:$H$310,5,FALSE))))),0)</f>
        <v>67949584</v>
      </c>
      <c r="Z73" t="s">
        <v>1530</v>
      </c>
      <c r="AA73">
        <f t="shared" ref="AA73" si="647">_xlfn.IFNA(IF(LEFT($L73,2)="E3",VLOOKUP(Z73,$D$2:$H$310,4,FALSE),IF(LEFT($L73,2)="E2",VLOOKUP(Z73,$D$2:$H$310,3,FALSE),IF(LEFT($L73,2)="E1",VLOOKUP(Z73,$D$2:$H$310,2,FALSE),IF(LEFT($L73,2)="E4",VLOOKUP(Z73,$D$2:$H$310,5,FALSE))))),0)</f>
        <v>46957563</v>
      </c>
      <c r="AB73" t="s">
        <v>1531</v>
      </c>
      <c r="AC73">
        <f t="shared" ref="AC73" si="648">_xlfn.IFNA(IF(LEFT($L73,2)="E3",VLOOKUP(AB73,$D$2:$H$310,4,FALSE),IF(LEFT($L73,2)="E2",VLOOKUP(AB73,$D$2:$H$310,3,FALSE),IF(LEFT($L73,2)="E1",VLOOKUP(AB73,$D$2:$H$310,2,FALSE),IF(LEFT($L73,2)="E4",VLOOKUP(AB73,$D$2:$H$310,5,FALSE))))),0)</f>
        <v>32185058</v>
      </c>
      <c r="AE73">
        <f t="shared" ref="AE73" si="649">_xlfn.IFNA(IF(LEFT($L73,2)="E3",VLOOKUP(AD73,$D$2:$H$310,4,FALSE),IF(LEFT($L73,2)="E2",VLOOKUP(AD73,$D$2:$H$310,3,FALSE),IF(LEFT($L73,2)="E1",VLOOKUP(AD73,$D$2:$H$310,2,FALSE),IF(LEFT($L73,2)="E4",VLOOKUP(AD73,$D$2:$H$310,5,FALSE))))),0)</f>
        <v>0</v>
      </c>
      <c r="AG73">
        <f t="shared" ref="AG73" si="650">_xlfn.IFNA(IF(LEFT($L73,2)="E3",VLOOKUP(AF73,$D$2:$H$310,4,FALSE),IF(LEFT($L73,2)="E2",VLOOKUP(AF73,$D$2:$H$310,3,FALSE),IF(LEFT($L73,2)="E1",VLOOKUP(AF73,$D$2:$H$310,2,FALSE),IF(LEFT($L73,2)="E4",VLOOKUP(AF73,$D$2:$H$310,5,FALSE))))),0)</f>
        <v>0</v>
      </c>
      <c r="AI73">
        <f t="shared" ref="AI73" si="651">_xlfn.IFNA(IF(LEFT($L73,2)="E3",VLOOKUP(AH73,$D$2:$H$310,4,FALSE),IF(LEFT($L73,2)="E2",VLOOKUP(AH73,$D$2:$H$310,3,FALSE),IF(LEFT($L73,2)="E1",VLOOKUP(AH73,$D$2:$H$310,2,FALSE),IF(LEFT($L73,2)="E4",VLOOKUP(AH73,$D$2:$H$310,5,FALSE))))),0)</f>
        <v>0</v>
      </c>
      <c r="AK73">
        <f t="shared" ref="AK73" si="652">_xlfn.IFNA(IF(LEFT($L73,2)="E3",VLOOKUP(AJ73,$D$2:$H$310,4,FALSE),IF(LEFT($L73,2)="E2",VLOOKUP(AJ73,$D$2:$H$310,3,FALSE),IF(LEFT($L73,2)="E1",VLOOKUP(AJ73,$D$2:$H$310,2,FALSE),IF(LEFT($L73,2)="E4",VLOOKUP(AJ73,$D$2:$H$310,5,FALSE))))),0)</f>
        <v>0</v>
      </c>
      <c r="AM73">
        <f t="shared" ref="AM73" si="653">_xlfn.IFNA(IF(LEFT($L73,2)="E3",VLOOKUP(AL73,$D$2:$H$310,4,FALSE),IF(LEFT($L73,2)="E2",VLOOKUP(AL73,$D$2:$H$310,3,FALSE),IF(LEFT($L73,2)="E1",VLOOKUP(AL73,$D$2:$H$310,2,FALSE),IF(LEFT($L73,2)="E4",VLOOKUP(AL73,$D$2:$H$310,5,FALSE))))),0)</f>
        <v>0</v>
      </c>
      <c r="AO73">
        <f t="shared" ref="AO73" si="654">_xlfn.IFNA(IF(LEFT($L73,2)="E3",VLOOKUP(AN73,$D$2:$H$310,4,FALSE),IF(LEFT($L73,2)="E2",VLOOKUP(AN73,$D$2:$H$310,3,FALSE),IF(LEFT($L73,2)="E1",VLOOKUP(AN73,$D$2:$H$310,2,FALSE),IF(LEFT($L73,2)="E4",VLOOKUP(AN73,$D$2:$H$310,5,FALSE))))),0)</f>
        <v>0</v>
      </c>
      <c r="AQ73">
        <f t="shared" si="597"/>
        <v>406257917.5</v>
      </c>
      <c r="AR73">
        <f t="shared" si="598"/>
        <v>406257918</v>
      </c>
      <c r="AS73" t="str">
        <f t="shared" si="599"/>
        <v>INVESTIGATE</v>
      </c>
      <c r="AT73">
        <f t="shared" si="600"/>
        <v>-0.5</v>
      </c>
    </row>
    <row r="74" spans="1:46" x14ac:dyDescent="0.25">
      <c r="A74" t="s">
        <v>215</v>
      </c>
      <c r="B74">
        <v>153186325.09999999</v>
      </c>
      <c r="D74" t="s">
        <v>1343</v>
      </c>
      <c r="E74">
        <v>0</v>
      </c>
      <c r="F74">
        <v>29539385</v>
      </c>
      <c r="G74">
        <v>10348320</v>
      </c>
      <c r="H74">
        <v>0</v>
      </c>
      <c r="L74" t="s">
        <v>378</v>
      </c>
      <c r="N74" t="s">
        <v>1524</v>
      </c>
      <c r="O74">
        <f t="shared" si="584"/>
        <v>2366962</v>
      </c>
      <c r="P74" t="s">
        <v>1525</v>
      </c>
      <c r="Q74">
        <f t="shared" si="585"/>
        <v>3138407</v>
      </c>
      <c r="R74" t="s">
        <v>1526</v>
      </c>
      <c r="S74">
        <f t="shared" si="586"/>
        <v>3189501</v>
      </c>
      <c r="T74" t="s">
        <v>1527</v>
      </c>
      <c r="U74">
        <f t="shared" si="587"/>
        <v>3026624</v>
      </c>
      <c r="V74" t="s">
        <v>1528</v>
      </c>
      <c r="W74">
        <f t="shared" si="587"/>
        <v>3138968</v>
      </c>
      <c r="X74" t="s">
        <v>1529</v>
      </c>
      <c r="Y74">
        <f t="shared" ref="Y74" si="655">_xlfn.IFNA(IF(LEFT($L74,2)="E3",VLOOKUP(X74,$D$2:$H$310,4,FALSE),IF(LEFT($L74,2)="E2",VLOOKUP(X74,$D$2:$H$310,3,FALSE),IF(LEFT($L74,2)="E1",VLOOKUP(X74,$D$2:$H$310,2,FALSE),IF(LEFT($L74,2)="E4",VLOOKUP(X74,$D$2:$H$310,5,FALSE))))),0)</f>
        <v>3896203</v>
      </c>
      <c r="Z74" t="s">
        <v>1530</v>
      </c>
      <c r="AA74">
        <f t="shared" ref="AA74" si="656">_xlfn.IFNA(IF(LEFT($L74,2)="E3",VLOOKUP(Z74,$D$2:$H$310,4,FALSE),IF(LEFT($L74,2)="E2",VLOOKUP(Z74,$D$2:$H$310,3,FALSE),IF(LEFT($L74,2)="E1",VLOOKUP(Z74,$D$2:$H$310,2,FALSE),IF(LEFT($L74,2)="E4",VLOOKUP(Z74,$D$2:$H$310,5,FALSE))))),0)</f>
        <v>2692529</v>
      </c>
      <c r="AB74" t="s">
        <v>1532</v>
      </c>
      <c r="AC74">
        <f t="shared" ref="AC74" si="657">_xlfn.IFNA(IF(LEFT($L74,2)="E3",VLOOKUP(AB74,$D$2:$H$310,4,FALSE),IF(LEFT($L74,2)="E2",VLOOKUP(AB74,$D$2:$H$310,3,FALSE),IF(LEFT($L74,2)="E1",VLOOKUP(AB74,$D$2:$H$310,2,FALSE),IF(LEFT($L74,2)="E4",VLOOKUP(AB74,$D$2:$H$310,5,FALSE))))),0)</f>
        <v>5237631</v>
      </c>
      <c r="AD74" t="s">
        <v>1531</v>
      </c>
      <c r="AE74">
        <f t="shared" ref="AE74" si="658">_xlfn.IFNA(IF(LEFT($L74,2)="E3",VLOOKUP(AD74,$D$2:$H$310,4,FALSE),IF(LEFT($L74,2)="E2",VLOOKUP(AD74,$D$2:$H$310,3,FALSE),IF(LEFT($L74,2)="E1",VLOOKUP(AD74,$D$2:$H$310,2,FALSE),IF(LEFT($L74,2)="E4",VLOOKUP(AD74,$D$2:$H$310,5,FALSE))))),0)</f>
        <v>1845479</v>
      </c>
      <c r="AG74">
        <f t="shared" ref="AG74" si="659">_xlfn.IFNA(IF(LEFT($L74,2)="E3",VLOOKUP(AF74,$D$2:$H$310,4,FALSE),IF(LEFT($L74,2)="E2",VLOOKUP(AF74,$D$2:$H$310,3,FALSE),IF(LEFT($L74,2)="E1",VLOOKUP(AF74,$D$2:$H$310,2,FALSE),IF(LEFT($L74,2)="E4",VLOOKUP(AF74,$D$2:$H$310,5,FALSE))))),0)</f>
        <v>0</v>
      </c>
      <c r="AI74">
        <f t="shared" ref="AI74" si="660">_xlfn.IFNA(IF(LEFT($L74,2)="E3",VLOOKUP(AH74,$D$2:$H$310,4,FALSE),IF(LEFT($L74,2)="E2",VLOOKUP(AH74,$D$2:$H$310,3,FALSE),IF(LEFT($L74,2)="E1",VLOOKUP(AH74,$D$2:$H$310,2,FALSE),IF(LEFT($L74,2)="E4",VLOOKUP(AH74,$D$2:$H$310,5,FALSE))))),0)</f>
        <v>0</v>
      </c>
      <c r="AK74">
        <f t="shared" ref="AK74" si="661">_xlfn.IFNA(IF(LEFT($L74,2)="E3",VLOOKUP(AJ74,$D$2:$H$310,4,FALSE),IF(LEFT($L74,2)="E2",VLOOKUP(AJ74,$D$2:$H$310,3,FALSE),IF(LEFT($L74,2)="E1",VLOOKUP(AJ74,$D$2:$H$310,2,FALSE),IF(LEFT($L74,2)="E4",VLOOKUP(AJ74,$D$2:$H$310,5,FALSE))))),0)</f>
        <v>0</v>
      </c>
      <c r="AM74">
        <f t="shared" ref="AM74" si="662">_xlfn.IFNA(IF(LEFT($L74,2)="E3",VLOOKUP(AL74,$D$2:$H$310,4,FALSE),IF(LEFT($L74,2)="E2",VLOOKUP(AL74,$D$2:$H$310,3,FALSE),IF(LEFT($L74,2)="E1",VLOOKUP(AL74,$D$2:$H$310,2,FALSE),IF(LEFT($L74,2)="E4",VLOOKUP(AL74,$D$2:$H$310,5,FALSE))))),0)</f>
        <v>0</v>
      </c>
      <c r="AO74">
        <f t="shared" ref="AO74" si="663">_xlfn.IFNA(IF(LEFT($L74,2)="E3",VLOOKUP(AN74,$D$2:$H$310,4,FALSE),IF(LEFT($L74,2)="E2",VLOOKUP(AN74,$D$2:$H$310,3,FALSE),IF(LEFT($L74,2)="E1",VLOOKUP(AN74,$D$2:$H$310,2,FALSE),IF(LEFT($L74,2)="E4",VLOOKUP(AN74,$D$2:$H$310,5,FALSE))))),0)</f>
        <v>0</v>
      </c>
      <c r="AQ74">
        <f t="shared" si="597"/>
        <v>28532303</v>
      </c>
      <c r="AR74">
        <f t="shared" si="598"/>
        <v>28532304</v>
      </c>
      <c r="AS74" t="str">
        <f t="shared" si="599"/>
        <v>INVESTIGATE</v>
      </c>
      <c r="AT74">
        <f t="shared" si="600"/>
        <v>-1</v>
      </c>
    </row>
    <row r="75" spans="1:46" x14ac:dyDescent="0.25">
      <c r="A75" t="s">
        <v>283</v>
      </c>
      <c r="B75">
        <v>823094413</v>
      </c>
      <c r="D75" t="s">
        <v>1489</v>
      </c>
      <c r="E75">
        <v>71989896</v>
      </c>
      <c r="F75">
        <v>13667616</v>
      </c>
      <c r="G75">
        <v>0</v>
      </c>
      <c r="H75">
        <v>0</v>
      </c>
      <c r="L75" t="s">
        <v>381</v>
      </c>
      <c r="N75" t="s">
        <v>1524</v>
      </c>
      <c r="O75">
        <f t="shared" si="584"/>
        <v>7322412</v>
      </c>
      <c r="P75" t="s">
        <v>1525</v>
      </c>
      <c r="Q75">
        <f t="shared" si="585"/>
        <v>9708945</v>
      </c>
      <c r="R75" t="s">
        <v>1526</v>
      </c>
      <c r="S75">
        <f t="shared" si="586"/>
        <v>9867011</v>
      </c>
      <c r="T75" t="s">
        <v>1527</v>
      </c>
      <c r="U75">
        <f t="shared" si="587"/>
        <v>9363135</v>
      </c>
      <c r="V75" t="s">
        <v>1528</v>
      </c>
      <c r="W75">
        <f t="shared" si="587"/>
        <v>9710680</v>
      </c>
      <c r="X75" t="s">
        <v>1529</v>
      </c>
      <c r="Y75">
        <f t="shared" ref="Y75" si="664">_xlfn.IFNA(IF(LEFT($L75,2)="E3",VLOOKUP(X75,$D$2:$H$310,4,FALSE),IF(LEFT($L75,2)="E2",VLOOKUP(X75,$D$2:$H$310,3,FALSE),IF(LEFT($L75,2)="E1",VLOOKUP(X75,$D$2:$H$310,2,FALSE),IF(LEFT($L75,2)="E4",VLOOKUP(X75,$D$2:$H$310,5,FALSE))))),0)</f>
        <v>12053256</v>
      </c>
      <c r="Z75" t="s">
        <v>1530</v>
      </c>
      <c r="AA75">
        <f t="shared" ref="AA75" si="665">_xlfn.IFNA(IF(LEFT($L75,2)="E3",VLOOKUP(Z75,$D$2:$H$310,4,FALSE),IF(LEFT($L75,2)="E2",VLOOKUP(Z75,$D$2:$H$310,3,FALSE),IF(LEFT($L75,2)="E1",VLOOKUP(Z75,$D$2:$H$310,2,FALSE),IF(LEFT($L75,2)="E4",VLOOKUP(Z75,$D$2:$H$310,5,FALSE))))),0)</f>
        <v>8329581</v>
      </c>
      <c r="AB75" t="s">
        <v>1532</v>
      </c>
      <c r="AC75">
        <f t="shared" ref="AC75" si="666">_xlfn.IFNA(IF(LEFT($L75,2)="E3",VLOOKUP(AB75,$D$2:$H$310,4,FALSE),IF(LEFT($L75,2)="E2",VLOOKUP(AB75,$D$2:$H$310,3,FALSE),IF(LEFT($L75,2)="E1",VLOOKUP(AB75,$D$2:$H$310,2,FALSE),IF(LEFT($L75,2)="E4",VLOOKUP(AB75,$D$2:$H$310,5,FALSE))))),0)</f>
        <v>16203085</v>
      </c>
      <c r="AD75" t="s">
        <v>1531</v>
      </c>
      <c r="AE75">
        <f t="shared" ref="AE75" si="667">_xlfn.IFNA(IF(LEFT($L75,2)="E3",VLOOKUP(AD75,$D$2:$H$310,4,FALSE),IF(LEFT($L75,2)="E2",VLOOKUP(AD75,$D$2:$H$310,3,FALSE),IF(LEFT($L75,2)="E1",VLOOKUP(AD75,$D$2:$H$310,2,FALSE),IF(LEFT($L75,2)="E4",VLOOKUP(AD75,$D$2:$H$310,5,FALSE))))),0)</f>
        <v>5709156</v>
      </c>
      <c r="AG75">
        <f t="shared" ref="AG75" si="668">_xlfn.IFNA(IF(LEFT($L75,2)="E3",VLOOKUP(AF75,$D$2:$H$310,4,FALSE),IF(LEFT($L75,2)="E2",VLOOKUP(AF75,$D$2:$H$310,3,FALSE),IF(LEFT($L75,2)="E1",VLOOKUP(AF75,$D$2:$H$310,2,FALSE),IF(LEFT($L75,2)="E4",VLOOKUP(AF75,$D$2:$H$310,5,FALSE))))),0)</f>
        <v>0</v>
      </c>
      <c r="AI75">
        <f t="shared" ref="AI75" si="669">_xlfn.IFNA(IF(LEFT($L75,2)="E3",VLOOKUP(AH75,$D$2:$H$310,4,FALSE),IF(LEFT($L75,2)="E2",VLOOKUP(AH75,$D$2:$H$310,3,FALSE),IF(LEFT($L75,2)="E1",VLOOKUP(AH75,$D$2:$H$310,2,FALSE),IF(LEFT($L75,2)="E4",VLOOKUP(AH75,$D$2:$H$310,5,FALSE))))),0)</f>
        <v>0</v>
      </c>
      <c r="AK75">
        <f t="shared" ref="AK75" si="670">_xlfn.IFNA(IF(LEFT($L75,2)="E3",VLOOKUP(AJ75,$D$2:$H$310,4,FALSE),IF(LEFT($L75,2)="E2",VLOOKUP(AJ75,$D$2:$H$310,3,FALSE),IF(LEFT($L75,2)="E1",VLOOKUP(AJ75,$D$2:$H$310,2,FALSE),IF(LEFT($L75,2)="E4",VLOOKUP(AJ75,$D$2:$H$310,5,FALSE))))),0)</f>
        <v>0</v>
      </c>
      <c r="AM75">
        <f t="shared" ref="AM75" si="671">_xlfn.IFNA(IF(LEFT($L75,2)="E3",VLOOKUP(AL75,$D$2:$H$310,4,FALSE),IF(LEFT($L75,2)="E2",VLOOKUP(AL75,$D$2:$H$310,3,FALSE),IF(LEFT($L75,2)="E1",VLOOKUP(AL75,$D$2:$H$310,2,FALSE),IF(LEFT($L75,2)="E4",VLOOKUP(AL75,$D$2:$H$310,5,FALSE))))),0)</f>
        <v>0</v>
      </c>
      <c r="AO75">
        <f t="shared" ref="AO75" si="672">_xlfn.IFNA(IF(LEFT($L75,2)="E3",VLOOKUP(AN75,$D$2:$H$310,4,FALSE),IF(LEFT($L75,2)="E2",VLOOKUP(AN75,$D$2:$H$310,3,FALSE),IF(LEFT($L75,2)="E1",VLOOKUP(AN75,$D$2:$H$310,2,FALSE),IF(LEFT($L75,2)="E4",VLOOKUP(AN75,$D$2:$H$310,5,FALSE))))),0)</f>
        <v>0</v>
      </c>
      <c r="AQ75">
        <f t="shared" si="597"/>
        <v>88267261.689999998</v>
      </c>
      <c r="AR75">
        <f t="shared" si="598"/>
        <v>88267261</v>
      </c>
      <c r="AS75" t="str">
        <f t="shared" si="599"/>
        <v>INVESTIGATE</v>
      </c>
      <c r="AT75">
        <f t="shared" si="600"/>
        <v>0.68999999761581421</v>
      </c>
    </row>
    <row r="76" spans="1:46" x14ac:dyDescent="0.25">
      <c r="A76" t="s">
        <v>333</v>
      </c>
      <c r="B76">
        <v>0</v>
      </c>
      <c r="D76" t="s">
        <v>1369</v>
      </c>
      <c r="E76">
        <v>77251779</v>
      </c>
      <c r="F76">
        <v>12237512</v>
      </c>
      <c r="G76">
        <v>4555813</v>
      </c>
      <c r="H76">
        <v>0</v>
      </c>
      <c r="L76" t="s">
        <v>384</v>
      </c>
      <c r="N76" t="s">
        <v>1533</v>
      </c>
      <c r="O76">
        <f t="shared" si="584"/>
        <v>50186983</v>
      </c>
      <c r="P76" t="s">
        <v>1534</v>
      </c>
      <c r="Q76">
        <f t="shared" si="585"/>
        <v>82603131</v>
      </c>
      <c r="R76" t="s">
        <v>1535</v>
      </c>
      <c r="S76">
        <f t="shared" si="586"/>
        <v>56004205.32</v>
      </c>
      <c r="T76" t="s">
        <v>1536</v>
      </c>
      <c r="U76">
        <f t="shared" si="587"/>
        <v>55906675.32</v>
      </c>
      <c r="V76" t="s">
        <v>1537</v>
      </c>
      <c r="W76">
        <f t="shared" si="587"/>
        <v>128097594</v>
      </c>
      <c r="Y76">
        <f t="shared" ref="Y76" si="673">_xlfn.IFNA(IF(LEFT($L76,2)="E3",VLOOKUP(X76,$D$2:$H$310,4,FALSE),IF(LEFT($L76,2)="E2",VLOOKUP(X76,$D$2:$H$310,3,FALSE),IF(LEFT($L76,2)="E1",VLOOKUP(X76,$D$2:$H$310,2,FALSE),IF(LEFT($L76,2)="E4",VLOOKUP(X76,$D$2:$H$310,5,FALSE))))),0)</f>
        <v>0</v>
      </c>
      <c r="AA76">
        <f t="shared" ref="AA76" si="674">_xlfn.IFNA(IF(LEFT($L76,2)="E3",VLOOKUP(Z76,$D$2:$H$310,4,FALSE),IF(LEFT($L76,2)="E2",VLOOKUP(Z76,$D$2:$H$310,3,FALSE),IF(LEFT($L76,2)="E1",VLOOKUP(Z76,$D$2:$H$310,2,FALSE),IF(LEFT($L76,2)="E4",VLOOKUP(Z76,$D$2:$H$310,5,FALSE))))),0)</f>
        <v>0</v>
      </c>
      <c r="AC76">
        <f t="shared" ref="AC76" si="675">_xlfn.IFNA(IF(LEFT($L76,2)="E3",VLOOKUP(AB76,$D$2:$H$310,4,FALSE),IF(LEFT($L76,2)="E2",VLOOKUP(AB76,$D$2:$H$310,3,FALSE),IF(LEFT($L76,2)="E1",VLOOKUP(AB76,$D$2:$H$310,2,FALSE),IF(LEFT($L76,2)="E4",VLOOKUP(AB76,$D$2:$H$310,5,FALSE))))),0)</f>
        <v>0</v>
      </c>
      <c r="AE76">
        <f t="shared" ref="AE76" si="676">_xlfn.IFNA(IF(LEFT($L76,2)="E3",VLOOKUP(AD76,$D$2:$H$310,4,FALSE),IF(LEFT($L76,2)="E2",VLOOKUP(AD76,$D$2:$H$310,3,FALSE),IF(LEFT($L76,2)="E1",VLOOKUP(AD76,$D$2:$H$310,2,FALSE),IF(LEFT($L76,2)="E4",VLOOKUP(AD76,$D$2:$H$310,5,FALSE))))),0)</f>
        <v>0</v>
      </c>
      <c r="AG76">
        <f t="shared" ref="AG76" si="677">_xlfn.IFNA(IF(LEFT($L76,2)="E3",VLOOKUP(AF76,$D$2:$H$310,4,FALSE),IF(LEFT($L76,2)="E2",VLOOKUP(AF76,$D$2:$H$310,3,FALSE),IF(LEFT($L76,2)="E1",VLOOKUP(AF76,$D$2:$H$310,2,FALSE),IF(LEFT($L76,2)="E4",VLOOKUP(AF76,$D$2:$H$310,5,FALSE))))),0)</f>
        <v>0</v>
      </c>
      <c r="AI76">
        <f t="shared" ref="AI76" si="678">_xlfn.IFNA(IF(LEFT($L76,2)="E3",VLOOKUP(AH76,$D$2:$H$310,4,FALSE),IF(LEFT($L76,2)="E2",VLOOKUP(AH76,$D$2:$H$310,3,FALSE),IF(LEFT($L76,2)="E1",VLOOKUP(AH76,$D$2:$H$310,2,FALSE),IF(LEFT($L76,2)="E4",VLOOKUP(AH76,$D$2:$H$310,5,FALSE))))),0)</f>
        <v>0</v>
      </c>
      <c r="AK76">
        <f t="shared" ref="AK76" si="679">_xlfn.IFNA(IF(LEFT($L76,2)="E3",VLOOKUP(AJ76,$D$2:$H$310,4,FALSE),IF(LEFT($L76,2)="E2",VLOOKUP(AJ76,$D$2:$H$310,3,FALSE),IF(LEFT($L76,2)="E1",VLOOKUP(AJ76,$D$2:$H$310,2,FALSE),IF(LEFT($L76,2)="E4",VLOOKUP(AJ76,$D$2:$H$310,5,FALSE))))),0)</f>
        <v>0</v>
      </c>
      <c r="AM76">
        <f t="shared" ref="AM76" si="680">_xlfn.IFNA(IF(LEFT($L76,2)="E3",VLOOKUP(AL76,$D$2:$H$310,4,FALSE),IF(LEFT($L76,2)="E2",VLOOKUP(AL76,$D$2:$H$310,3,FALSE),IF(LEFT($L76,2)="E1",VLOOKUP(AL76,$D$2:$H$310,2,FALSE),IF(LEFT($L76,2)="E4",VLOOKUP(AL76,$D$2:$H$310,5,FALSE))))),0)</f>
        <v>0</v>
      </c>
      <c r="AO76">
        <f t="shared" ref="AO76" si="681">_xlfn.IFNA(IF(LEFT($L76,2)="E3",VLOOKUP(AN76,$D$2:$H$310,4,FALSE),IF(LEFT($L76,2)="E2",VLOOKUP(AN76,$D$2:$H$310,3,FALSE),IF(LEFT($L76,2)="E1",VLOOKUP(AN76,$D$2:$H$310,2,FALSE),IF(LEFT($L76,2)="E4",VLOOKUP(AN76,$D$2:$H$310,5,FALSE))))),0)</f>
        <v>0</v>
      </c>
      <c r="AQ76">
        <f t="shared" si="597"/>
        <v>372798588</v>
      </c>
      <c r="AR76">
        <f t="shared" si="598"/>
        <v>372798588.63999999</v>
      </c>
      <c r="AS76" t="str">
        <f t="shared" si="599"/>
        <v>INVESTIGATE</v>
      </c>
      <c r="AT76">
        <f t="shared" si="600"/>
        <v>-0.63999998569488525</v>
      </c>
    </row>
    <row r="77" spans="1:46" x14ac:dyDescent="0.25">
      <c r="A77" t="s">
        <v>399</v>
      </c>
      <c r="B77">
        <v>0</v>
      </c>
      <c r="D77" t="s">
        <v>1517</v>
      </c>
      <c r="E77">
        <v>76258831</v>
      </c>
      <c r="F77">
        <v>11140479</v>
      </c>
      <c r="G77">
        <v>0</v>
      </c>
      <c r="H77">
        <v>0</v>
      </c>
      <c r="L77" t="s">
        <v>387</v>
      </c>
      <c r="N77" t="s">
        <v>1533</v>
      </c>
      <c r="O77">
        <f t="shared" si="584"/>
        <v>8638640</v>
      </c>
      <c r="P77" t="s">
        <v>1534</v>
      </c>
      <c r="Q77">
        <f t="shared" si="585"/>
        <v>14218402</v>
      </c>
      <c r="R77" t="s">
        <v>1535</v>
      </c>
      <c r="S77">
        <f t="shared" si="586"/>
        <v>9639953.2799999993</v>
      </c>
      <c r="T77" t="s">
        <v>1536</v>
      </c>
      <c r="U77">
        <f t="shared" si="587"/>
        <v>9623165.5299999993</v>
      </c>
      <c r="V77" t="s">
        <v>1537</v>
      </c>
      <c r="W77">
        <f t="shared" si="587"/>
        <v>22049323</v>
      </c>
      <c r="Y77">
        <f t="shared" ref="Y77" si="682">_xlfn.IFNA(IF(LEFT($L77,2)="E3",VLOOKUP(X77,$D$2:$H$310,4,FALSE),IF(LEFT($L77,2)="E2",VLOOKUP(X77,$D$2:$H$310,3,FALSE),IF(LEFT($L77,2)="E1",VLOOKUP(X77,$D$2:$H$310,2,FALSE),IF(LEFT($L77,2)="E4",VLOOKUP(X77,$D$2:$H$310,5,FALSE))))),0)</f>
        <v>0</v>
      </c>
      <c r="AA77">
        <f t="shared" ref="AA77" si="683">_xlfn.IFNA(IF(LEFT($L77,2)="E3",VLOOKUP(Z77,$D$2:$H$310,4,FALSE),IF(LEFT($L77,2)="E2",VLOOKUP(Z77,$D$2:$H$310,3,FALSE),IF(LEFT($L77,2)="E1",VLOOKUP(Z77,$D$2:$H$310,2,FALSE),IF(LEFT($L77,2)="E4",VLOOKUP(Z77,$D$2:$H$310,5,FALSE))))),0)</f>
        <v>0</v>
      </c>
      <c r="AC77">
        <f t="shared" ref="AC77" si="684">_xlfn.IFNA(IF(LEFT($L77,2)="E3",VLOOKUP(AB77,$D$2:$H$310,4,FALSE),IF(LEFT($L77,2)="E2",VLOOKUP(AB77,$D$2:$H$310,3,FALSE),IF(LEFT($L77,2)="E1",VLOOKUP(AB77,$D$2:$H$310,2,FALSE),IF(LEFT($L77,2)="E4",VLOOKUP(AB77,$D$2:$H$310,5,FALSE))))),0)</f>
        <v>0</v>
      </c>
      <c r="AE77">
        <f t="shared" ref="AE77" si="685">_xlfn.IFNA(IF(LEFT($L77,2)="E3",VLOOKUP(AD77,$D$2:$H$310,4,FALSE),IF(LEFT($L77,2)="E2",VLOOKUP(AD77,$D$2:$H$310,3,FALSE),IF(LEFT($L77,2)="E1",VLOOKUP(AD77,$D$2:$H$310,2,FALSE),IF(LEFT($L77,2)="E4",VLOOKUP(AD77,$D$2:$H$310,5,FALSE))))),0)</f>
        <v>0</v>
      </c>
      <c r="AG77">
        <f t="shared" ref="AG77" si="686">_xlfn.IFNA(IF(LEFT($L77,2)="E3",VLOOKUP(AF77,$D$2:$H$310,4,FALSE),IF(LEFT($L77,2)="E2",VLOOKUP(AF77,$D$2:$H$310,3,FALSE),IF(LEFT($L77,2)="E1",VLOOKUP(AF77,$D$2:$H$310,2,FALSE),IF(LEFT($L77,2)="E4",VLOOKUP(AF77,$D$2:$H$310,5,FALSE))))),0)</f>
        <v>0</v>
      </c>
      <c r="AI77">
        <f t="shared" ref="AI77" si="687">_xlfn.IFNA(IF(LEFT($L77,2)="E3",VLOOKUP(AH77,$D$2:$H$310,4,FALSE),IF(LEFT($L77,2)="E2",VLOOKUP(AH77,$D$2:$H$310,3,FALSE),IF(LEFT($L77,2)="E1",VLOOKUP(AH77,$D$2:$H$310,2,FALSE),IF(LEFT($L77,2)="E4",VLOOKUP(AH77,$D$2:$H$310,5,FALSE))))),0)</f>
        <v>0</v>
      </c>
      <c r="AK77">
        <f t="shared" ref="AK77" si="688">_xlfn.IFNA(IF(LEFT($L77,2)="E3",VLOOKUP(AJ77,$D$2:$H$310,4,FALSE),IF(LEFT($L77,2)="E2",VLOOKUP(AJ77,$D$2:$H$310,3,FALSE),IF(LEFT($L77,2)="E1",VLOOKUP(AJ77,$D$2:$H$310,2,FALSE),IF(LEFT($L77,2)="E4",VLOOKUP(AJ77,$D$2:$H$310,5,FALSE))))),0)</f>
        <v>0</v>
      </c>
      <c r="AM77">
        <f t="shared" ref="AM77" si="689">_xlfn.IFNA(IF(LEFT($L77,2)="E3",VLOOKUP(AL77,$D$2:$H$310,4,FALSE),IF(LEFT($L77,2)="E2",VLOOKUP(AL77,$D$2:$H$310,3,FALSE),IF(LEFT($L77,2)="E1",VLOOKUP(AL77,$D$2:$H$310,2,FALSE),IF(LEFT($L77,2)="E4",VLOOKUP(AL77,$D$2:$H$310,5,FALSE))))),0)</f>
        <v>0</v>
      </c>
      <c r="AO77">
        <f t="shared" ref="AO77" si="690">_xlfn.IFNA(IF(LEFT($L77,2)="E3",VLOOKUP(AN77,$D$2:$H$310,4,FALSE),IF(LEFT($L77,2)="E2",VLOOKUP(AN77,$D$2:$H$310,3,FALSE),IF(LEFT($L77,2)="E1",VLOOKUP(AN77,$D$2:$H$310,2,FALSE),IF(LEFT($L77,2)="E4",VLOOKUP(AN77,$D$2:$H$310,5,FALSE))))),0)</f>
        <v>0</v>
      </c>
      <c r="AQ77">
        <f t="shared" si="597"/>
        <v>64169484.25</v>
      </c>
      <c r="AR77">
        <f t="shared" si="598"/>
        <v>64169483.810000002</v>
      </c>
      <c r="AS77" t="str">
        <f t="shared" si="599"/>
        <v>INVESTIGATE</v>
      </c>
      <c r="AT77">
        <f t="shared" si="600"/>
        <v>0.43999999761581421</v>
      </c>
    </row>
    <row r="78" spans="1:46" x14ac:dyDescent="0.25">
      <c r="A78" t="s">
        <v>411</v>
      </c>
      <c r="B78">
        <v>56663738.939999998</v>
      </c>
      <c r="D78" t="s">
        <v>1494</v>
      </c>
      <c r="E78">
        <v>78016739</v>
      </c>
      <c r="F78">
        <v>14811840</v>
      </c>
      <c r="G78">
        <v>0</v>
      </c>
      <c r="H78">
        <v>0</v>
      </c>
      <c r="L78" t="s">
        <v>390</v>
      </c>
      <c r="N78" t="s">
        <v>1538</v>
      </c>
      <c r="O78">
        <f t="shared" si="584"/>
        <v>106640766</v>
      </c>
      <c r="P78" t="s">
        <v>1539</v>
      </c>
      <c r="Q78">
        <f t="shared" si="585"/>
        <v>54079794</v>
      </c>
      <c r="R78" t="s">
        <v>1540</v>
      </c>
      <c r="S78">
        <f t="shared" si="586"/>
        <v>94876941</v>
      </c>
      <c r="T78" t="s">
        <v>1541</v>
      </c>
      <c r="U78">
        <f t="shared" si="587"/>
        <v>67182918</v>
      </c>
      <c r="V78" t="s">
        <v>1542</v>
      </c>
      <c r="W78">
        <f t="shared" si="587"/>
        <v>101282949</v>
      </c>
      <c r="X78" t="s">
        <v>1543</v>
      </c>
      <c r="Y78">
        <f t="shared" ref="Y78" si="691">_xlfn.IFNA(IF(LEFT($L78,2)="E3",VLOOKUP(X78,$D$2:$H$310,4,FALSE),IF(LEFT($L78,2)="E2",VLOOKUP(X78,$D$2:$H$310,3,FALSE),IF(LEFT($L78,2)="E1",VLOOKUP(X78,$D$2:$H$310,2,FALSE),IF(LEFT($L78,2)="E4",VLOOKUP(X78,$D$2:$H$310,5,FALSE))))),0)</f>
        <v>56149488</v>
      </c>
      <c r="Z78" t="s">
        <v>1544</v>
      </c>
      <c r="AA78">
        <f t="shared" ref="AA78" si="692">_xlfn.IFNA(IF(LEFT($L78,2)="E3",VLOOKUP(Z78,$D$2:$H$310,4,FALSE),IF(LEFT($L78,2)="E2",VLOOKUP(Z78,$D$2:$H$310,3,FALSE),IF(LEFT($L78,2)="E1",VLOOKUP(Z78,$D$2:$H$310,2,FALSE),IF(LEFT($L78,2)="E4",VLOOKUP(Z78,$D$2:$H$310,5,FALSE))))),0)</f>
        <v>63791895</v>
      </c>
      <c r="AB78" t="s">
        <v>1545</v>
      </c>
      <c r="AC78">
        <f t="shared" ref="AC78" si="693">_xlfn.IFNA(IF(LEFT($L78,2)="E3",VLOOKUP(AB78,$D$2:$H$310,4,FALSE),IF(LEFT($L78,2)="E2",VLOOKUP(AB78,$D$2:$H$310,3,FALSE),IF(LEFT($L78,2)="E1",VLOOKUP(AB78,$D$2:$H$310,2,FALSE),IF(LEFT($L78,2)="E4",VLOOKUP(AB78,$D$2:$H$310,5,FALSE))))),0)</f>
        <v>63390501.920000002</v>
      </c>
      <c r="AD78" t="s">
        <v>1546</v>
      </c>
      <c r="AE78">
        <f t="shared" ref="AE78" si="694">_xlfn.IFNA(IF(LEFT($L78,2)="E3",VLOOKUP(AD78,$D$2:$H$310,4,FALSE),IF(LEFT($L78,2)="E2",VLOOKUP(AD78,$D$2:$H$310,3,FALSE),IF(LEFT($L78,2)="E1",VLOOKUP(AD78,$D$2:$H$310,2,FALSE),IF(LEFT($L78,2)="E4",VLOOKUP(AD78,$D$2:$H$310,5,FALSE))))),0)</f>
        <v>62929745.630000003</v>
      </c>
      <c r="AF78" t="s">
        <v>1547</v>
      </c>
      <c r="AG78">
        <f t="shared" ref="AG78" si="695">_xlfn.IFNA(IF(LEFT($L78,2)="E3",VLOOKUP(AF78,$D$2:$H$310,4,FALSE),IF(LEFT($L78,2)="E2",VLOOKUP(AF78,$D$2:$H$310,3,FALSE),IF(LEFT($L78,2)="E1",VLOOKUP(AF78,$D$2:$H$310,2,FALSE),IF(LEFT($L78,2)="E4",VLOOKUP(AF78,$D$2:$H$310,5,FALSE))))),0)</f>
        <v>91870380</v>
      </c>
      <c r="AH78" t="s">
        <v>1548</v>
      </c>
      <c r="AI78">
        <f t="shared" ref="AI78" si="696">_xlfn.IFNA(IF(LEFT($L78,2)="E3",VLOOKUP(AH78,$D$2:$H$310,4,FALSE),IF(LEFT($L78,2)="E2",VLOOKUP(AH78,$D$2:$H$310,3,FALSE),IF(LEFT($L78,2)="E1",VLOOKUP(AH78,$D$2:$H$310,2,FALSE),IF(LEFT($L78,2)="E4",VLOOKUP(AH78,$D$2:$H$310,5,FALSE))))),0)</f>
        <v>67526086.409999996</v>
      </c>
      <c r="AK78">
        <f t="shared" ref="AK78" si="697">_xlfn.IFNA(IF(LEFT($L78,2)="E3",VLOOKUP(AJ78,$D$2:$H$310,4,FALSE),IF(LEFT($L78,2)="E2",VLOOKUP(AJ78,$D$2:$H$310,3,FALSE),IF(LEFT($L78,2)="E1",VLOOKUP(AJ78,$D$2:$H$310,2,FALSE),IF(LEFT($L78,2)="E4",VLOOKUP(AJ78,$D$2:$H$310,5,FALSE))))),0)</f>
        <v>0</v>
      </c>
      <c r="AM78">
        <f t="shared" ref="AM78" si="698">_xlfn.IFNA(IF(LEFT($L78,2)="E3",VLOOKUP(AL78,$D$2:$H$310,4,FALSE),IF(LEFT($L78,2)="E2",VLOOKUP(AL78,$D$2:$H$310,3,FALSE),IF(LEFT($L78,2)="E1",VLOOKUP(AL78,$D$2:$H$310,2,FALSE),IF(LEFT($L78,2)="E4",VLOOKUP(AL78,$D$2:$H$310,5,FALSE))))),0)</f>
        <v>0</v>
      </c>
      <c r="AO78">
        <f t="shared" ref="AO78" si="699">_xlfn.IFNA(IF(LEFT($L78,2)="E3",VLOOKUP(AN78,$D$2:$H$310,4,FALSE),IF(LEFT($L78,2)="E2",VLOOKUP(AN78,$D$2:$H$310,3,FALSE),IF(LEFT($L78,2)="E1",VLOOKUP(AN78,$D$2:$H$310,2,FALSE),IF(LEFT($L78,2)="E4",VLOOKUP(AN78,$D$2:$H$310,5,FALSE))))),0)</f>
        <v>0</v>
      </c>
      <c r="AQ78">
        <f t="shared" si="597"/>
        <v>829721399.39999998</v>
      </c>
      <c r="AR78">
        <f t="shared" si="598"/>
        <v>829721464.95999992</v>
      </c>
      <c r="AS78" t="str">
        <f t="shared" si="599"/>
        <v>INVESTIGATE</v>
      </c>
      <c r="AT78">
        <f t="shared" si="600"/>
        <v>-65.559999942779541</v>
      </c>
    </row>
    <row r="79" spans="1:46" x14ac:dyDescent="0.25">
      <c r="A79" t="s">
        <v>372</v>
      </c>
      <c r="B79">
        <v>81622228</v>
      </c>
      <c r="D79" t="s">
        <v>1488</v>
      </c>
      <c r="E79">
        <v>68310382</v>
      </c>
      <c r="F79">
        <v>12969043</v>
      </c>
      <c r="G79">
        <v>0</v>
      </c>
      <c r="H79">
        <v>0</v>
      </c>
      <c r="L79" t="s">
        <v>393</v>
      </c>
      <c r="N79" t="s">
        <v>1538</v>
      </c>
      <c r="O79">
        <f t="shared" si="584"/>
        <v>19380229</v>
      </c>
      <c r="P79" t="s">
        <v>1539</v>
      </c>
      <c r="Q79">
        <f t="shared" si="585"/>
        <v>9828125</v>
      </c>
      <c r="R79" t="s">
        <v>1540</v>
      </c>
      <c r="S79">
        <f t="shared" si="586"/>
        <v>17242345</v>
      </c>
      <c r="T79" t="s">
        <v>1541</v>
      </c>
      <c r="U79">
        <f t="shared" si="587"/>
        <v>12209406</v>
      </c>
      <c r="V79" t="s">
        <v>1542</v>
      </c>
      <c r="W79">
        <f t="shared" si="587"/>
        <v>18406533</v>
      </c>
      <c r="X79" t="s">
        <v>1543</v>
      </c>
      <c r="Y79">
        <f t="shared" ref="Y79" si="700">_xlfn.IFNA(IF(LEFT($L79,2)="E3",VLOOKUP(X79,$D$2:$H$310,4,FALSE),IF(LEFT($L79,2)="E2",VLOOKUP(X79,$D$2:$H$310,3,FALSE),IF(LEFT($L79,2)="E1",VLOOKUP(X79,$D$2:$H$310,2,FALSE),IF(LEFT($L79,2)="E4",VLOOKUP(X79,$D$2:$H$310,5,FALSE))))),0)</f>
        <v>10204259</v>
      </c>
      <c r="Z79" t="s">
        <v>1544</v>
      </c>
      <c r="AA79">
        <f t="shared" ref="AA79" si="701">_xlfn.IFNA(IF(LEFT($L79,2)="E3",VLOOKUP(Z79,$D$2:$H$310,4,FALSE),IF(LEFT($L79,2)="E2",VLOOKUP(Z79,$D$2:$H$310,3,FALSE),IF(LEFT($L79,2)="E1",VLOOKUP(Z79,$D$2:$H$310,2,FALSE),IF(LEFT($L79,2)="E4",VLOOKUP(Z79,$D$2:$H$310,5,FALSE))))),0)</f>
        <v>11593142</v>
      </c>
      <c r="AB79" t="s">
        <v>1545</v>
      </c>
      <c r="AC79">
        <f t="shared" ref="AC79" si="702">_xlfn.IFNA(IF(LEFT($L79,2)="E3",VLOOKUP(AB79,$D$2:$H$310,4,FALSE),IF(LEFT($L79,2)="E2",VLOOKUP(AB79,$D$2:$H$310,3,FALSE),IF(LEFT($L79,2)="E1",VLOOKUP(AB79,$D$2:$H$310,2,FALSE),IF(LEFT($L79,2)="E4",VLOOKUP(AB79,$D$2:$H$310,5,FALSE))))),0)</f>
        <v>11520186.57</v>
      </c>
      <c r="AD79" t="s">
        <v>1546</v>
      </c>
      <c r="AE79">
        <f t="shared" ref="AE79" si="703">_xlfn.IFNA(IF(LEFT($L79,2)="E3",VLOOKUP(AD79,$D$2:$H$310,4,FALSE),IF(LEFT($L79,2)="E2",VLOOKUP(AD79,$D$2:$H$310,3,FALSE),IF(LEFT($L79,2)="E1",VLOOKUP(AD79,$D$2:$H$310,2,FALSE),IF(LEFT($L79,2)="E4",VLOOKUP(AD79,$D$2:$H$310,5,FALSE))))),0)</f>
        <v>11436460.449999999</v>
      </c>
      <c r="AF79" t="s">
        <v>1547</v>
      </c>
      <c r="AG79">
        <f t="shared" ref="AG79" si="704">_xlfn.IFNA(IF(LEFT($L79,2)="E3",VLOOKUP(AF79,$D$2:$H$310,4,FALSE),IF(LEFT($L79,2)="E2",VLOOKUP(AF79,$D$2:$H$310,3,FALSE),IF(LEFT($L79,2)="E1",VLOOKUP(AF79,$D$2:$H$310,2,FALSE),IF(LEFT($L79,2)="E4",VLOOKUP(AF79,$D$2:$H$310,5,FALSE))))),0)</f>
        <v>16695951.26</v>
      </c>
      <c r="AH79" t="s">
        <v>1548</v>
      </c>
      <c r="AI79">
        <f t="shared" ref="AI79" si="705">_xlfn.IFNA(IF(LEFT($L79,2)="E3",VLOOKUP(AH79,$D$2:$H$310,4,FALSE),IF(LEFT($L79,2)="E2",VLOOKUP(AH79,$D$2:$H$310,3,FALSE),IF(LEFT($L79,2)="E1",VLOOKUP(AH79,$D$2:$H$310,2,FALSE),IF(LEFT($L79,2)="E4",VLOOKUP(AH79,$D$2:$H$310,5,FALSE))))),0)</f>
        <v>12271771.83</v>
      </c>
      <c r="AK79">
        <f t="shared" ref="AK79" si="706">_xlfn.IFNA(IF(LEFT($L79,2)="E3",VLOOKUP(AJ79,$D$2:$H$310,4,FALSE),IF(LEFT($L79,2)="E2",VLOOKUP(AJ79,$D$2:$H$310,3,FALSE),IF(LEFT($L79,2)="E1",VLOOKUP(AJ79,$D$2:$H$310,2,FALSE),IF(LEFT($L79,2)="E4",VLOOKUP(AJ79,$D$2:$H$310,5,FALSE))))),0)</f>
        <v>0</v>
      </c>
      <c r="AM79">
        <f t="shared" ref="AM79" si="707">_xlfn.IFNA(IF(LEFT($L79,2)="E3",VLOOKUP(AL79,$D$2:$H$310,4,FALSE),IF(LEFT($L79,2)="E2",VLOOKUP(AL79,$D$2:$H$310,3,FALSE),IF(LEFT($L79,2)="E1",VLOOKUP(AL79,$D$2:$H$310,2,FALSE),IF(LEFT($L79,2)="E4",VLOOKUP(AL79,$D$2:$H$310,5,FALSE))))),0)</f>
        <v>0</v>
      </c>
      <c r="AO79">
        <f t="shared" ref="AO79" si="708">_xlfn.IFNA(IF(LEFT($L79,2)="E3",VLOOKUP(AN79,$D$2:$H$310,4,FALSE),IF(LEFT($L79,2)="E2",VLOOKUP(AN79,$D$2:$H$310,3,FALSE),IF(LEFT($L79,2)="E1",VLOOKUP(AN79,$D$2:$H$310,2,FALSE),IF(LEFT($L79,2)="E4",VLOOKUP(AN79,$D$2:$H$310,5,FALSE))))),0)</f>
        <v>0</v>
      </c>
      <c r="AQ79">
        <f t="shared" si="597"/>
        <v>150788408</v>
      </c>
      <c r="AR79">
        <f t="shared" si="598"/>
        <v>150788409.11000001</v>
      </c>
      <c r="AS79" t="str">
        <f t="shared" si="599"/>
        <v>INVESTIGATE</v>
      </c>
      <c r="AT79">
        <f t="shared" si="600"/>
        <v>-1.1100000143051147</v>
      </c>
    </row>
    <row r="80" spans="1:46" x14ac:dyDescent="0.25">
      <c r="A80" t="s">
        <v>345</v>
      </c>
      <c r="B80">
        <v>70247095</v>
      </c>
      <c r="D80" t="s">
        <v>1381</v>
      </c>
      <c r="E80">
        <v>59252493</v>
      </c>
      <c r="F80">
        <v>8260179</v>
      </c>
      <c r="G80">
        <v>3649522</v>
      </c>
      <c r="H80">
        <v>0</v>
      </c>
      <c r="L80" t="s">
        <v>396</v>
      </c>
      <c r="N80" t="s">
        <v>1549</v>
      </c>
      <c r="O80">
        <f t="shared" si="584"/>
        <v>4880480</v>
      </c>
      <c r="P80" t="s">
        <v>1550</v>
      </c>
      <c r="Q80">
        <f t="shared" si="585"/>
        <v>14171804</v>
      </c>
      <c r="R80" t="s">
        <v>1384</v>
      </c>
      <c r="S80">
        <f t="shared" si="586"/>
        <v>20512692</v>
      </c>
      <c r="T80" t="s">
        <v>1551</v>
      </c>
      <c r="U80">
        <f t="shared" si="587"/>
        <v>12379833.59</v>
      </c>
      <c r="V80" t="s">
        <v>1552</v>
      </c>
      <c r="W80">
        <f t="shared" si="587"/>
        <v>8042376.7599999998</v>
      </c>
      <c r="X80" t="s">
        <v>1379</v>
      </c>
      <c r="Y80">
        <f t="shared" ref="Y80" si="709">_xlfn.IFNA(IF(LEFT($L80,2)="E3",VLOOKUP(X80,$D$2:$H$310,4,FALSE),IF(LEFT($L80,2)="E2",VLOOKUP(X80,$D$2:$H$310,3,FALSE),IF(LEFT($L80,2)="E1",VLOOKUP(X80,$D$2:$H$310,2,FALSE),IF(LEFT($L80,2)="E4",VLOOKUP(X80,$D$2:$H$310,5,FALSE))))),0)</f>
        <v>7816522</v>
      </c>
      <c r="Z80" t="s">
        <v>1380</v>
      </c>
      <c r="AA80">
        <f t="shared" ref="AA80" si="710">_xlfn.IFNA(IF(LEFT($L80,2)="E3",VLOOKUP(Z80,$D$2:$H$310,4,FALSE),IF(LEFT($L80,2)="E2",VLOOKUP(Z80,$D$2:$H$310,3,FALSE),IF(LEFT($L80,2)="E1",VLOOKUP(Z80,$D$2:$H$310,2,FALSE),IF(LEFT($L80,2)="E4",VLOOKUP(Z80,$D$2:$H$310,5,FALSE))))),0)</f>
        <v>5900963.6699999999</v>
      </c>
      <c r="AB80" t="s">
        <v>1553</v>
      </c>
      <c r="AC80">
        <f t="shared" ref="AC80" si="711">_xlfn.IFNA(IF(LEFT($L80,2)="E3",VLOOKUP(AB80,$D$2:$H$310,4,FALSE),IF(LEFT($L80,2)="E2",VLOOKUP(AB80,$D$2:$H$310,3,FALSE),IF(LEFT($L80,2)="E1",VLOOKUP(AB80,$D$2:$H$310,2,FALSE),IF(LEFT($L80,2)="E4",VLOOKUP(AB80,$D$2:$H$310,5,FALSE))))),0)</f>
        <v>14399076</v>
      </c>
      <c r="AD80" t="s">
        <v>1381</v>
      </c>
      <c r="AE80">
        <f t="shared" ref="AE80" si="712">_xlfn.IFNA(IF(LEFT($L80,2)="E3",VLOOKUP(AD80,$D$2:$H$310,4,FALSE),IF(LEFT($L80,2)="E2",VLOOKUP(AD80,$D$2:$H$310,3,FALSE),IF(LEFT($L80,2)="E1",VLOOKUP(AD80,$D$2:$H$310,2,FALSE),IF(LEFT($L80,2)="E4",VLOOKUP(AD80,$D$2:$H$310,5,FALSE))))),0)</f>
        <v>8260179</v>
      </c>
      <c r="AF80" t="s">
        <v>1554</v>
      </c>
      <c r="AG80">
        <f t="shared" ref="AG80" si="713">_xlfn.IFNA(IF(LEFT($L80,2)="E3",VLOOKUP(AF80,$D$2:$H$310,4,FALSE),IF(LEFT($L80,2)="E2",VLOOKUP(AF80,$D$2:$H$310,3,FALSE),IF(LEFT($L80,2)="E1",VLOOKUP(AF80,$D$2:$H$310,2,FALSE),IF(LEFT($L80,2)="E4",VLOOKUP(AF80,$D$2:$H$310,5,FALSE))))),0)</f>
        <v>14221194</v>
      </c>
      <c r="AH80" t="s">
        <v>1382</v>
      </c>
      <c r="AI80">
        <f t="shared" ref="AI80" si="714">_xlfn.IFNA(IF(LEFT($L80,2)="E3",VLOOKUP(AH80,$D$2:$H$310,4,FALSE),IF(LEFT($L80,2)="E2",VLOOKUP(AH80,$D$2:$H$310,3,FALSE),IF(LEFT($L80,2)="E1",VLOOKUP(AH80,$D$2:$H$310,2,FALSE),IF(LEFT($L80,2)="E4",VLOOKUP(AH80,$D$2:$H$310,5,FALSE))))),0)</f>
        <v>8597634.5700000003</v>
      </c>
      <c r="AJ80" t="s">
        <v>1383</v>
      </c>
      <c r="AK80">
        <f t="shared" ref="AK80" si="715">_xlfn.IFNA(IF(LEFT($L80,2)="E3",VLOOKUP(AJ80,$D$2:$H$310,4,FALSE),IF(LEFT($L80,2)="E2",VLOOKUP(AJ80,$D$2:$H$310,3,FALSE),IF(LEFT($L80,2)="E1",VLOOKUP(AJ80,$D$2:$H$310,2,FALSE),IF(LEFT($L80,2)="E4",VLOOKUP(AJ80,$D$2:$H$310,5,FALSE))))),0)</f>
        <v>15111230</v>
      </c>
      <c r="AL80" t="s">
        <v>1555</v>
      </c>
      <c r="AM80">
        <f t="shared" ref="AM80" si="716">_xlfn.IFNA(IF(LEFT($L80,2)="E3",VLOOKUP(AL80,$D$2:$H$310,4,FALSE),IF(LEFT($L80,2)="E2",VLOOKUP(AL80,$D$2:$H$310,3,FALSE),IF(LEFT($L80,2)="E1",VLOOKUP(AL80,$D$2:$H$310,2,FALSE),IF(LEFT($L80,2)="E4",VLOOKUP(AL80,$D$2:$H$310,5,FALSE))))),0)</f>
        <v>8908798</v>
      </c>
      <c r="AO80">
        <f t="shared" ref="AO80" si="717">_xlfn.IFNA(IF(LEFT($L80,2)="E3",VLOOKUP(AN80,$D$2:$H$310,4,FALSE),IF(LEFT($L80,2)="E2",VLOOKUP(AN80,$D$2:$H$310,3,FALSE),IF(LEFT($L80,2)="E1",VLOOKUP(AN80,$D$2:$H$310,2,FALSE),IF(LEFT($L80,2)="E4",VLOOKUP(AN80,$D$2:$H$310,5,FALSE))))),0)</f>
        <v>0</v>
      </c>
      <c r="AQ80">
        <f t="shared" si="597"/>
        <v>143202783.5</v>
      </c>
      <c r="AR80">
        <f t="shared" si="598"/>
        <v>143202783.59</v>
      </c>
      <c r="AS80" t="str">
        <f t="shared" si="599"/>
        <v>INVESTIGATE</v>
      </c>
      <c r="AT80">
        <f t="shared" si="600"/>
        <v>-9.0000003576278687E-2</v>
      </c>
    </row>
    <row r="81" spans="1:46" x14ac:dyDescent="0.25">
      <c r="A81" t="s">
        <v>230</v>
      </c>
      <c r="B81">
        <v>19542403</v>
      </c>
      <c r="D81" t="s">
        <v>1403</v>
      </c>
      <c r="E81">
        <v>67403253</v>
      </c>
      <c r="F81">
        <v>13007347</v>
      </c>
      <c r="G81">
        <v>0</v>
      </c>
      <c r="H81">
        <v>0</v>
      </c>
      <c r="L81" t="s">
        <v>399</v>
      </c>
      <c r="N81" t="s">
        <v>1377</v>
      </c>
      <c r="O81">
        <f t="shared" si="584"/>
        <v>0</v>
      </c>
      <c r="P81" t="s">
        <v>1346</v>
      </c>
      <c r="Q81">
        <f t="shared" si="585"/>
        <v>0</v>
      </c>
      <c r="R81" t="s">
        <v>1347</v>
      </c>
      <c r="S81">
        <f t="shared" si="586"/>
        <v>0</v>
      </c>
      <c r="T81" t="s">
        <v>1348</v>
      </c>
      <c r="U81">
        <f t="shared" si="587"/>
        <v>0</v>
      </c>
      <c r="V81" t="s">
        <v>1349</v>
      </c>
      <c r="W81">
        <f t="shared" si="587"/>
        <v>0</v>
      </c>
      <c r="Y81">
        <f t="shared" ref="Y81" si="718">_xlfn.IFNA(IF(LEFT($L81,2)="E3",VLOOKUP(X81,$D$2:$H$310,4,FALSE),IF(LEFT($L81,2)="E2",VLOOKUP(X81,$D$2:$H$310,3,FALSE),IF(LEFT($L81,2)="E1",VLOOKUP(X81,$D$2:$H$310,2,FALSE),IF(LEFT($L81,2)="E4",VLOOKUP(X81,$D$2:$H$310,5,FALSE))))),0)</f>
        <v>0</v>
      </c>
      <c r="AA81">
        <f t="shared" ref="AA81" si="719">_xlfn.IFNA(IF(LEFT($L81,2)="E3",VLOOKUP(Z81,$D$2:$H$310,4,FALSE),IF(LEFT($L81,2)="E2",VLOOKUP(Z81,$D$2:$H$310,3,FALSE),IF(LEFT($L81,2)="E1",VLOOKUP(Z81,$D$2:$H$310,2,FALSE),IF(LEFT($L81,2)="E4",VLOOKUP(Z81,$D$2:$H$310,5,FALSE))))),0)</f>
        <v>0</v>
      </c>
      <c r="AC81">
        <f t="shared" ref="AC81" si="720">_xlfn.IFNA(IF(LEFT($L81,2)="E3",VLOOKUP(AB81,$D$2:$H$310,4,FALSE),IF(LEFT($L81,2)="E2",VLOOKUP(AB81,$D$2:$H$310,3,FALSE),IF(LEFT($L81,2)="E1",VLOOKUP(AB81,$D$2:$H$310,2,FALSE),IF(LEFT($L81,2)="E4",VLOOKUP(AB81,$D$2:$H$310,5,FALSE))))),0)</f>
        <v>0</v>
      </c>
      <c r="AE81">
        <f t="shared" ref="AE81" si="721">_xlfn.IFNA(IF(LEFT($L81,2)="E3",VLOOKUP(AD81,$D$2:$H$310,4,FALSE),IF(LEFT($L81,2)="E2",VLOOKUP(AD81,$D$2:$H$310,3,FALSE),IF(LEFT($L81,2)="E1",VLOOKUP(AD81,$D$2:$H$310,2,FALSE),IF(LEFT($L81,2)="E4",VLOOKUP(AD81,$D$2:$H$310,5,FALSE))))),0)</f>
        <v>0</v>
      </c>
      <c r="AG81">
        <f t="shared" ref="AG81" si="722">_xlfn.IFNA(IF(LEFT($L81,2)="E3",VLOOKUP(AF81,$D$2:$H$310,4,FALSE),IF(LEFT($L81,2)="E2",VLOOKUP(AF81,$D$2:$H$310,3,FALSE),IF(LEFT($L81,2)="E1",VLOOKUP(AF81,$D$2:$H$310,2,FALSE),IF(LEFT($L81,2)="E4",VLOOKUP(AF81,$D$2:$H$310,5,FALSE))))),0)</f>
        <v>0</v>
      </c>
      <c r="AI81">
        <f t="shared" ref="AI81" si="723">_xlfn.IFNA(IF(LEFT($L81,2)="E3",VLOOKUP(AH81,$D$2:$H$310,4,FALSE),IF(LEFT($L81,2)="E2",VLOOKUP(AH81,$D$2:$H$310,3,FALSE),IF(LEFT($L81,2)="E1",VLOOKUP(AH81,$D$2:$H$310,2,FALSE),IF(LEFT($L81,2)="E4",VLOOKUP(AH81,$D$2:$H$310,5,FALSE))))),0)</f>
        <v>0</v>
      </c>
      <c r="AK81">
        <f t="shared" ref="AK81" si="724">_xlfn.IFNA(IF(LEFT($L81,2)="E3",VLOOKUP(AJ81,$D$2:$H$310,4,FALSE),IF(LEFT($L81,2)="E2",VLOOKUP(AJ81,$D$2:$H$310,3,FALSE),IF(LEFT($L81,2)="E1",VLOOKUP(AJ81,$D$2:$H$310,2,FALSE),IF(LEFT($L81,2)="E4",VLOOKUP(AJ81,$D$2:$H$310,5,FALSE))))),0)</f>
        <v>0</v>
      </c>
      <c r="AM81">
        <f t="shared" ref="AM81" si="725">_xlfn.IFNA(IF(LEFT($L81,2)="E3",VLOOKUP(AL81,$D$2:$H$310,4,FALSE),IF(LEFT($L81,2)="E2",VLOOKUP(AL81,$D$2:$H$310,3,FALSE),IF(LEFT($L81,2)="E1",VLOOKUP(AL81,$D$2:$H$310,2,FALSE),IF(LEFT($L81,2)="E4",VLOOKUP(AL81,$D$2:$H$310,5,FALSE))))),0)</f>
        <v>0</v>
      </c>
      <c r="AO81">
        <f t="shared" ref="AO81" si="726">_xlfn.IFNA(IF(LEFT($L81,2)="E3",VLOOKUP(AN81,$D$2:$H$310,4,FALSE),IF(LEFT($L81,2)="E2",VLOOKUP(AN81,$D$2:$H$310,3,FALSE),IF(LEFT($L81,2)="E1",VLOOKUP(AN81,$D$2:$H$310,2,FALSE),IF(LEFT($L81,2)="E4",VLOOKUP(AN81,$D$2:$H$310,5,FALSE))))),0)</f>
        <v>0</v>
      </c>
      <c r="AQ81">
        <f t="shared" si="597"/>
        <v>0</v>
      </c>
      <c r="AR81">
        <f t="shared" si="598"/>
        <v>0</v>
      </c>
      <c r="AS81" t="str">
        <f t="shared" si="599"/>
        <v>MATCH</v>
      </c>
      <c r="AT81">
        <f t="shared" si="600"/>
        <v>0</v>
      </c>
    </row>
    <row r="82" spans="1:46" x14ac:dyDescent="0.25">
      <c r="A82" t="s">
        <v>429</v>
      </c>
      <c r="B82">
        <v>48232410</v>
      </c>
      <c r="D82" t="s">
        <v>1406</v>
      </c>
      <c r="E82">
        <v>72197776</v>
      </c>
      <c r="F82">
        <v>12274338</v>
      </c>
      <c r="G82">
        <v>3915476</v>
      </c>
      <c r="H82">
        <v>0</v>
      </c>
      <c r="L82" t="s">
        <v>402</v>
      </c>
      <c r="N82" t="s">
        <v>1334</v>
      </c>
      <c r="O82">
        <f t="shared" si="584"/>
        <v>54295417</v>
      </c>
      <c r="P82" t="s">
        <v>1328</v>
      </c>
      <c r="Q82">
        <f t="shared" si="585"/>
        <v>11641519</v>
      </c>
      <c r="R82" t="s">
        <v>1513</v>
      </c>
      <c r="S82">
        <f t="shared" si="586"/>
        <v>13705090</v>
      </c>
      <c r="T82" t="s">
        <v>1335</v>
      </c>
      <c r="U82">
        <f t="shared" si="587"/>
        <v>21803149</v>
      </c>
      <c r="V82" t="s">
        <v>1514</v>
      </c>
      <c r="W82">
        <f t="shared" si="587"/>
        <v>10904215</v>
      </c>
      <c r="X82" t="s">
        <v>1329</v>
      </c>
      <c r="Y82">
        <f t="shared" ref="Y82" si="727">_xlfn.IFNA(IF(LEFT($L82,2)="E3",VLOOKUP(X82,$D$2:$H$310,4,FALSE),IF(LEFT($L82,2)="E2",VLOOKUP(X82,$D$2:$H$310,3,FALSE),IF(LEFT($L82,2)="E1",VLOOKUP(X82,$D$2:$H$310,2,FALSE),IF(LEFT($L82,2)="E4",VLOOKUP(X82,$D$2:$H$310,5,FALSE))))),0)</f>
        <v>13767328.199999999</v>
      </c>
      <c r="Z82" t="s">
        <v>1330</v>
      </c>
      <c r="AA82">
        <f t="shared" ref="AA82" si="728">_xlfn.IFNA(IF(LEFT($L82,2)="E3",VLOOKUP(Z82,$D$2:$H$310,4,FALSE),IF(LEFT($L82,2)="E2",VLOOKUP(Z82,$D$2:$H$310,3,FALSE),IF(LEFT($L82,2)="E1",VLOOKUP(Z82,$D$2:$H$310,2,FALSE),IF(LEFT($L82,2)="E4",VLOOKUP(Z82,$D$2:$H$310,5,FALSE))))),0)</f>
        <v>10202814</v>
      </c>
      <c r="AB82" t="s">
        <v>1515</v>
      </c>
      <c r="AC82">
        <f t="shared" ref="AC82" si="729">_xlfn.IFNA(IF(LEFT($L82,2)="E3",VLOOKUP(AB82,$D$2:$H$310,4,FALSE),IF(LEFT($L82,2)="E2",VLOOKUP(AB82,$D$2:$H$310,3,FALSE),IF(LEFT($L82,2)="E1",VLOOKUP(AB82,$D$2:$H$310,2,FALSE),IF(LEFT($L82,2)="E4",VLOOKUP(AB82,$D$2:$H$310,5,FALSE))))),0)</f>
        <v>14559728</v>
      </c>
      <c r="AD82" t="s">
        <v>1516</v>
      </c>
      <c r="AE82">
        <f t="shared" ref="AE82" si="730">_xlfn.IFNA(IF(LEFT($L82,2)="E3",VLOOKUP(AD82,$D$2:$H$310,4,FALSE),IF(LEFT($L82,2)="E2",VLOOKUP(AD82,$D$2:$H$310,3,FALSE),IF(LEFT($L82,2)="E1",VLOOKUP(AD82,$D$2:$H$310,2,FALSE),IF(LEFT($L82,2)="E4",VLOOKUP(AD82,$D$2:$H$310,5,FALSE))))),0)</f>
        <v>13357936</v>
      </c>
      <c r="AF82" t="s">
        <v>1331</v>
      </c>
      <c r="AG82">
        <f t="shared" ref="AG82" si="731">_xlfn.IFNA(IF(LEFT($L82,2)="E3",VLOOKUP(AF82,$D$2:$H$310,4,FALSE),IF(LEFT($L82,2)="E2",VLOOKUP(AF82,$D$2:$H$310,3,FALSE),IF(LEFT($L82,2)="E1",VLOOKUP(AF82,$D$2:$H$310,2,FALSE),IF(LEFT($L82,2)="E4",VLOOKUP(AF82,$D$2:$H$310,5,FALSE))))),0)</f>
        <v>15999313.9</v>
      </c>
      <c r="AH82" t="s">
        <v>1517</v>
      </c>
      <c r="AI82">
        <f t="shared" ref="AI82" si="732">_xlfn.IFNA(IF(LEFT($L82,2)="E3",VLOOKUP(AH82,$D$2:$H$310,4,FALSE),IF(LEFT($L82,2)="E2",VLOOKUP(AH82,$D$2:$H$310,3,FALSE),IF(LEFT($L82,2)="E1",VLOOKUP(AH82,$D$2:$H$310,2,FALSE),IF(LEFT($L82,2)="E4",VLOOKUP(AH82,$D$2:$H$310,5,FALSE))))),0)</f>
        <v>11140479</v>
      </c>
      <c r="AJ82" t="s">
        <v>1332</v>
      </c>
      <c r="AK82">
        <f t="shared" ref="AK82" si="733">_xlfn.IFNA(IF(LEFT($L82,2)="E3",VLOOKUP(AJ82,$D$2:$H$310,4,FALSE),IF(LEFT($L82,2)="E2",VLOOKUP(AJ82,$D$2:$H$310,3,FALSE),IF(LEFT($L82,2)="E1",VLOOKUP(AJ82,$D$2:$H$310,2,FALSE),IF(LEFT($L82,2)="E4",VLOOKUP(AJ82,$D$2:$H$310,5,FALSE))))),0)</f>
        <v>16826083</v>
      </c>
      <c r="AL82" t="s">
        <v>1333</v>
      </c>
      <c r="AM82">
        <f t="shared" ref="AM82" si="734">_xlfn.IFNA(IF(LEFT($L82,2)="E3",VLOOKUP(AL82,$D$2:$H$310,4,FALSE),IF(LEFT($L82,2)="E2",VLOOKUP(AL82,$D$2:$H$310,3,FALSE),IF(LEFT($L82,2)="E1",VLOOKUP(AL82,$D$2:$H$310,2,FALSE),IF(LEFT($L82,2)="E4",VLOOKUP(AL82,$D$2:$H$310,5,FALSE))))),0)</f>
        <v>18083043</v>
      </c>
      <c r="AO82">
        <f t="shared" ref="AO82" si="735">_xlfn.IFNA(IF(LEFT($L82,2)="E3",VLOOKUP(AN82,$D$2:$H$310,4,FALSE),IF(LEFT($L82,2)="E2",VLOOKUP(AN82,$D$2:$H$310,3,FALSE),IF(LEFT($L82,2)="E1",VLOOKUP(AN82,$D$2:$H$310,2,FALSE),IF(LEFT($L82,2)="E4",VLOOKUP(AN82,$D$2:$H$310,5,FALSE))))),0)</f>
        <v>0</v>
      </c>
      <c r="AQ82">
        <f t="shared" si="597"/>
        <v>226286014</v>
      </c>
      <c r="AR82">
        <f t="shared" si="598"/>
        <v>226286115.09999999</v>
      </c>
      <c r="AS82" t="str">
        <f t="shared" si="599"/>
        <v>INVESTIGATE</v>
      </c>
      <c r="AT82">
        <f t="shared" si="600"/>
        <v>-101.09999999403954</v>
      </c>
    </row>
    <row r="83" spans="1:46" x14ac:dyDescent="0.25">
      <c r="A83" t="s">
        <v>420</v>
      </c>
      <c r="B83">
        <v>136212309</v>
      </c>
      <c r="D83" t="s">
        <v>1516</v>
      </c>
      <c r="E83">
        <v>91437754</v>
      </c>
      <c r="F83">
        <v>13357936</v>
      </c>
      <c r="G83">
        <v>0</v>
      </c>
      <c r="H83">
        <v>0</v>
      </c>
      <c r="L83" t="s">
        <v>405</v>
      </c>
      <c r="N83" t="s">
        <v>1502</v>
      </c>
      <c r="O83">
        <f t="shared" si="584"/>
        <v>4599938</v>
      </c>
      <c r="P83" t="s">
        <v>1495</v>
      </c>
      <c r="Q83">
        <f t="shared" si="585"/>
        <v>5867474</v>
      </c>
      <c r="R83" t="s">
        <v>1496</v>
      </c>
      <c r="S83">
        <f t="shared" si="586"/>
        <v>5435703</v>
      </c>
      <c r="T83" t="s">
        <v>1503</v>
      </c>
      <c r="U83">
        <f t="shared" si="587"/>
        <v>3408048</v>
      </c>
      <c r="V83" t="s">
        <v>1504</v>
      </c>
      <c r="W83">
        <f t="shared" si="587"/>
        <v>6303263</v>
      </c>
      <c r="Y83">
        <f t="shared" ref="Y83" si="736">_xlfn.IFNA(IF(LEFT($L83,2)="E3",VLOOKUP(X83,$D$2:$H$310,4,FALSE),IF(LEFT($L83,2)="E2",VLOOKUP(X83,$D$2:$H$310,3,FALSE),IF(LEFT($L83,2)="E1",VLOOKUP(X83,$D$2:$H$310,2,FALSE),IF(LEFT($L83,2)="E4",VLOOKUP(X83,$D$2:$H$310,5,FALSE))))),0)</f>
        <v>0</v>
      </c>
      <c r="AA83">
        <f t="shared" ref="AA83" si="737">_xlfn.IFNA(IF(LEFT($L83,2)="E3",VLOOKUP(Z83,$D$2:$H$310,4,FALSE),IF(LEFT($L83,2)="E2",VLOOKUP(Z83,$D$2:$H$310,3,FALSE),IF(LEFT($L83,2)="E1",VLOOKUP(Z83,$D$2:$H$310,2,FALSE),IF(LEFT($L83,2)="E4",VLOOKUP(Z83,$D$2:$H$310,5,FALSE))))),0)</f>
        <v>0</v>
      </c>
      <c r="AC83">
        <f t="shared" ref="AC83" si="738">_xlfn.IFNA(IF(LEFT($L83,2)="E3",VLOOKUP(AB83,$D$2:$H$310,4,FALSE),IF(LEFT($L83,2)="E2",VLOOKUP(AB83,$D$2:$H$310,3,FALSE),IF(LEFT($L83,2)="E1",VLOOKUP(AB83,$D$2:$H$310,2,FALSE),IF(LEFT($L83,2)="E4",VLOOKUP(AB83,$D$2:$H$310,5,FALSE))))),0)</f>
        <v>0</v>
      </c>
      <c r="AE83">
        <f t="shared" ref="AE83" si="739">_xlfn.IFNA(IF(LEFT($L83,2)="E3",VLOOKUP(AD83,$D$2:$H$310,4,FALSE),IF(LEFT($L83,2)="E2",VLOOKUP(AD83,$D$2:$H$310,3,FALSE),IF(LEFT($L83,2)="E1",VLOOKUP(AD83,$D$2:$H$310,2,FALSE),IF(LEFT($L83,2)="E4",VLOOKUP(AD83,$D$2:$H$310,5,FALSE))))),0)</f>
        <v>0</v>
      </c>
      <c r="AG83">
        <f t="shared" ref="AG83" si="740">_xlfn.IFNA(IF(LEFT($L83,2)="E3",VLOOKUP(AF83,$D$2:$H$310,4,FALSE),IF(LEFT($L83,2)="E2",VLOOKUP(AF83,$D$2:$H$310,3,FALSE),IF(LEFT($L83,2)="E1",VLOOKUP(AF83,$D$2:$H$310,2,FALSE),IF(LEFT($L83,2)="E4",VLOOKUP(AF83,$D$2:$H$310,5,FALSE))))),0)</f>
        <v>0</v>
      </c>
      <c r="AI83">
        <f t="shared" ref="AI83" si="741">_xlfn.IFNA(IF(LEFT($L83,2)="E3",VLOOKUP(AH83,$D$2:$H$310,4,FALSE),IF(LEFT($L83,2)="E2",VLOOKUP(AH83,$D$2:$H$310,3,FALSE),IF(LEFT($L83,2)="E1",VLOOKUP(AH83,$D$2:$H$310,2,FALSE),IF(LEFT($L83,2)="E4",VLOOKUP(AH83,$D$2:$H$310,5,FALSE))))),0)</f>
        <v>0</v>
      </c>
      <c r="AK83">
        <f t="shared" ref="AK83" si="742">_xlfn.IFNA(IF(LEFT($L83,2)="E3",VLOOKUP(AJ83,$D$2:$H$310,4,FALSE),IF(LEFT($L83,2)="E2",VLOOKUP(AJ83,$D$2:$H$310,3,FALSE),IF(LEFT($L83,2)="E1",VLOOKUP(AJ83,$D$2:$H$310,2,FALSE),IF(LEFT($L83,2)="E4",VLOOKUP(AJ83,$D$2:$H$310,5,FALSE))))),0)</f>
        <v>0</v>
      </c>
      <c r="AM83">
        <f t="shared" ref="AM83" si="743">_xlfn.IFNA(IF(LEFT($L83,2)="E3",VLOOKUP(AL83,$D$2:$H$310,4,FALSE),IF(LEFT($L83,2)="E2",VLOOKUP(AL83,$D$2:$H$310,3,FALSE),IF(LEFT($L83,2)="E1",VLOOKUP(AL83,$D$2:$H$310,2,FALSE),IF(LEFT($L83,2)="E4",VLOOKUP(AL83,$D$2:$H$310,5,FALSE))))),0)</f>
        <v>0</v>
      </c>
      <c r="AO83">
        <f t="shared" ref="AO83" si="744">_xlfn.IFNA(IF(LEFT($L83,2)="E3",VLOOKUP(AN83,$D$2:$H$310,4,FALSE),IF(LEFT($L83,2)="E2",VLOOKUP(AN83,$D$2:$H$310,3,FALSE),IF(LEFT($L83,2)="E1",VLOOKUP(AN83,$D$2:$H$310,2,FALSE),IF(LEFT($L83,2)="E4",VLOOKUP(AN83,$D$2:$H$310,5,FALSE))))),0)</f>
        <v>0</v>
      </c>
      <c r="AQ83">
        <f t="shared" si="597"/>
        <v>25614426</v>
      </c>
      <c r="AR83">
        <f t="shared" si="598"/>
        <v>25614426</v>
      </c>
      <c r="AS83" t="str">
        <f t="shared" si="599"/>
        <v>MATCH</v>
      </c>
      <c r="AT83">
        <f t="shared" si="600"/>
        <v>0</v>
      </c>
    </row>
    <row r="84" spans="1:46" x14ac:dyDescent="0.25">
      <c r="A84" t="s">
        <v>263</v>
      </c>
      <c r="B84">
        <v>167388752.40000001</v>
      </c>
      <c r="D84" t="s">
        <v>1331</v>
      </c>
      <c r="E84">
        <v>0</v>
      </c>
      <c r="F84">
        <v>15999313.9</v>
      </c>
      <c r="G84">
        <v>4903635.8710000003</v>
      </c>
      <c r="H84">
        <v>0</v>
      </c>
      <c r="L84" t="s">
        <v>408</v>
      </c>
      <c r="N84" t="s">
        <v>1556</v>
      </c>
      <c r="O84">
        <f t="shared" si="584"/>
        <v>34237466</v>
      </c>
      <c r="P84" t="s">
        <v>1557</v>
      </c>
      <c r="Q84">
        <f t="shared" si="585"/>
        <v>62377978.909999996</v>
      </c>
      <c r="R84" t="s">
        <v>1558</v>
      </c>
      <c r="S84">
        <f t="shared" si="586"/>
        <v>62817903</v>
      </c>
      <c r="T84" t="s">
        <v>1559</v>
      </c>
      <c r="U84">
        <f t="shared" si="587"/>
        <v>93985796</v>
      </c>
      <c r="V84" t="s">
        <v>1560</v>
      </c>
      <c r="W84">
        <f t="shared" si="587"/>
        <v>89727752</v>
      </c>
      <c r="Y84">
        <f t="shared" ref="Y84" si="745">_xlfn.IFNA(IF(LEFT($L84,2)="E3",VLOOKUP(X84,$D$2:$H$310,4,FALSE),IF(LEFT($L84,2)="E2",VLOOKUP(X84,$D$2:$H$310,3,FALSE),IF(LEFT($L84,2)="E1",VLOOKUP(X84,$D$2:$H$310,2,FALSE),IF(LEFT($L84,2)="E4",VLOOKUP(X84,$D$2:$H$310,5,FALSE))))),0)</f>
        <v>0</v>
      </c>
      <c r="AA84">
        <f t="shared" ref="AA84" si="746">_xlfn.IFNA(IF(LEFT($L84,2)="E3",VLOOKUP(Z84,$D$2:$H$310,4,FALSE),IF(LEFT($L84,2)="E2",VLOOKUP(Z84,$D$2:$H$310,3,FALSE),IF(LEFT($L84,2)="E1",VLOOKUP(Z84,$D$2:$H$310,2,FALSE),IF(LEFT($L84,2)="E4",VLOOKUP(Z84,$D$2:$H$310,5,FALSE))))),0)</f>
        <v>0</v>
      </c>
      <c r="AC84">
        <f t="shared" ref="AC84" si="747">_xlfn.IFNA(IF(LEFT($L84,2)="E3",VLOOKUP(AB84,$D$2:$H$310,4,FALSE),IF(LEFT($L84,2)="E2",VLOOKUP(AB84,$D$2:$H$310,3,FALSE),IF(LEFT($L84,2)="E1",VLOOKUP(AB84,$D$2:$H$310,2,FALSE),IF(LEFT($L84,2)="E4",VLOOKUP(AB84,$D$2:$H$310,5,FALSE))))),0)</f>
        <v>0</v>
      </c>
      <c r="AE84">
        <f t="shared" ref="AE84" si="748">_xlfn.IFNA(IF(LEFT($L84,2)="E3",VLOOKUP(AD84,$D$2:$H$310,4,FALSE),IF(LEFT($L84,2)="E2",VLOOKUP(AD84,$D$2:$H$310,3,FALSE),IF(LEFT($L84,2)="E1",VLOOKUP(AD84,$D$2:$H$310,2,FALSE),IF(LEFT($L84,2)="E4",VLOOKUP(AD84,$D$2:$H$310,5,FALSE))))),0)</f>
        <v>0</v>
      </c>
      <c r="AG84">
        <f t="shared" ref="AG84" si="749">_xlfn.IFNA(IF(LEFT($L84,2)="E3",VLOOKUP(AF84,$D$2:$H$310,4,FALSE),IF(LEFT($L84,2)="E2",VLOOKUP(AF84,$D$2:$H$310,3,FALSE),IF(LEFT($L84,2)="E1",VLOOKUP(AF84,$D$2:$H$310,2,FALSE),IF(LEFT($L84,2)="E4",VLOOKUP(AF84,$D$2:$H$310,5,FALSE))))),0)</f>
        <v>0</v>
      </c>
      <c r="AI84">
        <f t="shared" ref="AI84" si="750">_xlfn.IFNA(IF(LEFT($L84,2)="E3",VLOOKUP(AH84,$D$2:$H$310,4,FALSE),IF(LEFT($L84,2)="E2",VLOOKUP(AH84,$D$2:$H$310,3,FALSE),IF(LEFT($L84,2)="E1",VLOOKUP(AH84,$D$2:$H$310,2,FALSE),IF(LEFT($L84,2)="E4",VLOOKUP(AH84,$D$2:$H$310,5,FALSE))))),0)</f>
        <v>0</v>
      </c>
      <c r="AK84">
        <f t="shared" ref="AK84" si="751">_xlfn.IFNA(IF(LEFT($L84,2)="E3",VLOOKUP(AJ84,$D$2:$H$310,4,FALSE),IF(LEFT($L84,2)="E2",VLOOKUP(AJ84,$D$2:$H$310,3,FALSE),IF(LEFT($L84,2)="E1",VLOOKUP(AJ84,$D$2:$H$310,2,FALSE),IF(LEFT($L84,2)="E4",VLOOKUP(AJ84,$D$2:$H$310,5,FALSE))))),0)</f>
        <v>0</v>
      </c>
      <c r="AM84">
        <f t="shared" ref="AM84" si="752">_xlfn.IFNA(IF(LEFT($L84,2)="E3",VLOOKUP(AL84,$D$2:$H$310,4,FALSE),IF(LEFT($L84,2)="E2",VLOOKUP(AL84,$D$2:$H$310,3,FALSE),IF(LEFT($L84,2)="E1",VLOOKUP(AL84,$D$2:$H$310,2,FALSE),IF(LEFT($L84,2)="E4",VLOOKUP(AL84,$D$2:$H$310,5,FALSE))))),0)</f>
        <v>0</v>
      </c>
      <c r="AO84">
        <f t="shared" ref="AO84" si="753">_xlfn.IFNA(IF(LEFT($L84,2)="E3",VLOOKUP(AN84,$D$2:$H$310,4,FALSE),IF(LEFT($L84,2)="E2",VLOOKUP(AN84,$D$2:$H$310,3,FALSE),IF(LEFT($L84,2)="E1",VLOOKUP(AN84,$D$2:$H$310,2,FALSE),IF(LEFT($L84,2)="E4",VLOOKUP(AN84,$D$2:$H$310,5,FALSE))))),0)</f>
        <v>0</v>
      </c>
      <c r="AQ84">
        <f t="shared" si="597"/>
        <v>343146896.19999999</v>
      </c>
      <c r="AR84">
        <f t="shared" si="598"/>
        <v>343146895.90999997</v>
      </c>
      <c r="AS84" t="str">
        <f t="shared" si="599"/>
        <v>INVESTIGATE</v>
      </c>
      <c r="AT84">
        <f t="shared" si="600"/>
        <v>0.29000002145767212</v>
      </c>
    </row>
    <row r="85" spans="1:46" x14ac:dyDescent="0.25">
      <c r="A85" t="s">
        <v>192</v>
      </c>
      <c r="B85">
        <v>12943761</v>
      </c>
      <c r="D85" t="s">
        <v>1534</v>
      </c>
      <c r="E85">
        <v>82603131</v>
      </c>
      <c r="F85">
        <v>14218402</v>
      </c>
      <c r="G85">
        <v>0</v>
      </c>
      <c r="H85">
        <v>0</v>
      </c>
      <c r="L85" t="s">
        <v>411</v>
      </c>
      <c r="N85" t="s">
        <v>1556</v>
      </c>
      <c r="O85">
        <f t="shared" si="584"/>
        <v>5653622</v>
      </c>
      <c r="P85" t="s">
        <v>1557</v>
      </c>
      <c r="Q85">
        <f t="shared" si="585"/>
        <v>10300456.02</v>
      </c>
      <c r="R85" t="s">
        <v>1558</v>
      </c>
      <c r="S85">
        <f t="shared" si="586"/>
        <v>10373101</v>
      </c>
      <c r="T85" t="s">
        <v>1559</v>
      </c>
      <c r="U85">
        <f t="shared" si="587"/>
        <v>15519845</v>
      </c>
      <c r="V85" t="s">
        <v>1560</v>
      </c>
      <c r="W85">
        <f t="shared" si="587"/>
        <v>14816715</v>
      </c>
      <c r="Y85">
        <f t="shared" ref="Y85" si="754">_xlfn.IFNA(IF(LEFT($L85,2)="E3",VLOOKUP(X85,$D$2:$H$310,4,FALSE),IF(LEFT($L85,2)="E2",VLOOKUP(X85,$D$2:$H$310,3,FALSE),IF(LEFT($L85,2)="E1",VLOOKUP(X85,$D$2:$H$310,2,FALSE),IF(LEFT($L85,2)="E4",VLOOKUP(X85,$D$2:$H$310,5,FALSE))))),0)</f>
        <v>0</v>
      </c>
      <c r="AA85">
        <f t="shared" ref="AA85" si="755">_xlfn.IFNA(IF(LEFT($L85,2)="E3",VLOOKUP(Z85,$D$2:$H$310,4,FALSE),IF(LEFT($L85,2)="E2",VLOOKUP(Z85,$D$2:$H$310,3,FALSE),IF(LEFT($L85,2)="E1",VLOOKUP(Z85,$D$2:$H$310,2,FALSE),IF(LEFT($L85,2)="E4",VLOOKUP(Z85,$D$2:$H$310,5,FALSE))))),0)</f>
        <v>0</v>
      </c>
      <c r="AC85">
        <f t="shared" ref="AC85" si="756">_xlfn.IFNA(IF(LEFT($L85,2)="E3",VLOOKUP(AB85,$D$2:$H$310,4,FALSE),IF(LEFT($L85,2)="E2",VLOOKUP(AB85,$D$2:$H$310,3,FALSE),IF(LEFT($L85,2)="E1",VLOOKUP(AB85,$D$2:$H$310,2,FALSE),IF(LEFT($L85,2)="E4",VLOOKUP(AB85,$D$2:$H$310,5,FALSE))))),0)</f>
        <v>0</v>
      </c>
      <c r="AE85">
        <f t="shared" ref="AE85" si="757">_xlfn.IFNA(IF(LEFT($L85,2)="E3",VLOOKUP(AD85,$D$2:$H$310,4,FALSE),IF(LEFT($L85,2)="E2",VLOOKUP(AD85,$D$2:$H$310,3,FALSE),IF(LEFT($L85,2)="E1",VLOOKUP(AD85,$D$2:$H$310,2,FALSE),IF(LEFT($L85,2)="E4",VLOOKUP(AD85,$D$2:$H$310,5,FALSE))))),0)</f>
        <v>0</v>
      </c>
      <c r="AG85">
        <f t="shared" ref="AG85" si="758">_xlfn.IFNA(IF(LEFT($L85,2)="E3",VLOOKUP(AF85,$D$2:$H$310,4,FALSE),IF(LEFT($L85,2)="E2",VLOOKUP(AF85,$D$2:$H$310,3,FALSE),IF(LEFT($L85,2)="E1",VLOOKUP(AF85,$D$2:$H$310,2,FALSE),IF(LEFT($L85,2)="E4",VLOOKUP(AF85,$D$2:$H$310,5,FALSE))))),0)</f>
        <v>0</v>
      </c>
      <c r="AI85">
        <f t="shared" ref="AI85" si="759">_xlfn.IFNA(IF(LEFT($L85,2)="E3",VLOOKUP(AH85,$D$2:$H$310,4,FALSE),IF(LEFT($L85,2)="E2",VLOOKUP(AH85,$D$2:$H$310,3,FALSE),IF(LEFT($L85,2)="E1",VLOOKUP(AH85,$D$2:$H$310,2,FALSE),IF(LEFT($L85,2)="E4",VLOOKUP(AH85,$D$2:$H$310,5,FALSE))))),0)</f>
        <v>0</v>
      </c>
      <c r="AK85">
        <f t="shared" ref="AK85" si="760">_xlfn.IFNA(IF(LEFT($L85,2)="E3",VLOOKUP(AJ85,$D$2:$H$310,4,FALSE),IF(LEFT($L85,2)="E2",VLOOKUP(AJ85,$D$2:$H$310,3,FALSE),IF(LEFT($L85,2)="E1",VLOOKUP(AJ85,$D$2:$H$310,2,FALSE),IF(LEFT($L85,2)="E4",VLOOKUP(AJ85,$D$2:$H$310,5,FALSE))))),0)</f>
        <v>0</v>
      </c>
      <c r="AM85">
        <f t="shared" ref="AM85" si="761">_xlfn.IFNA(IF(LEFT($L85,2)="E3",VLOOKUP(AL85,$D$2:$H$310,4,FALSE),IF(LEFT($L85,2)="E2",VLOOKUP(AL85,$D$2:$H$310,3,FALSE),IF(LEFT($L85,2)="E1",VLOOKUP(AL85,$D$2:$H$310,2,FALSE),IF(LEFT($L85,2)="E4",VLOOKUP(AL85,$D$2:$H$310,5,FALSE))))),0)</f>
        <v>0</v>
      </c>
      <c r="AO85">
        <f t="shared" ref="AO85" si="762">_xlfn.IFNA(IF(LEFT($L85,2)="E3",VLOOKUP(AN85,$D$2:$H$310,4,FALSE),IF(LEFT($L85,2)="E2",VLOOKUP(AN85,$D$2:$H$310,3,FALSE),IF(LEFT($L85,2)="E1",VLOOKUP(AN85,$D$2:$H$310,2,FALSE),IF(LEFT($L85,2)="E4",VLOOKUP(AN85,$D$2:$H$310,5,FALSE))))),0)</f>
        <v>0</v>
      </c>
      <c r="AQ85">
        <f t="shared" si="597"/>
        <v>56663738.939999998</v>
      </c>
      <c r="AR85">
        <f t="shared" si="598"/>
        <v>56663739.019999996</v>
      </c>
      <c r="AS85" t="str">
        <f t="shared" si="599"/>
        <v>INVESTIGATE</v>
      </c>
      <c r="AT85">
        <f t="shared" si="600"/>
        <v>-7.9999998211860657E-2</v>
      </c>
    </row>
    <row r="86" spans="1:46" x14ac:dyDescent="0.25">
      <c r="A86" t="s">
        <v>402</v>
      </c>
      <c r="B86">
        <v>226286014</v>
      </c>
      <c r="D86" t="s">
        <v>1362</v>
      </c>
      <c r="E86">
        <v>94640550</v>
      </c>
      <c r="F86">
        <v>14992081</v>
      </c>
      <c r="G86">
        <v>5581291</v>
      </c>
      <c r="H86">
        <v>0</v>
      </c>
      <c r="L86" t="s">
        <v>414</v>
      </c>
      <c r="N86" t="s">
        <v>1419</v>
      </c>
      <c r="O86">
        <f t="shared" si="584"/>
        <v>9365008.7400000002</v>
      </c>
      <c r="P86" t="s">
        <v>1420</v>
      </c>
      <c r="Q86">
        <f t="shared" si="585"/>
        <v>17538244</v>
      </c>
      <c r="R86" t="s">
        <v>1421</v>
      </c>
      <c r="S86">
        <f t="shared" si="586"/>
        <v>8018857</v>
      </c>
      <c r="T86" t="s">
        <v>1422</v>
      </c>
      <c r="U86">
        <f t="shared" si="587"/>
        <v>6627631.5499999998</v>
      </c>
      <c r="V86" t="s">
        <v>1522</v>
      </c>
      <c r="W86">
        <f t="shared" si="587"/>
        <v>28832067</v>
      </c>
      <c r="X86" t="s">
        <v>1523</v>
      </c>
      <c r="Y86">
        <f t="shared" ref="Y86" si="763">_xlfn.IFNA(IF(LEFT($L86,2)="E3",VLOOKUP(X86,$D$2:$H$310,4,FALSE),IF(LEFT($L86,2)="E2",VLOOKUP(X86,$D$2:$H$310,3,FALSE),IF(LEFT($L86,2)="E1",VLOOKUP(X86,$D$2:$H$310,2,FALSE),IF(LEFT($L86,2)="E4",VLOOKUP(X86,$D$2:$H$310,5,FALSE))))),0)</f>
        <v>13483962</v>
      </c>
      <c r="Z86" t="s">
        <v>1423</v>
      </c>
      <c r="AA86">
        <f t="shared" ref="AA86" si="764">_xlfn.IFNA(IF(LEFT($L86,2)="E3",VLOOKUP(Z86,$D$2:$H$310,4,FALSE),IF(LEFT($L86,2)="E2",VLOOKUP(Z86,$D$2:$H$310,3,FALSE),IF(LEFT($L86,2)="E1",VLOOKUP(Z86,$D$2:$H$310,2,FALSE),IF(LEFT($L86,2)="E4",VLOOKUP(Z86,$D$2:$H$310,5,FALSE))))),0)</f>
        <v>8120990</v>
      </c>
      <c r="AB86" t="s">
        <v>1424</v>
      </c>
      <c r="AC86">
        <f t="shared" ref="AC86" si="765">_xlfn.IFNA(IF(LEFT($L86,2)="E3",VLOOKUP(AB86,$D$2:$H$310,4,FALSE),IF(LEFT($L86,2)="E2",VLOOKUP(AB86,$D$2:$H$310,3,FALSE),IF(LEFT($L86,2)="E1",VLOOKUP(AB86,$D$2:$H$310,2,FALSE),IF(LEFT($L86,2)="E4",VLOOKUP(AB86,$D$2:$H$310,5,FALSE))))),0)</f>
        <v>13186687</v>
      </c>
      <c r="AD86" t="s">
        <v>1425</v>
      </c>
      <c r="AE86">
        <f t="shared" ref="AE86" si="766">_xlfn.IFNA(IF(LEFT($L86,2)="E3",VLOOKUP(AD86,$D$2:$H$310,4,FALSE),IF(LEFT($L86,2)="E2",VLOOKUP(AD86,$D$2:$H$310,3,FALSE),IF(LEFT($L86,2)="E1",VLOOKUP(AD86,$D$2:$H$310,2,FALSE),IF(LEFT($L86,2)="E4",VLOOKUP(AD86,$D$2:$H$310,5,FALSE))))),0)</f>
        <v>8543365</v>
      </c>
      <c r="AG86">
        <f t="shared" ref="AG86" si="767">_xlfn.IFNA(IF(LEFT($L86,2)="E3",VLOOKUP(AF86,$D$2:$H$310,4,FALSE),IF(LEFT($L86,2)="E2",VLOOKUP(AF86,$D$2:$H$310,3,FALSE),IF(LEFT($L86,2)="E1",VLOOKUP(AF86,$D$2:$H$310,2,FALSE),IF(LEFT($L86,2)="E4",VLOOKUP(AF86,$D$2:$H$310,5,FALSE))))),0)</f>
        <v>0</v>
      </c>
      <c r="AI86">
        <f t="shared" ref="AI86" si="768">_xlfn.IFNA(IF(LEFT($L86,2)="E3",VLOOKUP(AH86,$D$2:$H$310,4,FALSE),IF(LEFT($L86,2)="E2",VLOOKUP(AH86,$D$2:$H$310,3,FALSE),IF(LEFT($L86,2)="E1",VLOOKUP(AH86,$D$2:$H$310,2,FALSE),IF(LEFT($L86,2)="E4",VLOOKUP(AH86,$D$2:$H$310,5,FALSE))))),0)</f>
        <v>0</v>
      </c>
      <c r="AK86">
        <f t="shared" ref="AK86" si="769">_xlfn.IFNA(IF(LEFT($L86,2)="E3",VLOOKUP(AJ86,$D$2:$H$310,4,FALSE),IF(LEFT($L86,2)="E2",VLOOKUP(AJ86,$D$2:$H$310,3,FALSE),IF(LEFT($L86,2)="E1",VLOOKUP(AJ86,$D$2:$H$310,2,FALSE),IF(LEFT($L86,2)="E4",VLOOKUP(AJ86,$D$2:$H$310,5,FALSE))))),0)</f>
        <v>0</v>
      </c>
      <c r="AM86">
        <f t="shared" ref="AM86" si="770">_xlfn.IFNA(IF(LEFT($L86,2)="E3",VLOOKUP(AL86,$D$2:$H$310,4,FALSE),IF(LEFT($L86,2)="E2",VLOOKUP(AL86,$D$2:$H$310,3,FALSE),IF(LEFT($L86,2)="E1",VLOOKUP(AL86,$D$2:$H$310,2,FALSE),IF(LEFT($L86,2)="E4",VLOOKUP(AL86,$D$2:$H$310,5,FALSE))))),0)</f>
        <v>0</v>
      </c>
      <c r="AO86">
        <f t="shared" ref="AO86" si="771">_xlfn.IFNA(IF(LEFT($L86,2)="E3",VLOOKUP(AN86,$D$2:$H$310,4,FALSE),IF(LEFT($L86,2)="E2",VLOOKUP(AN86,$D$2:$H$310,3,FALSE),IF(LEFT($L86,2)="E1",VLOOKUP(AN86,$D$2:$H$310,2,FALSE),IF(LEFT($L86,2)="E4",VLOOKUP(AN86,$D$2:$H$310,5,FALSE))))),0)</f>
        <v>0</v>
      </c>
      <c r="AQ86">
        <f t="shared" si="597"/>
        <v>113717813</v>
      </c>
      <c r="AR86">
        <f t="shared" si="598"/>
        <v>113716812.28999999</v>
      </c>
      <c r="AS86" t="str">
        <f t="shared" si="599"/>
        <v>INVESTIGATE</v>
      </c>
      <c r="AT86">
        <f t="shared" si="600"/>
        <v>1000.7100000083447</v>
      </c>
    </row>
    <row r="87" spans="1:46" x14ac:dyDescent="0.25">
      <c r="A87" t="s">
        <v>384</v>
      </c>
      <c r="B87">
        <v>372798588</v>
      </c>
      <c r="D87" t="s">
        <v>1554</v>
      </c>
      <c r="E87">
        <v>98370374</v>
      </c>
      <c r="F87">
        <v>14221194</v>
      </c>
      <c r="G87">
        <v>0</v>
      </c>
      <c r="H87">
        <v>0</v>
      </c>
      <c r="L87" t="s">
        <v>417</v>
      </c>
      <c r="N87" t="s">
        <v>1561</v>
      </c>
      <c r="O87">
        <f t="shared" si="584"/>
        <v>17575153</v>
      </c>
      <c r="P87" t="s">
        <v>1562</v>
      </c>
      <c r="Q87">
        <f t="shared" si="585"/>
        <v>5732105</v>
      </c>
      <c r="R87" t="s">
        <v>1563</v>
      </c>
      <c r="S87">
        <f t="shared" si="586"/>
        <v>6380157</v>
      </c>
      <c r="T87" t="s">
        <v>1564</v>
      </c>
      <c r="U87">
        <f t="shared" si="587"/>
        <v>5092269</v>
      </c>
      <c r="V87" t="s">
        <v>1565</v>
      </c>
      <c r="W87">
        <f t="shared" si="587"/>
        <v>5323388</v>
      </c>
      <c r="X87" t="s">
        <v>1566</v>
      </c>
      <c r="Y87">
        <f t="shared" ref="Y87" si="772">_xlfn.IFNA(IF(LEFT($L87,2)="E3",VLOOKUP(X87,$D$2:$H$310,4,FALSE),IF(LEFT($L87,2)="E2",VLOOKUP(X87,$D$2:$H$310,3,FALSE),IF(LEFT($L87,2)="E1",VLOOKUP(X87,$D$2:$H$310,2,FALSE),IF(LEFT($L87,2)="E4",VLOOKUP(X87,$D$2:$H$310,5,FALSE))))),0)</f>
        <v>4884445</v>
      </c>
      <c r="Z87" t="s">
        <v>1567</v>
      </c>
      <c r="AA87">
        <f t="shared" ref="AA87" si="773">_xlfn.IFNA(IF(LEFT($L87,2)="E3",VLOOKUP(Z87,$D$2:$H$310,4,FALSE),IF(LEFT($L87,2)="E2",VLOOKUP(Z87,$D$2:$H$310,3,FALSE),IF(LEFT($L87,2)="E1",VLOOKUP(Z87,$D$2:$H$310,2,FALSE),IF(LEFT($L87,2)="E4",VLOOKUP(Z87,$D$2:$H$310,5,FALSE))))),0)</f>
        <v>4417355</v>
      </c>
      <c r="AC87">
        <f t="shared" ref="AC87" si="774">_xlfn.IFNA(IF(LEFT($L87,2)="E3",VLOOKUP(AB87,$D$2:$H$310,4,FALSE),IF(LEFT($L87,2)="E2",VLOOKUP(AB87,$D$2:$H$310,3,FALSE),IF(LEFT($L87,2)="E1",VLOOKUP(AB87,$D$2:$H$310,2,FALSE),IF(LEFT($L87,2)="E4",VLOOKUP(AB87,$D$2:$H$310,5,FALSE))))),0)</f>
        <v>0</v>
      </c>
      <c r="AE87">
        <f t="shared" ref="AE87" si="775">_xlfn.IFNA(IF(LEFT($L87,2)="E3",VLOOKUP(AD87,$D$2:$H$310,4,FALSE),IF(LEFT($L87,2)="E2",VLOOKUP(AD87,$D$2:$H$310,3,FALSE),IF(LEFT($L87,2)="E1",VLOOKUP(AD87,$D$2:$H$310,2,FALSE),IF(LEFT($L87,2)="E4",VLOOKUP(AD87,$D$2:$H$310,5,FALSE))))),0)</f>
        <v>0</v>
      </c>
      <c r="AG87">
        <f t="shared" ref="AG87" si="776">_xlfn.IFNA(IF(LEFT($L87,2)="E3",VLOOKUP(AF87,$D$2:$H$310,4,FALSE),IF(LEFT($L87,2)="E2",VLOOKUP(AF87,$D$2:$H$310,3,FALSE),IF(LEFT($L87,2)="E1",VLOOKUP(AF87,$D$2:$H$310,2,FALSE),IF(LEFT($L87,2)="E4",VLOOKUP(AF87,$D$2:$H$310,5,FALSE))))),0)</f>
        <v>0</v>
      </c>
      <c r="AI87">
        <f t="shared" ref="AI87" si="777">_xlfn.IFNA(IF(LEFT($L87,2)="E3",VLOOKUP(AH87,$D$2:$H$310,4,FALSE),IF(LEFT($L87,2)="E2",VLOOKUP(AH87,$D$2:$H$310,3,FALSE),IF(LEFT($L87,2)="E1",VLOOKUP(AH87,$D$2:$H$310,2,FALSE),IF(LEFT($L87,2)="E4",VLOOKUP(AH87,$D$2:$H$310,5,FALSE))))),0)</f>
        <v>0</v>
      </c>
      <c r="AK87">
        <f t="shared" ref="AK87" si="778">_xlfn.IFNA(IF(LEFT($L87,2)="E3",VLOOKUP(AJ87,$D$2:$H$310,4,FALSE),IF(LEFT($L87,2)="E2",VLOOKUP(AJ87,$D$2:$H$310,3,FALSE),IF(LEFT($L87,2)="E1",VLOOKUP(AJ87,$D$2:$H$310,2,FALSE),IF(LEFT($L87,2)="E4",VLOOKUP(AJ87,$D$2:$H$310,5,FALSE))))),0)</f>
        <v>0</v>
      </c>
      <c r="AM87">
        <f t="shared" ref="AM87" si="779">_xlfn.IFNA(IF(LEFT($L87,2)="E3",VLOOKUP(AL87,$D$2:$H$310,4,FALSE),IF(LEFT($L87,2)="E2",VLOOKUP(AL87,$D$2:$H$310,3,FALSE),IF(LEFT($L87,2)="E1",VLOOKUP(AL87,$D$2:$H$310,2,FALSE),IF(LEFT($L87,2)="E4",VLOOKUP(AL87,$D$2:$H$310,5,FALSE))))),0)</f>
        <v>0</v>
      </c>
      <c r="AO87">
        <f t="shared" ref="AO87" si="780">_xlfn.IFNA(IF(LEFT($L87,2)="E3",VLOOKUP(AN87,$D$2:$H$310,4,FALSE),IF(LEFT($L87,2)="E2",VLOOKUP(AN87,$D$2:$H$310,3,FALSE),IF(LEFT($L87,2)="E1",VLOOKUP(AN87,$D$2:$H$310,2,FALSE),IF(LEFT($L87,2)="E4",VLOOKUP(AN87,$D$2:$H$310,5,FALSE))))),0)</f>
        <v>0</v>
      </c>
      <c r="AQ87">
        <f t="shared" si="597"/>
        <v>49404872</v>
      </c>
      <c r="AR87">
        <f t="shared" si="598"/>
        <v>49404872</v>
      </c>
      <c r="AS87" t="str">
        <f t="shared" si="599"/>
        <v>MATCH</v>
      </c>
      <c r="AT87">
        <f t="shared" si="600"/>
        <v>0</v>
      </c>
    </row>
    <row r="88" spans="1:46" x14ac:dyDescent="0.25">
      <c r="A88" t="s">
        <v>295</v>
      </c>
      <c r="B88">
        <v>34754351</v>
      </c>
      <c r="D88" t="s">
        <v>1446</v>
      </c>
      <c r="E88">
        <v>75274712</v>
      </c>
      <c r="F88">
        <v>11752981</v>
      </c>
      <c r="G88">
        <v>4242200</v>
      </c>
      <c r="H88">
        <v>0</v>
      </c>
      <c r="L88" t="s">
        <v>420</v>
      </c>
      <c r="N88" t="s">
        <v>1561</v>
      </c>
      <c r="O88">
        <f t="shared" si="584"/>
        <v>48455793</v>
      </c>
      <c r="P88" t="s">
        <v>1562</v>
      </c>
      <c r="Q88">
        <f t="shared" si="585"/>
        <v>15803769.470000001</v>
      </c>
      <c r="R88" t="s">
        <v>1563</v>
      </c>
      <c r="S88">
        <f t="shared" si="586"/>
        <v>17590491</v>
      </c>
      <c r="T88" t="s">
        <v>1564</v>
      </c>
      <c r="U88">
        <f t="shared" si="587"/>
        <v>14039702</v>
      </c>
      <c r="V88" t="s">
        <v>1565</v>
      </c>
      <c r="W88">
        <f t="shared" si="587"/>
        <v>14676913</v>
      </c>
      <c r="X88" t="s">
        <v>1566</v>
      </c>
      <c r="Y88">
        <f t="shared" ref="Y88" si="781">_xlfn.IFNA(IF(LEFT($L88,2)="E3",VLOOKUP(X88,$D$2:$H$310,4,FALSE),IF(LEFT($L88,2)="E2",VLOOKUP(X88,$D$2:$H$310,3,FALSE),IF(LEFT($L88,2)="E1",VLOOKUP(X88,$D$2:$H$310,2,FALSE),IF(LEFT($L88,2)="E4",VLOOKUP(X88,$D$2:$H$310,5,FALSE))))),0)</f>
        <v>13466718</v>
      </c>
      <c r="Z88" t="s">
        <v>1567</v>
      </c>
      <c r="AA88">
        <f t="shared" ref="AA88" si="782">_xlfn.IFNA(IF(LEFT($L88,2)="E3",VLOOKUP(Z88,$D$2:$H$310,4,FALSE),IF(LEFT($L88,2)="E2",VLOOKUP(Z88,$D$2:$H$310,3,FALSE),IF(LEFT($L88,2)="E1",VLOOKUP(Z88,$D$2:$H$310,2,FALSE),IF(LEFT($L88,2)="E4",VLOOKUP(Z88,$D$2:$H$310,5,FALSE))))),0)</f>
        <v>12178923</v>
      </c>
      <c r="AC88">
        <f t="shared" ref="AC88" si="783">_xlfn.IFNA(IF(LEFT($L88,2)="E3",VLOOKUP(AB88,$D$2:$H$310,4,FALSE),IF(LEFT($L88,2)="E2",VLOOKUP(AB88,$D$2:$H$310,3,FALSE),IF(LEFT($L88,2)="E1",VLOOKUP(AB88,$D$2:$H$310,2,FALSE),IF(LEFT($L88,2)="E4",VLOOKUP(AB88,$D$2:$H$310,5,FALSE))))),0)</f>
        <v>0</v>
      </c>
      <c r="AE88">
        <f t="shared" ref="AE88" si="784">_xlfn.IFNA(IF(LEFT($L88,2)="E3",VLOOKUP(AD88,$D$2:$H$310,4,FALSE),IF(LEFT($L88,2)="E2",VLOOKUP(AD88,$D$2:$H$310,3,FALSE),IF(LEFT($L88,2)="E1",VLOOKUP(AD88,$D$2:$H$310,2,FALSE),IF(LEFT($L88,2)="E4",VLOOKUP(AD88,$D$2:$H$310,5,FALSE))))),0)</f>
        <v>0</v>
      </c>
      <c r="AG88">
        <f t="shared" ref="AG88" si="785">_xlfn.IFNA(IF(LEFT($L88,2)="E3",VLOOKUP(AF88,$D$2:$H$310,4,FALSE),IF(LEFT($L88,2)="E2",VLOOKUP(AF88,$D$2:$H$310,3,FALSE),IF(LEFT($L88,2)="E1",VLOOKUP(AF88,$D$2:$H$310,2,FALSE),IF(LEFT($L88,2)="E4",VLOOKUP(AF88,$D$2:$H$310,5,FALSE))))),0)</f>
        <v>0</v>
      </c>
      <c r="AI88">
        <f t="shared" ref="AI88" si="786">_xlfn.IFNA(IF(LEFT($L88,2)="E3",VLOOKUP(AH88,$D$2:$H$310,4,FALSE),IF(LEFT($L88,2)="E2",VLOOKUP(AH88,$D$2:$H$310,3,FALSE),IF(LEFT($L88,2)="E1",VLOOKUP(AH88,$D$2:$H$310,2,FALSE),IF(LEFT($L88,2)="E4",VLOOKUP(AH88,$D$2:$H$310,5,FALSE))))),0)</f>
        <v>0</v>
      </c>
      <c r="AK88">
        <f t="shared" ref="AK88" si="787">_xlfn.IFNA(IF(LEFT($L88,2)="E3",VLOOKUP(AJ88,$D$2:$H$310,4,FALSE),IF(LEFT($L88,2)="E2",VLOOKUP(AJ88,$D$2:$H$310,3,FALSE),IF(LEFT($L88,2)="E1",VLOOKUP(AJ88,$D$2:$H$310,2,FALSE),IF(LEFT($L88,2)="E4",VLOOKUP(AJ88,$D$2:$H$310,5,FALSE))))),0)</f>
        <v>0</v>
      </c>
      <c r="AM88">
        <f t="shared" ref="AM88" si="788">_xlfn.IFNA(IF(LEFT($L88,2)="E3",VLOOKUP(AL88,$D$2:$H$310,4,FALSE),IF(LEFT($L88,2)="E2",VLOOKUP(AL88,$D$2:$H$310,3,FALSE),IF(LEFT($L88,2)="E1",VLOOKUP(AL88,$D$2:$H$310,2,FALSE),IF(LEFT($L88,2)="E4",VLOOKUP(AL88,$D$2:$H$310,5,FALSE))))),0)</f>
        <v>0</v>
      </c>
      <c r="AO88">
        <f t="shared" ref="AO88" si="789">_xlfn.IFNA(IF(LEFT($L88,2)="E3",VLOOKUP(AN88,$D$2:$H$310,4,FALSE),IF(LEFT($L88,2)="E2",VLOOKUP(AN88,$D$2:$H$310,3,FALSE),IF(LEFT($L88,2)="E1",VLOOKUP(AN88,$D$2:$H$310,2,FALSE),IF(LEFT($L88,2)="E4",VLOOKUP(AN88,$D$2:$H$310,5,FALSE))))),0)</f>
        <v>0</v>
      </c>
      <c r="AQ88">
        <f t="shared" si="597"/>
        <v>136212309</v>
      </c>
      <c r="AR88">
        <f t="shared" si="598"/>
        <v>136212309.47</v>
      </c>
      <c r="AS88" t="str">
        <f t="shared" si="599"/>
        <v>INVESTIGATE</v>
      </c>
      <c r="AT88">
        <f t="shared" si="600"/>
        <v>-0.4699999988079071</v>
      </c>
    </row>
    <row r="89" spans="1:46" x14ac:dyDescent="0.25">
      <c r="A89" t="s">
        <v>292</v>
      </c>
      <c r="B89">
        <v>571188173</v>
      </c>
      <c r="D89" t="s">
        <v>1550</v>
      </c>
      <c r="E89">
        <v>98028733</v>
      </c>
      <c r="F89">
        <v>14171804</v>
      </c>
      <c r="G89">
        <v>0</v>
      </c>
      <c r="H89">
        <v>0</v>
      </c>
      <c r="L89" t="s">
        <v>423</v>
      </c>
      <c r="N89" t="s">
        <v>1561</v>
      </c>
      <c r="O89">
        <f t="shared" si="584"/>
        <v>0</v>
      </c>
      <c r="P89" t="s">
        <v>1562</v>
      </c>
      <c r="Q89">
        <f t="shared" si="585"/>
        <v>0</v>
      </c>
      <c r="R89" t="s">
        <v>1563</v>
      </c>
      <c r="S89">
        <f t="shared" si="586"/>
        <v>0</v>
      </c>
      <c r="T89" t="s">
        <v>1564</v>
      </c>
      <c r="U89">
        <f t="shared" si="587"/>
        <v>0</v>
      </c>
      <c r="V89" t="s">
        <v>1565</v>
      </c>
      <c r="W89">
        <f t="shared" si="587"/>
        <v>0</v>
      </c>
      <c r="X89" t="s">
        <v>1566</v>
      </c>
      <c r="Y89">
        <f t="shared" ref="Y89" si="790">_xlfn.IFNA(IF(LEFT($L89,2)="E3",VLOOKUP(X89,$D$2:$H$310,4,FALSE),IF(LEFT($L89,2)="E2",VLOOKUP(X89,$D$2:$H$310,3,FALSE),IF(LEFT($L89,2)="E1",VLOOKUP(X89,$D$2:$H$310,2,FALSE),IF(LEFT($L89,2)="E4",VLOOKUP(X89,$D$2:$H$310,5,FALSE))))),0)</f>
        <v>0</v>
      </c>
      <c r="Z89" t="s">
        <v>1567</v>
      </c>
      <c r="AA89">
        <f t="shared" ref="AA89" si="791">_xlfn.IFNA(IF(LEFT($L89,2)="E3",VLOOKUP(Z89,$D$2:$H$310,4,FALSE),IF(LEFT($L89,2)="E2",VLOOKUP(Z89,$D$2:$H$310,3,FALSE),IF(LEFT($L89,2)="E1",VLOOKUP(Z89,$D$2:$H$310,2,FALSE),IF(LEFT($L89,2)="E4",VLOOKUP(Z89,$D$2:$H$310,5,FALSE))))),0)</f>
        <v>0</v>
      </c>
      <c r="AC89">
        <f t="shared" ref="AC89" si="792">_xlfn.IFNA(IF(LEFT($L89,2)="E3",VLOOKUP(AB89,$D$2:$H$310,4,FALSE),IF(LEFT($L89,2)="E2",VLOOKUP(AB89,$D$2:$H$310,3,FALSE),IF(LEFT($L89,2)="E1",VLOOKUP(AB89,$D$2:$H$310,2,FALSE),IF(LEFT($L89,2)="E4",VLOOKUP(AB89,$D$2:$H$310,5,FALSE))))),0)</f>
        <v>0</v>
      </c>
      <c r="AE89">
        <f t="shared" ref="AE89" si="793">_xlfn.IFNA(IF(LEFT($L89,2)="E3",VLOOKUP(AD89,$D$2:$H$310,4,FALSE),IF(LEFT($L89,2)="E2",VLOOKUP(AD89,$D$2:$H$310,3,FALSE),IF(LEFT($L89,2)="E1",VLOOKUP(AD89,$D$2:$H$310,2,FALSE),IF(LEFT($L89,2)="E4",VLOOKUP(AD89,$D$2:$H$310,5,FALSE))))),0)</f>
        <v>0</v>
      </c>
      <c r="AG89">
        <f t="shared" ref="AG89" si="794">_xlfn.IFNA(IF(LEFT($L89,2)="E3",VLOOKUP(AF89,$D$2:$H$310,4,FALSE),IF(LEFT($L89,2)="E2",VLOOKUP(AF89,$D$2:$H$310,3,FALSE),IF(LEFT($L89,2)="E1",VLOOKUP(AF89,$D$2:$H$310,2,FALSE),IF(LEFT($L89,2)="E4",VLOOKUP(AF89,$D$2:$H$310,5,FALSE))))),0)</f>
        <v>0</v>
      </c>
      <c r="AI89">
        <f t="shared" ref="AI89" si="795">_xlfn.IFNA(IF(LEFT($L89,2)="E3",VLOOKUP(AH89,$D$2:$H$310,4,FALSE),IF(LEFT($L89,2)="E2",VLOOKUP(AH89,$D$2:$H$310,3,FALSE),IF(LEFT($L89,2)="E1",VLOOKUP(AH89,$D$2:$H$310,2,FALSE),IF(LEFT($L89,2)="E4",VLOOKUP(AH89,$D$2:$H$310,5,FALSE))))),0)</f>
        <v>0</v>
      </c>
      <c r="AK89">
        <f t="shared" ref="AK89" si="796">_xlfn.IFNA(IF(LEFT($L89,2)="E3",VLOOKUP(AJ89,$D$2:$H$310,4,FALSE),IF(LEFT($L89,2)="E2",VLOOKUP(AJ89,$D$2:$H$310,3,FALSE),IF(LEFT($L89,2)="E1",VLOOKUP(AJ89,$D$2:$H$310,2,FALSE),IF(LEFT($L89,2)="E4",VLOOKUP(AJ89,$D$2:$H$310,5,FALSE))))),0)</f>
        <v>0</v>
      </c>
      <c r="AM89">
        <f t="shared" ref="AM89" si="797">_xlfn.IFNA(IF(LEFT($L89,2)="E3",VLOOKUP(AL89,$D$2:$H$310,4,FALSE),IF(LEFT($L89,2)="E2",VLOOKUP(AL89,$D$2:$H$310,3,FALSE),IF(LEFT($L89,2)="E1",VLOOKUP(AL89,$D$2:$H$310,2,FALSE),IF(LEFT($L89,2)="E4",VLOOKUP(AL89,$D$2:$H$310,5,FALSE))))),0)</f>
        <v>0</v>
      </c>
      <c r="AO89">
        <f t="shared" ref="AO89" si="798">_xlfn.IFNA(IF(LEFT($L89,2)="E3",VLOOKUP(AN89,$D$2:$H$310,4,FALSE),IF(LEFT($L89,2)="E2",VLOOKUP(AN89,$D$2:$H$310,3,FALSE),IF(LEFT($L89,2)="E1",VLOOKUP(AN89,$D$2:$H$310,2,FALSE),IF(LEFT($L89,2)="E4",VLOOKUP(AN89,$D$2:$H$310,5,FALSE))))),0)</f>
        <v>0</v>
      </c>
      <c r="AQ89">
        <f t="shared" si="597"/>
        <v>0</v>
      </c>
      <c r="AR89">
        <f t="shared" si="598"/>
        <v>0</v>
      </c>
      <c r="AS89" t="str">
        <f t="shared" si="599"/>
        <v>MATCH</v>
      </c>
      <c r="AT89">
        <f t="shared" si="600"/>
        <v>0</v>
      </c>
    </row>
    <row r="90" spans="1:46" x14ac:dyDescent="0.25">
      <c r="A90" t="s">
        <v>184</v>
      </c>
      <c r="B90">
        <v>31956140</v>
      </c>
      <c r="D90" t="s">
        <v>1428</v>
      </c>
      <c r="E90">
        <v>95749640</v>
      </c>
      <c r="F90">
        <v>13961963</v>
      </c>
      <c r="G90">
        <v>0</v>
      </c>
      <c r="H90">
        <v>0</v>
      </c>
      <c r="L90" t="s">
        <v>426</v>
      </c>
      <c r="N90" t="s">
        <v>1549</v>
      </c>
      <c r="O90">
        <f t="shared" si="584"/>
        <v>33759091</v>
      </c>
      <c r="P90" t="s">
        <v>1550</v>
      </c>
      <c r="Q90">
        <f t="shared" si="585"/>
        <v>98028733</v>
      </c>
      <c r="R90" t="s">
        <v>1551</v>
      </c>
      <c r="S90">
        <f t="shared" si="586"/>
        <v>85633374.689999998</v>
      </c>
      <c r="T90" t="s">
        <v>1552</v>
      </c>
      <c r="U90">
        <f t="shared" si="587"/>
        <v>55630462.07</v>
      </c>
      <c r="V90" t="s">
        <v>1553</v>
      </c>
      <c r="W90">
        <f t="shared" si="587"/>
        <v>99600808</v>
      </c>
      <c r="X90" t="s">
        <v>1554</v>
      </c>
      <c r="Y90">
        <f t="shared" ref="Y90" si="799">_xlfn.IFNA(IF(LEFT($L90,2)="E3",VLOOKUP(X90,$D$2:$H$310,4,FALSE),IF(LEFT($L90,2)="E2",VLOOKUP(X90,$D$2:$H$310,3,FALSE),IF(LEFT($L90,2)="E1",VLOOKUP(X90,$D$2:$H$310,2,FALSE),IF(LEFT($L90,2)="E4",VLOOKUP(X90,$D$2:$H$310,5,FALSE))))),0)</f>
        <v>98370374</v>
      </c>
      <c r="Z90" t="s">
        <v>1555</v>
      </c>
      <c r="AA90">
        <f t="shared" ref="AA90" si="800">_xlfn.IFNA(IF(LEFT($L90,2)="E3",VLOOKUP(Z90,$D$2:$H$310,4,FALSE),IF(LEFT($L90,2)="E2",VLOOKUP(Z90,$D$2:$H$310,3,FALSE),IF(LEFT($L90,2)="E1",VLOOKUP(Z90,$D$2:$H$310,2,FALSE),IF(LEFT($L90,2)="E4",VLOOKUP(Z90,$D$2:$H$310,5,FALSE))))),0)</f>
        <v>61623639</v>
      </c>
      <c r="AC90">
        <f t="shared" ref="AC90" si="801">_xlfn.IFNA(IF(LEFT($L90,2)="E3",VLOOKUP(AB90,$D$2:$H$310,4,FALSE),IF(LEFT($L90,2)="E2",VLOOKUP(AB90,$D$2:$H$310,3,FALSE),IF(LEFT($L90,2)="E1",VLOOKUP(AB90,$D$2:$H$310,2,FALSE),IF(LEFT($L90,2)="E4",VLOOKUP(AB90,$D$2:$H$310,5,FALSE))))),0)</f>
        <v>0</v>
      </c>
      <c r="AE90">
        <f t="shared" ref="AE90" si="802">_xlfn.IFNA(IF(LEFT($L90,2)="E3",VLOOKUP(AD90,$D$2:$H$310,4,FALSE),IF(LEFT($L90,2)="E2",VLOOKUP(AD90,$D$2:$H$310,3,FALSE),IF(LEFT($L90,2)="E1",VLOOKUP(AD90,$D$2:$H$310,2,FALSE),IF(LEFT($L90,2)="E4",VLOOKUP(AD90,$D$2:$H$310,5,FALSE))))),0)</f>
        <v>0</v>
      </c>
      <c r="AG90">
        <f t="shared" ref="AG90" si="803">_xlfn.IFNA(IF(LEFT($L90,2)="E3",VLOOKUP(AF90,$D$2:$H$310,4,FALSE),IF(LEFT($L90,2)="E2",VLOOKUP(AF90,$D$2:$H$310,3,FALSE),IF(LEFT($L90,2)="E1",VLOOKUP(AF90,$D$2:$H$310,2,FALSE),IF(LEFT($L90,2)="E4",VLOOKUP(AF90,$D$2:$H$310,5,FALSE))))),0)</f>
        <v>0</v>
      </c>
      <c r="AI90">
        <f t="shared" ref="AI90" si="804">_xlfn.IFNA(IF(LEFT($L90,2)="E3",VLOOKUP(AH90,$D$2:$H$310,4,FALSE),IF(LEFT($L90,2)="E2",VLOOKUP(AH90,$D$2:$H$310,3,FALSE),IF(LEFT($L90,2)="E1",VLOOKUP(AH90,$D$2:$H$310,2,FALSE),IF(LEFT($L90,2)="E4",VLOOKUP(AH90,$D$2:$H$310,5,FALSE))))),0)</f>
        <v>0</v>
      </c>
      <c r="AK90">
        <f t="shared" ref="AK90" si="805">_xlfn.IFNA(IF(LEFT($L90,2)="E3",VLOOKUP(AJ90,$D$2:$H$310,4,FALSE),IF(LEFT($L90,2)="E2",VLOOKUP(AJ90,$D$2:$H$310,3,FALSE),IF(LEFT($L90,2)="E1",VLOOKUP(AJ90,$D$2:$H$310,2,FALSE),IF(LEFT($L90,2)="E4",VLOOKUP(AJ90,$D$2:$H$310,5,FALSE))))),0)</f>
        <v>0</v>
      </c>
      <c r="AM90">
        <f t="shared" ref="AM90" si="806">_xlfn.IFNA(IF(LEFT($L90,2)="E3",VLOOKUP(AL90,$D$2:$H$310,4,FALSE),IF(LEFT($L90,2)="E2",VLOOKUP(AL90,$D$2:$H$310,3,FALSE),IF(LEFT($L90,2)="E1",VLOOKUP(AL90,$D$2:$H$310,2,FALSE),IF(LEFT($L90,2)="E4",VLOOKUP(AL90,$D$2:$H$310,5,FALSE))))),0)</f>
        <v>0</v>
      </c>
      <c r="AO90">
        <f t="shared" ref="AO90" si="807">_xlfn.IFNA(IF(LEFT($L90,2)="E3",VLOOKUP(AN90,$D$2:$H$310,4,FALSE),IF(LEFT($L90,2)="E2",VLOOKUP(AN90,$D$2:$H$310,3,FALSE),IF(LEFT($L90,2)="E1",VLOOKUP(AN90,$D$2:$H$310,2,FALSE),IF(LEFT($L90,2)="E4",VLOOKUP(AN90,$D$2:$H$310,5,FALSE))))),0)</f>
        <v>0</v>
      </c>
      <c r="AQ90">
        <f t="shared" si="597"/>
        <v>532646000</v>
      </c>
      <c r="AR90">
        <f t="shared" si="598"/>
        <v>532646481.75999999</v>
      </c>
      <c r="AS90" t="str">
        <f t="shared" si="599"/>
        <v>INVESTIGATE</v>
      </c>
      <c r="AT90">
        <f t="shared" si="600"/>
        <v>-481.75999999046326</v>
      </c>
    </row>
    <row r="91" spans="1:46" x14ac:dyDescent="0.25">
      <c r="A91" t="s">
        <v>417</v>
      </c>
      <c r="B91">
        <v>49404872</v>
      </c>
      <c r="D91" t="s">
        <v>1420</v>
      </c>
      <c r="E91">
        <v>0</v>
      </c>
      <c r="F91">
        <v>17538244</v>
      </c>
      <c r="G91">
        <v>6280582.1299999999</v>
      </c>
      <c r="H91">
        <v>0</v>
      </c>
      <c r="L91" t="s">
        <v>429</v>
      </c>
      <c r="N91" t="s">
        <v>1568</v>
      </c>
      <c r="O91">
        <f t="shared" si="584"/>
        <v>10352200</v>
      </c>
      <c r="P91" t="s">
        <v>1569</v>
      </c>
      <c r="Q91">
        <f t="shared" si="585"/>
        <v>4511763</v>
      </c>
      <c r="R91" t="s">
        <v>1570</v>
      </c>
      <c r="S91">
        <f t="shared" si="586"/>
        <v>8799175</v>
      </c>
      <c r="T91" t="s">
        <v>1571</v>
      </c>
      <c r="U91">
        <f t="shared" si="587"/>
        <v>17017012</v>
      </c>
      <c r="V91" t="s">
        <v>1572</v>
      </c>
      <c r="W91">
        <f t="shared" si="587"/>
        <v>7552410</v>
      </c>
      <c r="Y91">
        <f t="shared" ref="Y91" si="808">_xlfn.IFNA(IF(LEFT($L91,2)="E3",VLOOKUP(X91,$D$2:$H$310,4,FALSE),IF(LEFT($L91,2)="E2",VLOOKUP(X91,$D$2:$H$310,3,FALSE),IF(LEFT($L91,2)="E1",VLOOKUP(X91,$D$2:$H$310,2,FALSE),IF(LEFT($L91,2)="E4",VLOOKUP(X91,$D$2:$H$310,5,FALSE))))),0)</f>
        <v>0</v>
      </c>
      <c r="AA91">
        <f t="shared" ref="AA91" si="809">_xlfn.IFNA(IF(LEFT($L91,2)="E3",VLOOKUP(Z91,$D$2:$H$310,4,FALSE),IF(LEFT($L91,2)="E2",VLOOKUP(Z91,$D$2:$H$310,3,FALSE),IF(LEFT($L91,2)="E1",VLOOKUP(Z91,$D$2:$H$310,2,FALSE),IF(LEFT($L91,2)="E4",VLOOKUP(Z91,$D$2:$H$310,5,FALSE))))),0)</f>
        <v>0</v>
      </c>
      <c r="AC91">
        <f t="shared" ref="AC91" si="810">_xlfn.IFNA(IF(LEFT($L91,2)="E3",VLOOKUP(AB91,$D$2:$H$310,4,FALSE),IF(LEFT($L91,2)="E2",VLOOKUP(AB91,$D$2:$H$310,3,FALSE),IF(LEFT($L91,2)="E1",VLOOKUP(AB91,$D$2:$H$310,2,FALSE),IF(LEFT($L91,2)="E4",VLOOKUP(AB91,$D$2:$H$310,5,FALSE))))),0)</f>
        <v>0</v>
      </c>
      <c r="AE91">
        <f t="shared" ref="AE91" si="811">_xlfn.IFNA(IF(LEFT($L91,2)="E3",VLOOKUP(AD91,$D$2:$H$310,4,FALSE),IF(LEFT($L91,2)="E2",VLOOKUP(AD91,$D$2:$H$310,3,FALSE),IF(LEFT($L91,2)="E1",VLOOKUP(AD91,$D$2:$H$310,2,FALSE),IF(LEFT($L91,2)="E4",VLOOKUP(AD91,$D$2:$H$310,5,FALSE))))),0)</f>
        <v>0</v>
      </c>
      <c r="AG91">
        <f t="shared" ref="AG91" si="812">_xlfn.IFNA(IF(LEFT($L91,2)="E3",VLOOKUP(AF91,$D$2:$H$310,4,FALSE),IF(LEFT($L91,2)="E2",VLOOKUP(AF91,$D$2:$H$310,3,FALSE),IF(LEFT($L91,2)="E1",VLOOKUP(AF91,$D$2:$H$310,2,FALSE),IF(LEFT($L91,2)="E4",VLOOKUP(AF91,$D$2:$H$310,5,FALSE))))),0)</f>
        <v>0</v>
      </c>
      <c r="AI91">
        <f t="shared" ref="AI91" si="813">_xlfn.IFNA(IF(LEFT($L91,2)="E3",VLOOKUP(AH91,$D$2:$H$310,4,FALSE),IF(LEFT($L91,2)="E2",VLOOKUP(AH91,$D$2:$H$310,3,FALSE),IF(LEFT($L91,2)="E1",VLOOKUP(AH91,$D$2:$H$310,2,FALSE),IF(LEFT($L91,2)="E4",VLOOKUP(AH91,$D$2:$H$310,5,FALSE))))),0)</f>
        <v>0</v>
      </c>
      <c r="AK91">
        <f t="shared" ref="AK91" si="814">_xlfn.IFNA(IF(LEFT($L91,2)="E3",VLOOKUP(AJ91,$D$2:$H$310,4,FALSE),IF(LEFT($L91,2)="E2",VLOOKUP(AJ91,$D$2:$H$310,3,FALSE),IF(LEFT($L91,2)="E1",VLOOKUP(AJ91,$D$2:$H$310,2,FALSE),IF(LEFT($L91,2)="E4",VLOOKUP(AJ91,$D$2:$H$310,5,FALSE))))),0)</f>
        <v>0</v>
      </c>
      <c r="AM91">
        <f t="shared" ref="AM91" si="815">_xlfn.IFNA(IF(LEFT($L91,2)="E3",VLOOKUP(AL91,$D$2:$H$310,4,FALSE),IF(LEFT($L91,2)="E2",VLOOKUP(AL91,$D$2:$H$310,3,FALSE),IF(LEFT($L91,2)="E1",VLOOKUP(AL91,$D$2:$H$310,2,FALSE),IF(LEFT($L91,2)="E4",VLOOKUP(AL91,$D$2:$H$310,5,FALSE))))),0)</f>
        <v>0</v>
      </c>
      <c r="AO91">
        <f t="shared" ref="AO91" si="816">_xlfn.IFNA(IF(LEFT($L91,2)="E3",VLOOKUP(AN91,$D$2:$H$310,4,FALSE),IF(LEFT($L91,2)="E2",VLOOKUP(AN91,$D$2:$H$310,3,FALSE),IF(LEFT($L91,2)="E1",VLOOKUP(AN91,$D$2:$H$310,2,FALSE),IF(LEFT($L91,2)="E4",VLOOKUP(AN91,$D$2:$H$310,5,FALSE))))),0)</f>
        <v>0</v>
      </c>
      <c r="AQ91">
        <f t="shared" si="597"/>
        <v>48232410</v>
      </c>
      <c r="AR91">
        <f t="shared" si="598"/>
        <v>48232560</v>
      </c>
      <c r="AS91" t="str">
        <f t="shared" si="599"/>
        <v>INVESTIGATE</v>
      </c>
      <c r="AT91">
        <f t="shared" si="600"/>
        <v>-150</v>
      </c>
    </row>
    <row r="92" spans="1:46" x14ac:dyDescent="0.25">
      <c r="A92" t="s">
        <v>298</v>
      </c>
      <c r="B92">
        <v>106350001</v>
      </c>
      <c r="D92" t="s">
        <v>1333</v>
      </c>
      <c r="E92">
        <v>0</v>
      </c>
      <c r="F92">
        <v>18083043</v>
      </c>
      <c r="G92">
        <v>5542279</v>
      </c>
      <c r="H92">
        <v>0</v>
      </c>
      <c r="L92" t="s">
        <v>432</v>
      </c>
      <c r="N92" t="s">
        <v>1375</v>
      </c>
      <c r="O92">
        <f t="shared" si="584"/>
        <v>18525676</v>
      </c>
      <c r="P92" t="s">
        <v>1376</v>
      </c>
      <c r="Q92">
        <f t="shared" si="585"/>
        <v>45832704</v>
      </c>
      <c r="S92">
        <f t="shared" si="586"/>
        <v>0</v>
      </c>
      <c r="U92">
        <f t="shared" si="587"/>
        <v>0</v>
      </c>
      <c r="W92">
        <f t="shared" si="587"/>
        <v>0</v>
      </c>
      <c r="Y92">
        <f t="shared" ref="Y92" si="817">_xlfn.IFNA(IF(LEFT($L92,2)="E3",VLOOKUP(X92,$D$2:$H$310,4,FALSE),IF(LEFT($L92,2)="E2",VLOOKUP(X92,$D$2:$H$310,3,FALSE),IF(LEFT($L92,2)="E1",VLOOKUP(X92,$D$2:$H$310,2,FALSE),IF(LEFT($L92,2)="E4",VLOOKUP(X92,$D$2:$H$310,5,FALSE))))),0)</f>
        <v>0</v>
      </c>
      <c r="AA92">
        <f t="shared" ref="AA92" si="818">_xlfn.IFNA(IF(LEFT($L92,2)="E3",VLOOKUP(Z92,$D$2:$H$310,4,FALSE),IF(LEFT($L92,2)="E2",VLOOKUP(Z92,$D$2:$H$310,3,FALSE),IF(LEFT($L92,2)="E1",VLOOKUP(Z92,$D$2:$H$310,2,FALSE),IF(LEFT($L92,2)="E4",VLOOKUP(Z92,$D$2:$H$310,5,FALSE))))),0)</f>
        <v>0</v>
      </c>
      <c r="AC92">
        <f t="shared" ref="AC92" si="819">_xlfn.IFNA(IF(LEFT($L92,2)="E3",VLOOKUP(AB92,$D$2:$H$310,4,FALSE),IF(LEFT($L92,2)="E2",VLOOKUP(AB92,$D$2:$H$310,3,FALSE),IF(LEFT($L92,2)="E1",VLOOKUP(AB92,$D$2:$H$310,2,FALSE),IF(LEFT($L92,2)="E4",VLOOKUP(AB92,$D$2:$H$310,5,FALSE))))),0)</f>
        <v>0</v>
      </c>
      <c r="AE92">
        <f t="shared" ref="AE92" si="820">_xlfn.IFNA(IF(LEFT($L92,2)="E3",VLOOKUP(AD92,$D$2:$H$310,4,FALSE),IF(LEFT($L92,2)="E2",VLOOKUP(AD92,$D$2:$H$310,3,FALSE),IF(LEFT($L92,2)="E1",VLOOKUP(AD92,$D$2:$H$310,2,FALSE),IF(LEFT($L92,2)="E4",VLOOKUP(AD92,$D$2:$H$310,5,FALSE))))),0)</f>
        <v>0</v>
      </c>
      <c r="AG92">
        <f t="shared" ref="AG92" si="821">_xlfn.IFNA(IF(LEFT($L92,2)="E3",VLOOKUP(AF92,$D$2:$H$310,4,FALSE),IF(LEFT($L92,2)="E2",VLOOKUP(AF92,$D$2:$H$310,3,FALSE),IF(LEFT($L92,2)="E1",VLOOKUP(AF92,$D$2:$H$310,2,FALSE),IF(LEFT($L92,2)="E4",VLOOKUP(AF92,$D$2:$H$310,5,FALSE))))),0)</f>
        <v>0</v>
      </c>
      <c r="AI92">
        <f t="shared" ref="AI92" si="822">_xlfn.IFNA(IF(LEFT($L92,2)="E3",VLOOKUP(AH92,$D$2:$H$310,4,FALSE),IF(LEFT($L92,2)="E2",VLOOKUP(AH92,$D$2:$H$310,3,FALSE),IF(LEFT($L92,2)="E1",VLOOKUP(AH92,$D$2:$H$310,2,FALSE),IF(LEFT($L92,2)="E4",VLOOKUP(AH92,$D$2:$H$310,5,FALSE))))),0)</f>
        <v>0</v>
      </c>
      <c r="AK92">
        <f t="shared" ref="AK92" si="823">_xlfn.IFNA(IF(LEFT($L92,2)="E3",VLOOKUP(AJ92,$D$2:$H$310,4,FALSE),IF(LEFT($L92,2)="E2",VLOOKUP(AJ92,$D$2:$H$310,3,FALSE),IF(LEFT($L92,2)="E1",VLOOKUP(AJ92,$D$2:$H$310,2,FALSE),IF(LEFT($L92,2)="E4",VLOOKUP(AJ92,$D$2:$H$310,5,FALSE))))),0)</f>
        <v>0</v>
      </c>
      <c r="AM92">
        <f t="shared" ref="AM92" si="824">_xlfn.IFNA(IF(LEFT($L92,2)="E3",VLOOKUP(AL92,$D$2:$H$310,4,FALSE),IF(LEFT($L92,2)="E2",VLOOKUP(AL92,$D$2:$H$310,3,FALSE),IF(LEFT($L92,2)="E1",VLOOKUP(AL92,$D$2:$H$310,2,FALSE),IF(LEFT($L92,2)="E4",VLOOKUP(AL92,$D$2:$H$310,5,FALSE))))),0)</f>
        <v>0</v>
      </c>
      <c r="AO92">
        <f t="shared" ref="AO92" si="825">_xlfn.IFNA(IF(LEFT($L92,2)="E3",VLOOKUP(AN92,$D$2:$H$310,4,FALSE),IF(LEFT($L92,2)="E2",VLOOKUP(AN92,$D$2:$H$310,3,FALSE),IF(LEFT($L92,2)="E1",VLOOKUP(AN92,$D$2:$H$310,2,FALSE),IF(LEFT($L92,2)="E4",VLOOKUP(AN92,$D$2:$H$310,5,FALSE))))),0)</f>
        <v>0</v>
      </c>
      <c r="AQ92">
        <f t="shared" si="597"/>
        <v>64358380</v>
      </c>
      <c r="AR92">
        <f t="shared" si="598"/>
        <v>64358380</v>
      </c>
      <c r="AS92" t="str">
        <f t="shared" si="599"/>
        <v>MATCH</v>
      </c>
      <c r="AT92">
        <f t="shared" si="600"/>
        <v>0</v>
      </c>
    </row>
    <row r="93" spans="1:46" x14ac:dyDescent="0.25">
      <c r="A93" t="s">
        <v>159</v>
      </c>
      <c r="B93">
        <v>26517547</v>
      </c>
      <c r="D93" t="s">
        <v>1523</v>
      </c>
      <c r="E93">
        <v>0</v>
      </c>
      <c r="F93">
        <v>13483962</v>
      </c>
      <c r="G93">
        <v>5739571</v>
      </c>
      <c r="H93">
        <v>0</v>
      </c>
      <c r="L93" t="s">
        <v>435</v>
      </c>
      <c r="N93" t="s">
        <v>1419</v>
      </c>
      <c r="O93">
        <f t="shared" si="584"/>
        <v>52394684</v>
      </c>
      <c r="P93" t="s">
        <v>1421</v>
      </c>
      <c r="Q93">
        <f t="shared" si="585"/>
        <v>44863331</v>
      </c>
      <c r="R93" t="s">
        <v>1422</v>
      </c>
      <c r="S93">
        <f t="shared" si="586"/>
        <v>37079802</v>
      </c>
      <c r="T93" t="s">
        <v>1423</v>
      </c>
      <c r="U93">
        <f t="shared" si="587"/>
        <v>45434739</v>
      </c>
      <c r="V93" t="s">
        <v>1424</v>
      </c>
      <c r="W93">
        <f t="shared" si="587"/>
        <v>73775936</v>
      </c>
      <c r="X93" t="s">
        <v>1425</v>
      </c>
      <c r="Y93">
        <f t="shared" ref="Y93" si="826">_xlfn.IFNA(IF(LEFT($L93,2)="E3",VLOOKUP(X93,$D$2:$H$310,4,FALSE),IF(LEFT($L93,2)="E2",VLOOKUP(X93,$D$2:$H$310,3,FALSE),IF(LEFT($L93,2)="E1",VLOOKUP(X93,$D$2:$H$310,2,FALSE),IF(LEFT($L93,2)="E4",VLOOKUP(X93,$D$2:$H$310,5,FALSE))))),0)</f>
        <v>47797812</v>
      </c>
      <c r="AA93">
        <f t="shared" ref="AA93" si="827">_xlfn.IFNA(IF(LEFT($L93,2)="E3",VLOOKUP(Z93,$D$2:$H$310,4,FALSE),IF(LEFT($L93,2)="E2",VLOOKUP(Z93,$D$2:$H$310,3,FALSE),IF(LEFT($L93,2)="E1",VLOOKUP(Z93,$D$2:$H$310,2,FALSE),IF(LEFT($L93,2)="E4",VLOOKUP(Z93,$D$2:$H$310,5,FALSE))))),0)</f>
        <v>0</v>
      </c>
      <c r="AC93">
        <f t="shared" ref="AC93" si="828">_xlfn.IFNA(IF(LEFT($L93,2)="E3",VLOOKUP(AB93,$D$2:$H$310,4,FALSE),IF(LEFT($L93,2)="E2",VLOOKUP(AB93,$D$2:$H$310,3,FALSE),IF(LEFT($L93,2)="E1",VLOOKUP(AB93,$D$2:$H$310,2,FALSE),IF(LEFT($L93,2)="E4",VLOOKUP(AB93,$D$2:$H$310,5,FALSE))))),0)</f>
        <v>0</v>
      </c>
      <c r="AE93">
        <f t="shared" ref="AE93" si="829">_xlfn.IFNA(IF(LEFT($L93,2)="E3",VLOOKUP(AD93,$D$2:$H$310,4,FALSE),IF(LEFT($L93,2)="E2",VLOOKUP(AD93,$D$2:$H$310,3,FALSE),IF(LEFT($L93,2)="E1",VLOOKUP(AD93,$D$2:$H$310,2,FALSE),IF(LEFT($L93,2)="E4",VLOOKUP(AD93,$D$2:$H$310,5,FALSE))))),0)</f>
        <v>0</v>
      </c>
      <c r="AG93">
        <f t="shared" ref="AG93" si="830">_xlfn.IFNA(IF(LEFT($L93,2)="E3",VLOOKUP(AF93,$D$2:$H$310,4,FALSE),IF(LEFT($L93,2)="E2",VLOOKUP(AF93,$D$2:$H$310,3,FALSE),IF(LEFT($L93,2)="E1",VLOOKUP(AF93,$D$2:$H$310,2,FALSE),IF(LEFT($L93,2)="E4",VLOOKUP(AF93,$D$2:$H$310,5,FALSE))))),0)</f>
        <v>0</v>
      </c>
      <c r="AI93">
        <f t="shared" ref="AI93" si="831">_xlfn.IFNA(IF(LEFT($L93,2)="E3",VLOOKUP(AH93,$D$2:$H$310,4,FALSE),IF(LEFT($L93,2)="E2",VLOOKUP(AH93,$D$2:$H$310,3,FALSE),IF(LEFT($L93,2)="E1",VLOOKUP(AH93,$D$2:$H$310,2,FALSE),IF(LEFT($L93,2)="E4",VLOOKUP(AH93,$D$2:$H$310,5,FALSE))))),0)</f>
        <v>0</v>
      </c>
      <c r="AK93">
        <f t="shared" ref="AK93" si="832">_xlfn.IFNA(IF(LEFT($L93,2)="E3",VLOOKUP(AJ93,$D$2:$H$310,4,FALSE),IF(LEFT($L93,2)="E2",VLOOKUP(AJ93,$D$2:$H$310,3,FALSE),IF(LEFT($L93,2)="E1",VLOOKUP(AJ93,$D$2:$H$310,2,FALSE),IF(LEFT($L93,2)="E4",VLOOKUP(AJ93,$D$2:$H$310,5,FALSE))))),0)</f>
        <v>0</v>
      </c>
      <c r="AM93">
        <f t="shared" ref="AM93" si="833">_xlfn.IFNA(IF(LEFT($L93,2)="E3",VLOOKUP(AL93,$D$2:$H$310,4,FALSE),IF(LEFT($L93,2)="E2",VLOOKUP(AL93,$D$2:$H$310,3,FALSE),IF(LEFT($L93,2)="E1",VLOOKUP(AL93,$D$2:$H$310,2,FALSE),IF(LEFT($L93,2)="E4",VLOOKUP(AL93,$D$2:$H$310,5,FALSE))))),0)</f>
        <v>0</v>
      </c>
      <c r="AO93">
        <f t="shared" ref="AO93" si="834">_xlfn.IFNA(IF(LEFT($L93,2)="E3",VLOOKUP(AN93,$D$2:$H$310,4,FALSE),IF(LEFT($L93,2)="E2",VLOOKUP(AN93,$D$2:$H$310,3,FALSE),IF(LEFT($L93,2)="E1",VLOOKUP(AN93,$D$2:$H$310,2,FALSE),IF(LEFT($L93,2)="E4",VLOOKUP(AN93,$D$2:$H$310,5,FALSE))))),0)</f>
        <v>0</v>
      </c>
      <c r="AQ93">
        <f t="shared" si="597"/>
        <v>301346304</v>
      </c>
      <c r="AR93">
        <f t="shared" si="598"/>
        <v>301346304</v>
      </c>
      <c r="AS93" t="str">
        <f t="shared" si="599"/>
        <v>MATCH</v>
      </c>
      <c r="AT93">
        <f t="shared" si="600"/>
        <v>0</v>
      </c>
    </row>
    <row r="94" spans="1:46" x14ac:dyDescent="0.25">
      <c r="A94" t="s">
        <v>218</v>
      </c>
      <c r="B94">
        <v>462193801</v>
      </c>
      <c r="D94" t="s">
        <v>1416</v>
      </c>
      <c r="E94">
        <v>0</v>
      </c>
      <c r="F94">
        <v>12740441</v>
      </c>
      <c r="G94">
        <v>4064161</v>
      </c>
      <c r="H94">
        <v>0</v>
      </c>
    </row>
    <row r="95" spans="1:46" x14ac:dyDescent="0.25">
      <c r="A95" t="s">
        <v>414</v>
      </c>
      <c r="B95">
        <v>113717813</v>
      </c>
      <c r="D95" t="s">
        <v>1603</v>
      </c>
      <c r="E95">
        <v>57912433.579999998</v>
      </c>
      <c r="F95">
        <v>10435870.380000001</v>
      </c>
      <c r="G95">
        <v>3813330.19</v>
      </c>
      <c r="H95">
        <v>0</v>
      </c>
    </row>
    <row r="96" spans="1:46" x14ac:dyDescent="0.25">
      <c r="D96" t="s">
        <v>1513</v>
      </c>
      <c r="E96">
        <v>93814091</v>
      </c>
      <c r="F96">
        <v>13705090</v>
      </c>
      <c r="G96">
        <v>0</v>
      </c>
      <c r="H96">
        <v>0</v>
      </c>
    </row>
    <row r="97" spans="4:8" x14ac:dyDescent="0.25">
      <c r="D97" t="s">
        <v>1336</v>
      </c>
      <c r="E97">
        <v>64809213</v>
      </c>
      <c r="F97">
        <v>11359175</v>
      </c>
      <c r="G97">
        <v>3306147</v>
      </c>
      <c r="H97">
        <v>0</v>
      </c>
    </row>
    <row r="98" spans="4:8" x14ac:dyDescent="0.25">
      <c r="D98" t="s">
        <v>1437</v>
      </c>
      <c r="E98">
        <v>0</v>
      </c>
      <c r="F98">
        <v>16201762</v>
      </c>
      <c r="G98">
        <v>5765959</v>
      </c>
      <c r="H98">
        <v>0</v>
      </c>
    </row>
    <row r="99" spans="4:8" x14ac:dyDescent="0.25">
      <c r="D99" t="s">
        <v>1380</v>
      </c>
      <c r="E99">
        <v>42329202</v>
      </c>
      <c r="F99">
        <v>5900963.6699999999</v>
      </c>
      <c r="G99">
        <v>2607171</v>
      </c>
      <c r="H99">
        <v>0</v>
      </c>
    </row>
    <row r="100" spans="4:8" x14ac:dyDescent="0.25">
      <c r="D100" t="s">
        <v>1563</v>
      </c>
      <c r="E100">
        <v>0</v>
      </c>
      <c r="F100">
        <v>17590491</v>
      </c>
      <c r="G100">
        <v>6380157</v>
      </c>
      <c r="H100">
        <v>0</v>
      </c>
    </row>
    <row r="101" spans="4:8" x14ac:dyDescent="0.25">
      <c r="D101" t="s">
        <v>1604</v>
      </c>
      <c r="E101">
        <v>34325107</v>
      </c>
      <c r="F101">
        <v>0</v>
      </c>
      <c r="G101">
        <v>0</v>
      </c>
      <c r="H101">
        <v>0</v>
      </c>
    </row>
    <row r="102" spans="4:8" x14ac:dyDescent="0.25">
      <c r="D102" t="s">
        <v>1484</v>
      </c>
      <c r="E102">
        <v>0</v>
      </c>
      <c r="F102">
        <v>25702000</v>
      </c>
      <c r="G102">
        <v>9068422</v>
      </c>
      <c r="H102">
        <v>2060758</v>
      </c>
    </row>
    <row r="103" spans="4:8" x14ac:dyDescent="0.25">
      <c r="D103" t="s">
        <v>1548</v>
      </c>
      <c r="E103">
        <v>67526086.409999996</v>
      </c>
      <c r="F103">
        <v>12271771.83</v>
      </c>
      <c r="G103">
        <v>0</v>
      </c>
      <c r="H103">
        <v>0</v>
      </c>
    </row>
    <row r="104" spans="4:8" x14ac:dyDescent="0.25">
      <c r="D104" t="s">
        <v>1496</v>
      </c>
      <c r="E104">
        <v>0</v>
      </c>
      <c r="F104">
        <v>9573309</v>
      </c>
      <c r="G104">
        <v>5435703</v>
      </c>
      <c r="H104">
        <v>0</v>
      </c>
    </row>
    <row r="105" spans="4:8" x14ac:dyDescent="0.25">
      <c r="D105" t="s">
        <v>1367</v>
      </c>
      <c r="E105">
        <v>0</v>
      </c>
      <c r="F105">
        <v>18203525</v>
      </c>
      <c r="G105">
        <v>6776856</v>
      </c>
      <c r="H105">
        <v>0</v>
      </c>
    </row>
    <row r="106" spans="4:8" x14ac:dyDescent="0.25">
      <c r="D106" t="s">
        <v>1605</v>
      </c>
      <c r="E106">
        <v>29266143.789999999</v>
      </c>
      <c r="F106">
        <v>0</v>
      </c>
      <c r="G106">
        <v>0</v>
      </c>
      <c r="H106">
        <v>0</v>
      </c>
    </row>
    <row r="107" spans="4:8" x14ac:dyDescent="0.25">
      <c r="D107" t="s">
        <v>1321</v>
      </c>
      <c r="E107">
        <v>0</v>
      </c>
      <c r="F107">
        <v>32132750</v>
      </c>
      <c r="G107">
        <v>9971130</v>
      </c>
      <c r="H107">
        <v>0</v>
      </c>
    </row>
    <row r="108" spans="4:8" x14ac:dyDescent="0.25">
      <c r="D108" t="s">
        <v>1606</v>
      </c>
      <c r="E108">
        <v>20601994.899999999</v>
      </c>
      <c r="F108">
        <v>0</v>
      </c>
      <c r="G108">
        <v>0</v>
      </c>
      <c r="H108">
        <v>0</v>
      </c>
    </row>
    <row r="109" spans="4:8" x14ac:dyDescent="0.25">
      <c r="D109" t="s">
        <v>1512</v>
      </c>
      <c r="E109">
        <v>0</v>
      </c>
      <c r="F109">
        <v>17172045</v>
      </c>
      <c r="G109">
        <v>5711858</v>
      </c>
      <c r="H109">
        <v>0</v>
      </c>
    </row>
    <row r="110" spans="4:8" x14ac:dyDescent="0.25">
      <c r="D110" t="s">
        <v>1360</v>
      </c>
      <c r="E110">
        <v>0</v>
      </c>
      <c r="F110">
        <v>17619669</v>
      </c>
      <c r="G110">
        <v>5661274</v>
      </c>
      <c r="H110">
        <v>0</v>
      </c>
    </row>
    <row r="111" spans="4:8" x14ac:dyDescent="0.25">
      <c r="D111" t="s">
        <v>1493</v>
      </c>
      <c r="E111">
        <v>57322507</v>
      </c>
      <c r="F111">
        <v>10882944</v>
      </c>
      <c r="G111">
        <v>0</v>
      </c>
      <c r="H111">
        <v>0</v>
      </c>
    </row>
    <row r="112" spans="4:8" x14ac:dyDescent="0.25">
      <c r="D112" t="s">
        <v>1432</v>
      </c>
      <c r="E112">
        <v>42826338</v>
      </c>
      <c r="F112">
        <v>6244825</v>
      </c>
      <c r="G112">
        <v>0</v>
      </c>
      <c r="H112">
        <v>0</v>
      </c>
    </row>
    <row r="113" spans="4:8" x14ac:dyDescent="0.25">
      <c r="D113" t="s">
        <v>1607</v>
      </c>
      <c r="E113">
        <v>52750740</v>
      </c>
      <c r="F113">
        <v>0</v>
      </c>
      <c r="G113">
        <v>0</v>
      </c>
      <c r="H113">
        <v>0</v>
      </c>
    </row>
    <row r="114" spans="4:8" x14ac:dyDescent="0.25">
      <c r="D114" t="s">
        <v>1398</v>
      </c>
      <c r="E114">
        <v>0</v>
      </c>
      <c r="F114">
        <v>11288088</v>
      </c>
      <c r="G114">
        <v>3891322</v>
      </c>
      <c r="H114">
        <v>0</v>
      </c>
    </row>
    <row r="115" spans="4:8" x14ac:dyDescent="0.25">
      <c r="D115" t="s">
        <v>1608</v>
      </c>
      <c r="E115">
        <v>31717575</v>
      </c>
      <c r="F115">
        <v>0</v>
      </c>
      <c r="G115">
        <v>0</v>
      </c>
      <c r="H115">
        <v>0</v>
      </c>
    </row>
    <row r="116" spans="4:8" x14ac:dyDescent="0.25">
      <c r="D116" t="s">
        <v>1478</v>
      </c>
      <c r="E116">
        <v>36248237</v>
      </c>
      <c r="F116">
        <v>6993156</v>
      </c>
      <c r="G116">
        <v>0</v>
      </c>
      <c r="H116">
        <v>0</v>
      </c>
    </row>
    <row r="117" spans="4:8" x14ac:dyDescent="0.25">
      <c r="D117" t="s">
        <v>1609</v>
      </c>
      <c r="E117">
        <v>0</v>
      </c>
      <c r="F117">
        <v>16415912</v>
      </c>
      <c r="G117">
        <v>0</v>
      </c>
      <c r="H117">
        <v>7402620</v>
      </c>
    </row>
    <row r="118" spans="4:8" x14ac:dyDescent="0.25">
      <c r="D118" t="s">
        <v>1610</v>
      </c>
      <c r="E118">
        <v>33109142.199999999</v>
      </c>
      <c r="F118">
        <v>0</v>
      </c>
      <c r="G118">
        <v>0</v>
      </c>
      <c r="H118">
        <v>0</v>
      </c>
    </row>
    <row r="119" spans="4:8" x14ac:dyDescent="0.25">
      <c r="D119" t="s">
        <v>1611</v>
      </c>
      <c r="E119">
        <v>38122613</v>
      </c>
      <c r="F119">
        <v>0</v>
      </c>
      <c r="G119">
        <v>0</v>
      </c>
      <c r="H119">
        <v>0</v>
      </c>
    </row>
    <row r="120" spans="4:8" x14ac:dyDescent="0.25">
      <c r="D120" t="s">
        <v>1466</v>
      </c>
      <c r="E120">
        <v>0</v>
      </c>
      <c r="F120">
        <v>8781753</v>
      </c>
      <c r="G120">
        <v>2869808</v>
      </c>
      <c r="H120">
        <v>0</v>
      </c>
    </row>
    <row r="121" spans="4:8" x14ac:dyDescent="0.25">
      <c r="D121" t="s">
        <v>1612</v>
      </c>
      <c r="E121">
        <v>54602497</v>
      </c>
      <c r="F121">
        <v>0</v>
      </c>
      <c r="G121">
        <v>0</v>
      </c>
      <c r="H121">
        <v>0</v>
      </c>
    </row>
    <row r="122" spans="4:8" x14ac:dyDescent="0.25">
      <c r="D122" t="s">
        <v>1473</v>
      </c>
      <c r="E122">
        <v>25575220</v>
      </c>
      <c r="F122">
        <v>4545403</v>
      </c>
      <c r="G122">
        <v>1307664</v>
      </c>
      <c r="H122">
        <v>0</v>
      </c>
    </row>
    <row r="123" spans="4:8" x14ac:dyDescent="0.25">
      <c r="D123" t="s">
        <v>1552</v>
      </c>
      <c r="E123">
        <v>55630462.07</v>
      </c>
      <c r="F123">
        <v>8042376.7599999998</v>
      </c>
      <c r="G123">
        <v>0</v>
      </c>
      <c r="H123">
        <v>0</v>
      </c>
    </row>
    <row r="124" spans="4:8" x14ac:dyDescent="0.25">
      <c r="D124" t="s">
        <v>1613</v>
      </c>
      <c r="E124">
        <v>29063324.800000001</v>
      </c>
      <c r="F124">
        <v>0</v>
      </c>
      <c r="G124">
        <v>0</v>
      </c>
      <c r="H124">
        <v>0</v>
      </c>
    </row>
    <row r="125" spans="4:8" x14ac:dyDescent="0.25">
      <c r="D125" t="s">
        <v>1426</v>
      </c>
      <c r="E125">
        <v>54630164.75</v>
      </c>
      <c r="F125">
        <v>7966028.2999999998</v>
      </c>
      <c r="G125">
        <v>0</v>
      </c>
      <c r="H125">
        <v>0</v>
      </c>
    </row>
    <row r="126" spans="4:8" x14ac:dyDescent="0.25">
      <c r="D126" t="s">
        <v>1544</v>
      </c>
      <c r="E126">
        <v>63791895</v>
      </c>
      <c r="F126">
        <v>11593142</v>
      </c>
      <c r="G126">
        <v>0</v>
      </c>
      <c r="H126">
        <v>0</v>
      </c>
    </row>
    <row r="127" spans="4:8" x14ac:dyDescent="0.25">
      <c r="D127" t="s">
        <v>1614</v>
      </c>
      <c r="E127">
        <v>59668422</v>
      </c>
      <c r="F127">
        <v>0</v>
      </c>
      <c r="G127">
        <v>0</v>
      </c>
      <c r="H127">
        <v>0</v>
      </c>
    </row>
    <row r="128" spans="4:8" x14ac:dyDescent="0.25">
      <c r="D128" t="s">
        <v>1535</v>
      </c>
      <c r="E128">
        <v>56004205.32</v>
      </c>
      <c r="F128">
        <v>9639953.2799999993</v>
      </c>
      <c r="G128">
        <v>0</v>
      </c>
      <c r="H128">
        <v>0</v>
      </c>
    </row>
    <row r="129" spans="4:8" x14ac:dyDescent="0.25">
      <c r="D129" t="s">
        <v>1515</v>
      </c>
      <c r="E129">
        <v>99664258</v>
      </c>
      <c r="F129">
        <v>14559728</v>
      </c>
      <c r="G129">
        <v>0</v>
      </c>
      <c r="H129">
        <v>0</v>
      </c>
    </row>
    <row r="130" spans="4:8" x14ac:dyDescent="0.25">
      <c r="D130" t="s">
        <v>1322</v>
      </c>
      <c r="E130">
        <v>0</v>
      </c>
      <c r="F130">
        <v>20077612</v>
      </c>
      <c r="G130">
        <v>6230294</v>
      </c>
      <c r="H130">
        <v>0</v>
      </c>
    </row>
    <row r="131" spans="4:8" x14ac:dyDescent="0.25">
      <c r="D131" t="s">
        <v>1340</v>
      </c>
      <c r="E131">
        <v>96159522</v>
      </c>
      <c r="F131">
        <v>16853975</v>
      </c>
      <c r="G131">
        <v>4905437</v>
      </c>
      <c r="H131">
        <v>0</v>
      </c>
    </row>
    <row r="132" spans="4:8" x14ac:dyDescent="0.25">
      <c r="D132" t="s">
        <v>1615</v>
      </c>
      <c r="E132">
        <v>84537206.280000001</v>
      </c>
      <c r="F132">
        <v>15233677</v>
      </c>
      <c r="G132">
        <v>5566478</v>
      </c>
      <c r="H132">
        <v>0</v>
      </c>
    </row>
    <row r="133" spans="4:8" x14ac:dyDescent="0.25">
      <c r="D133" t="s">
        <v>1537</v>
      </c>
      <c r="E133">
        <v>128097594</v>
      </c>
      <c r="F133">
        <v>22049323</v>
      </c>
      <c r="G133">
        <v>0</v>
      </c>
      <c r="H133">
        <v>0</v>
      </c>
    </row>
    <row r="134" spans="4:8" x14ac:dyDescent="0.25">
      <c r="D134" t="s">
        <v>1500</v>
      </c>
      <c r="E134">
        <v>0</v>
      </c>
      <c r="F134">
        <v>31431587.879999999</v>
      </c>
      <c r="G134">
        <v>7709805.4000000004</v>
      </c>
      <c r="H134">
        <v>0</v>
      </c>
    </row>
    <row r="135" spans="4:8" x14ac:dyDescent="0.25">
      <c r="D135" t="s">
        <v>1436</v>
      </c>
      <c r="E135">
        <v>0</v>
      </c>
      <c r="F135">
        <v>30611955.960000001</v>
      </c>
      <c r="G135">
        <v>10894326.029999999</v>
      </c>
      <c r="H135">
        <v>0</v>
      </c>
    </row>
    <row r="136" spans="4:8" x14ac:dyDescent="0.25">
      <c r="D136" t="s">
        <v>1412</v>
      </c>
      <c r="E136">
        <v>100311744</v>
      </c>
      <c r="F136">
        <v>17053992</v>
      </c>
      <c r="G136">
        <v>5440170</v>
      </c>
      <c r="H136">
        <v>0</v>
      </c>
    </row>
    <row r="137" spans="4:8" x14ac:dyDescent="0.25">
      <c r="D137" t="s">
        <v>1383</v>
      </c>
      <c r="E137">
        <v>108396927</v>
      </c>
      <c r="F137">
        <v>15111230</v>
      </c>
      <c r="G137">
        <v>6676462</v>
      </c>
      <c r="H137">
        <v>0</v>
      </c>
    </row>
    <row r="138" spans="4:8" x14ac:dyDescent="0.25">
      <c r="D138" t="s">
        <v>1339</v>
      </c>
      <c r="E138">
        <v>94791314.609999999</v>
      </c>
      <c r="F138">
        <v>16614167</v>
      </c>
      <c r="G138">
        <v>4835640</v>
      </c>
      <c r="H138">
        <v>0</v>
      </c>
    </row>
    <row r="139" spans="4:8" x14ac:dyDescent="0.25">
      <c r="D139" t="s">
        <v>1324</v>
      </c>
      <c r="E139">
        <v>0</v>
      </c>
      <c r="F139">
        <v>25155922</v>
      </c>
      <c r="G139">
        <v>7806147</v>
      </c>
      <c r="H139">
        <v>0</v>
      </c>
    </row>
    <row r="140" spans="4:8" x14ac:dyDescent="0.25">
      <c r="D140" t="s">
        <v>1342</v>
      </c>
      <c r="E140">
        <v>0</v>
      </c>
      <c r="F140">
        <v>36871665</v>
      </c>
      <c r="G140">
        <v>12916985</v>
      </c>
      <c r="H140">
        <v>0</v>
      </c>
    </row>
    <row r="141" spans="4:8" x14ac:dyDescent="0.25">
      <c r="D141" t="s">
        <v>1522</v>
      </c>
      <c r="E141">
        <v>0</v>
      </c>
      <c r="F141">
        <v>28832067</v>
      </c>
      <c r="G141">
        <v>12272631</v>
      </c>
      <c r="H141">
        <v>0</v>
      </c>
    </row>
    <row r="142" spans="4:8" x14ac:dyDescent="0.25">
      <c r="D142" t="s">
        <v>1375</v>
      </c>
      <c r="E142">
        <v>0</v>
      </c>
      <c r="F142">
        <v>18525676</v>
      </c>
      <c r="G142">
        <v>6098953</v>
      </c>
      <c r="H142">
        <v>0</v>
      </c>
    </row>
    <row r="143" spans="4:8" x14ac:dyDescent="0.25">
      <c r="D143" t="s">
        <v>1335</v>
      </c>
      <c r="E143">
        <v>0</v>
      </c>
      <c r="F143">
        <v>21803149</v>
      </c>
      <c r="G143">
        <v>6520703</v>
      </c>
      <c r="H143">
        <v>0</v>
      </c>
    </row>
    <row r="144" spans="4:8" x14ac:dyDescent="0.25">
      <c r="D144" t="s">
        <v>1497</v>
      </c>
      <c r="E144">
        <v>0</v>
      </c>
      <c r="F144">
        <v>16707869</v>
      </c>
      <c r="G144">
        <v>0</v>
      </c>
      <c r="H144">
        <v>0</v>
      </c>
    </row>
    <row r="145" spans="4:8" x14ac:dyDescent="0.25">
      <c r="D145" t="s">
        <v>1501</v>
      </c>
      <c r="E145">
        <v>0</v>
      </c>
      <c r="F145">
        <v>38815507</v>
      </c>
      <c r="G145">
        <v>9520996</v>
      </c>
      <c r="H145">
        <v>0</v>
      </c>
    </row>
    <row r="146" spans="4:8" x14ac:dyDescent="0.25">
      <c r="D146" t="s">
        <v>1378</v>
      </c>
      <c r="E146">
        <v>0</v>
      </c>
      <c r="F146">
        <v>34521479</v>
      </c>
      <c r="G146">
        <v>15761992</v>
      </c>
      <c r="H146">
        <v>0</v>
      </c>
    </row>
    <row r="147" spans="4:8" x14ac:dyDescent="0.25">
      <c r="D147" t="s">
        <v>1326</v>
      </c>
      <c r="E147">
        <v>0</v>
      </c>
      <c r="F147">
        <v>25928162</v>
      </c>
      <c r="G147">
        <v>11422652</v>
      </c>
      <c r="H147">
        <v>0</v>
      </c>
    </row>
    <row r="148" spans="4:8" x14ac:dyDescent="0.25">
      <c r="D148" t="s">
        <v>1374</v>
      </c>
      <c r="E148">
        <v>0</v>
      </c>
      <c r="F148">
        <v>40001102</v>
      </c>
      <c r="G148">
        <v>11963580</v>
      </c>
      <c r="H148">
        <v>0</v>
      </c>
    </row>
    <row r="149" spans="4:8" x14ac:dyDescent="0.25">
      <c r="D149" t="s">
        <v>1334</v>
      </c>
      <c r="E149">
        <v>0</v>
      </c>
      <c r="F149">
        <v>54295417</v>
      </c>
      <c r="G149">
        <v>16238218</v>
      </c>
      <c r="H149">
        <v>0</v>
      </c>
    </row>
    <row r="150" spans="4:8" x14ac:dyDescent="0.25">
      <c r="D150" t="s">
        <v>1376</v>
      </c>
      <c r="E150">
        <v>0</v>
      </c>
      <c r="F150">
        <v>45832704</v>
      </c>
      <c r="G150">
        <v>15088869.91</v>
      </c>
      <c r="H150">
        <v>0</v>
      </c>
    </row>
    <row r="151" spans="4:8" x14ac:dyDescent="0.25">
      <c r="D151" t="s">
        <v>1361</v>
      </c>
      <c r="E151">
        <v>0</v>
      </c>
      <c r="F151">
        <v>50070070.909999996</v>
      </c>
      <c r="G151">
        <v>0</v>
      </c>
      <c r="H151">
        <v>0</v>
      </c>
    </row>
    <row r="152" spans="4:8" x14ac:dyDescent="0.25">
      <c r="D152" t="s">
        <v>1487</v>
      </c>
      <c r="E152">
        <v>0</v>
      </c>
      <c r="F152">
        <v>22553000</v>
      </c>
      <c r="G152">
        <v>7957363</v>
      </c>
      <c r="H152">
        <v>1808275</v>
      </c>
    </row>
    <row r="153" spans="4:8" x14ac:dyDescent="0.25">
      <c r="D153" t="s">
        <v>1557</v>
      </c>
      <c r="E153">
        <v>62377978.909999996</v>
      </c>
      <c r="F153">
        <v>10300456.02</v>
      </c>
      <c r="G153">
        <v>0</v>
      </c>
      <c r="H153">
        <v>0</v>
      </c>
    </row>
    <row r="154" spans="4:8" x14ac:dyDescent="0.25">
      <c r="D154" t="s">
        <v>1539</v>
      </c>
      <c r="E154">
        <v>54079794</v>
      </c>
      <c r="F154">
        <v>9828125</v>
      </c>
      <c r="G154">
        <v>0</v>
      </c>
      <c r="H154">
        <v>0</v>
      </c>
    </row>
    <row r="155" spans="4:8" x14ac:dyDescent="0.25">
      <c r="D155" t="s">
        <v>1566</v>
      </c>
      <c r="E155">
        <v>0</v>
      </c>
      <c r="F155">
        <v>13466718</v>
      </c>
      <c r="G155">
        <v>4884445</v>
      </c>
      <c r="H155">
        <v>0</v>
      </c>
    </row>
    <row r="156" spans="4:8" x14ac:dyDescent="0.25">
      <c r="D156" t="s">
        <v>1503</v>
      </c>
      <c r="E156">
        <v>0</v>
      </c>
      <c r="F156">
        <v>6002221</v>
      </c>
      <c r="G156">
        <v>3408048</v>
      </c>
      <c r="H156">
        <v>0</v>
      </c>
    </row>
    <row r="157" spans="4:8" x14ac:dyDescent="0.25">
      <c r="D157" t="s">
        <v>1616</v>
      </c>
      <c r="E157">
        <v>35361790</v>
      </c>
      <c r="F157">
        <v>0</v>
      </c>
      <c r="G157">
        <v>0</v>
      </c>
      <c r="H157">
        <v>0</v>
      </c>
    </row>
    <row r="158" spans="4:8" x14ac:dyDescent="0.25">
      <c r="D158" t="s">
        <v>1617</v>
      </c>
      <c r="E158">
        <v>53947004</v>
      </c>
      <c r="F158">
        <v>0</v>
      </c>
      <c r="G158">
        <v>0</v>
      </c>
      <c r="H158">
        <v>0</v>
      </c>
    </row>
    <row r="159" spans="4:8" x14ac:dyDescent="0.25">
      <c r="D159" t="s">
        <v>1618</v>
      </c>
      <c r="E159">
        <v>0</v>
      </c>
      <c r="F159">
        <v>29135646</v>
      </c>
      <c r="G159">
        <v>0</v>
      </c>
      <c r="H159">
        <v>13138479</v>
      </c>
    </row>
    <row r="160" spans="4:8" x14ac:dyDescent="0.25">
      <c r="D160" t="s">
        <v>1392</v>
      </c>
      <c r="E160">
        <v>39161304</v>
      </c>
      <c r="F160">
        <v>6107634</v>
      </c>
      <c r="G160">
        <v>2105474</v>
      </c>
      <c r="H160">
        <v>0</v>
      </c>
    </row>
    <row r="161" spans="4:8" x14ac:dyDescent="0.25">
      <c r="D161" t="s">
        <v>1543</v>
      </c>
      <c r="E161">
        <v>56149488</v>
      </c>
      <c r="F161">
        <v>10204259</v>
      </c>
      <c r="G161">
        <v>0</v>
      </c>
      <c r="H161">
        <v>0</v>
      </c>
    </row>
    <row r="162" spans="4:8" x14ac:dyDescent="0.25">
      <c r="D162" t="s">
        <v>1619</v>
      </c>
      <c r="E162">
        <v>35689733</v>
      </c>
      <c r="F162">
        <v>0</v>
      </c>
      <c r="G162">
        <v>0</v>
      </c>
      <c r="H162">
        <v>0</v>
      </c>
    </row>
    <row r="163" spans="4:8" x14ac:dyDescent="0.25">
      <c r="D163" t="s">
        <v>1620</v>
      </c>
      <c r="E163">
        <v>35169889.390000001</v>
      </c>
      <c r="F163">
        <v>0</v>
      </c>
      <c r="G163">
        <v>0</v>
      </c>
      <c r="H163">
        <v>0</v>
      </c>
    </row>
    <row r="164" spans="4:8" x14ac:dyDescent="0.25">
      <c r="D164" t="s">
        <v>1621</v>
      </c>
      <c r="E164">
        <v>38482995.200000003</v>
      </c>
      <c r="F164">
        <v>0</v>
      </c>
      <c r="G164">
        <v>0</v>
      </c>
      <c r="H164">
        <v>0</v>
      </c>
    </row>
    <row r="165" spans="4:8" x14ac:dyDescent="0.25">
      <c r="D165" t="s">
        <v>1622</v>
      </c>
      <c r="E165">
        <v>32387902.719999999</v>
      </c>
      <c r="F165">
        <v>0</v>
      </c>
      <c r="G165">
        <v>0</v>
      </c>
      <c r="H165">
        <v>0</v>
      </c>
    </row>
    <row r="166" spans="4:8" x14ac:dyDescent="0.25">
      <c r="D166" t="s">
        <v>1564</v>
      </c>
      <c r="E166">
        <v>0</v>
      </c>
      <c r="F166">
        <v>14039702</v>
      </c>
      <c r="G166">
        <v>5092269</v>
      </c>
      <c r="H166">
        <v>0</v>
      </c>
    </row>
    <row r="167" spans="4:8" x14ac:dyDescent="0.25">
      <c r="D167" t="s">
        <v>1418</v>
      </c>
      <c r="E167">
        <v>0</v>
      </c>
      <c r="F167">
        <v>15640883</v>
      </c>
      <c r="G167">
        <v>4989393</v>
      </c>
      <c r="H167">
        <v>0</v>
      </c>
    </row>
    <row r="168" spans="4:8" x14ac:dyDescent="0.25">
      <c r="D168" t="s">
        <v>1379</v>
      </c>
      <c r="E168">
        <v>56070018</v>
      </c>
      <c r="F168">
        <v>7816522</v>
      </c>
      <c r="G168">
        <v>3453505</v>
      </c>
      <c r="H168">
        <v>0</v>
      </c>
    </row>
    <row r="169" spans="4:8" x14ac:dyDescent="0.25">
      <c r="D169" t="s">
        <v>1623</v>
      </c>
      <c r="E169">
        <v>42807980.670000002</v>
      </c>
      <c r="F169">
        <v>0</v>
      </c>
      <c r="G169">
        <v>0</v>
      </c>
      <c r="H169">
        <v>0</v>
      </c>
    </row>
    <row r="170" spans="4:8" x14ac:dyDescent="0.25">
      <c r="D170" t="s">
        <v>1502</v>
      </c>
      <c r="E170">
        <v>0</v>
      </c>
      <c r="F170">
        <v>8101353</v>
      </c>
      <c r="G170">
        <v>4599938</v>
      </c>
      <c r="H170">
        <v>0</v>
      </c>
    </row>
    <row r="171" spans="4:8" x14ac:dyDescent="0.25">
      <c r="D171" t="s">
        <v>1456</v>
      </c>
      <c r="E171">
        <v>31875804</v>
      </c>
      <c r="F171">
        <v>4977272</v>
      </c>
      <c r="G171">
        <v>1626534</v>
      </c>
      <c r="H171">
        <v>0</v>
      </c>
    </row>
    <row r="172" spans="4:8" x14ac:dyDescent="0.25">
      <c r="D172" t="s">
        <v>1422</v>
      </c>
      <c r="E172">
        <v>37079802</v>
      </c>
      <c r="F172">
        <v>6627631.5499999998</v>
      </c>
      <c r="G172">
        <v>2373271.31</v>
      </c>
      <c r="H172">
        <v>0</v>
      </c>
    </row>
    <row r="173" spans="4:8" x14ac:dyDescent="0.25">
      <c r="D173" t="s">
        <v>1347</v>
      </c>
      <c r="E173">
        <v>0</v>
      </c>
      <c r="F173">
        <v>9713416</v>
      </c>
      <c r="G173">
        <v>2883764</v>
      </c>
      <c r="H173">
        <v>0</v>
      </c>
    </row>
    <row r="174" spans="4:8" x14ac:dyDescent="0.25">
      <c r="D174" t="s">
        <v>1624</v>
      </c>
      <c r="E174">
        <v>0</v>
      </c>
      <c r="F174">
        <v>14452760</v>
      </c>
      <c r="G174">
        <v>0</v>
      </c>
      <c r="H174">
        <v>6517353</v>
      </c>
    </row>
    <row r="175" spans="4:8" x14ac:dyDescent="0.25">
      <c r="D175" t="s">
        <v>1562</v>
      </c>
      <c r="E175">
        <v>0</v>
      </c>
      <c r="F175">
        <v>15803769.470000001</v>
      </c>
      <c r="G175">
        <v>5732105</v>
      </c>
      <c r="H175">
        <v>0</v>
      </c>
    </row>
    <row r="176" spans="4:8" x14ac:dyDescent="0.25">
      <c r="D176" t="s">
        <v>1538</v>
      </c>
      <c r="E176">
        <v>106640766</v>
      </c>
      <c r="F176">
        <v>19380229</v>
      </c>
      <c r="G176">
        <v>0</v>
      </c>
      <c r="H176">
        <v>0</v>
      </c>
    </row>
    <row r="177" spans="4:8" x14ac:dyDescent="0.25">
      <c r="D177" t="s">
        <v>1384</v>
      </c>
      <c r="E177">
        <v>0</v>
      </c>
      <c r="F177">
        <v>20512692</v>
      </c>
      <c r="G177">
        <v>9062941</v>
      </c>
      <c r="H177">
        <v>0</v>
      </c>
    </row>
    <row r="178" spans="4:8" x14ac:dyDescent="0.25">
      <c r="D178" t="s">
        <v>1346</v>
      </c>
      <c r="E178">
        <v>0</v>
      </c>
      <c r="F178">
        <v>6873397</v>
      </c>
      <c r="G178">
        <v>2040606</v>
      </c>
      <c r="H178">
        <v>0</v>
      </c>
    </row>
    <row r="179" spans="4:8" x14ac:dyDescent="0.25">
      <c r="D179" t="s">
        <v>1461</v>
      </c>
      <c r="E179">
        <v>31164088.199999999</v>
      </c>
      <c r="F179">
        <v>4866141</v>
      </c>
      <c r="G179">
        <v>1590217</v>
      </c>
      <c r="H179">
        <v>0</v>
      </c>
    </row>
    <row r="180" spans="4:8" x14ac:dyDescent="0.25">
      <c r="D180" t="s">
        <v>1504</v>
      </c>
      <c r="E180">
        <v>0</v>
      </c>
      <c r="F180">
        <v>11101248</v>
      </c>
      <c r="G180">
        <v>6303263</v>
      </c>
      <c r="H180">
        <v>0</v>
      </c>
    </row>
    <row r="181" spans="4:8" x14ac:dyDescent="0.25">
      <c r="D181" t="s">
        <v>1625</v>
      </c>
      <c r="E181">
        <v>0</v>
      </c>
      <c r="F181">
        <v>21483030</v>
      </c>
      <c r="G181">
        <v>0</v>
      </c>
      <c r="H181">
        <v>9687595</v>
      </c>
    </row>
    <row r="182" spans="4:8" x14ac:dyDescent="0.25">
      <c r="D182" t="s">
        <v>1495</v>
      </c>
      <c r="E182">
        <v>0</v>
      </c>
      <c r="F182">
        <v>10333740</v>
      </c>
      <c r="G182">
        <v>5867474</v>
      </c>
      <c r="H182">
        <v>0</v>
      </c>
    </row>
    <row r="183" spans="4:8" x14ac:dyDescent="0.25">
      <c r="D183" t="s">
        <v>1626</v>
      </c>
      <c r="E183">
        <v>0</v>
      </c>
      <c r="F183">
        <v>17716308</v>
      </c>
      <c r="G183">
        <v>0</v>
      </c>
      <c r="H183">
        <v>7989023</v>
      </c>
    </row>
    <row r="184" spans="4:8" x14ac:dyDescent="0.25">
      <c r="D184" t="s">
        <v>1509</v>
      </c>
      <c r="E184">
        <v>50238951</v>
      </c>
      <c r="F184">
        <v>7769193.5300000003</v>
      </c>
      <c r="G184">
        <v>2584231</v>
      </c>
      <c r="H184">
        <v>0</v>
      </c>
    </row>
    <row r="185" spans="4:8" x14ac:dyDescent="0.25">
      <c r="D185" t="s">
        <v>1627</v>
      </c>
      <c r="E185">
        <v>30406054</v>
      </c>
      <c r="F185">
        <v>5614573</v>
      </c>
      <c r="G185">
        <v>0</v>
      </c>
      <c r="H185">
        <v>0</v>
      </c>
    </row>
    <row r="186" spans="4:8" x14ac:dyDescent="0.25">
      <c r="D186" t="s">
        <v>1423</v>
      </c>
      <c r="E186">
        <v>45434739</v>
      </c>
      <c r="F186">
        <v>8120990</v>
      </c>
      <c r="G186">
        <v>2908024</v>
      </c>
      <c r="H186">
        <v>0</v>
      </c>
    </row>
    <row r="187" spans="4:8" x14ac:dyDescent="0.25">
      <c r="D187" t="s">
        <v>1344</v>
      </c>
      <c r="E187">
        <v>0</v>
      </c>
      <c r="F187">
        <v>8436051</v>
      </c>
      <c r="G187">
        <v>2955341</v>
      </c>
      <c r="H187">
        <v>680789</v>
      </c>
    </row>
    <row r="188" spans="4:8" x14ac:dyDescent="0.25">
      <c r="D188" t="s">
        <v>1465</v>
      </c>
      <c r="E188">
        <v>0</v>
      </c>
      <c r="F188">
        <v>8379622</v>
      </c>
      <c r="G188">
        <v>2738395</v>
      </c>
      <c r="H188">
        <v>0</v>
      </c>
    </row>
    <row r="189" spans="4:8" x14ac:dyDescent="0.25">
      <c r="D189" t="s">
        <v>1628</v>
      </c>
      <c r="E189">
        <v>53426930</v>
      </c>
      <c r="F189">
        <v>0</v>
      </c>
      <c r="G189">
        <v>0</v>
      </c>
      <c r="H189">
        <v>0</v>
      </c>
    </row>
    <row r="190" spans="4:8" x14ac:dyDescent="0.25">
      <c r="D190" t="s">
        <v>1453</v>
      </c>
      <c r="E190">
        <v>35566129</v>
      </c>
      <c r="F190">
        <v>5553501.1500000004</v>
      </c>
      <c r="G190">
        <v>1814841</v>
      </c>
      <c r="H190">
        <v>0</v>
      </c>
    </row>
    <row r="191" spans="4:8" x14ac:dyDescent="0.25">
      <c r="D191" t="s">
        <v>1377</v>
      </c>
      <c r="E191">
        <v>0</v>
      </c>
      <c r="F191">
        <v>8279751</v>
      </c>
      <c r="G191">
        <v>3780411</v>
      </c>
      <c r="H191">
        <v>0</v>
      </c>
    </row>
    <row r="192" spans="4:8" x14ac:dyDescent="0.25">
      <c r="D192" t="s">
        <v>1330</v>
      </c>
      <c r="E192">
        <v>0</v>
      </c>
      <c r="F192">
        <v>10202814</v>
      </c>
      <c r="G192">
        <v>3127064</v>
      </c>
      <c r="H192">
        <v>0</v>
      </c>
    </row>
    <row r="193" spans="4:8" x14ac:dyDescent="0.25">
      <c r="D193" t="s">
        <v>1402</v>
      </c>
      <c r="E193">
        <v>55810191</v>
      </c>
      <c r="F193">
        <v>10770140</v>
      </c>
      <c r="G193">
        <v>0</v>
      </c>
      <c r="H193">
        <v>0</v>
      </c>
    </row>
    <row r="194" spans="4:8" x14ac:dyDescent="0.25">
      <c r="D194" t="s">
        <v>1388</v>
      </c>
      <c r="E194">
        <v>43689023</v>
      </c>
      <c r="F194">
        <v>6813672</v>
      </c>
      <c r="G194">
        <v>2348865</v>
      </c>
      <c r="H194">
        <v>0</v>
      </c>
    </row>
    <row r="195" spans="4:8" x14ac:dyDescent="0.25">
      <c r="D195" t="s">
        <v>1514</v>
      </c>
      <c r="E195">
        <v>74641541</v>
      </c>
      <c r="F195">
        <v>10904215</v>
      </c>
      <c r="G195">
        <v>0</v>
      </c>
      <c r="H195">
        <v>0</v>
      </c>
    </row>
    <row r="196" spans="4:8" x14ac:dyDescent="0.25">
      <c r="D196" t="s">
        <v>1505</v>
      </c>
      <c r="E196">
        <v>55985704</v>
      </c>
      <c r="F196">
        <v>8657899</v>
      </c>
      <c r="G196">
        <v>2879837</v>
      </c>
      <c r="H196">
        <v>0</v>
      </c>
    </row>
    <row r="197" spans="4:8" x14ac:dyDescent="0.25">
      <c r="D197" t="s">
        <v>1629</v>
      </c>
      <c r="E197">
        <v>0</v>
      </c>
      <c r="F197">
        <v>13115835</v>
      </c>
      <c r="G197">
        <v>0</v>
      </c>
      <c r="H197">
        <v>5914478</v>
      </c>
    </row>
    <row r="198" spans="4:8" x14ac:dyDescent="0.25">
      <c r="D198" t="s">
        <v>1485</v>
      </c>
      <c r="E198">
        <v>0</v>
      </c>
      <c r="F198">
        <v>12628130</v>
      </c>
      <c r="G198">
        <v>4455577</v>
      </c>
      <c r="H198">
        <v>1012510</v>
      </c>
    </row>
    <row r="199" spans="4:8" x14ac:dyDescent="0.25">
      <c r="D199" t="s">
        <v>1630</v>
      </c>
      <c r="E199">
        <v>985267</v>
      </c>
      <c r="F199">
        <v>0</v>
      </c>
      <c r="G199">
        <v>0</v>
      </c>
      <c r="H199">
        <v>0</v>
      </c>
    </row>
    <row r="200" spans="4:8" x14ac:dyDescent="0.25">
      <c r="D200" t="s">
        <v>1541</v>
      </c>
      <c r="E200">
        <v>67182918</v>
      </c>
      <c r="F200">
        <v>12209406</v>
      </c>
      <c r="G200">
        <v>0</v>
      </c>
      <c r="H200">
        <v>0</v>
      </c>
    </row>
    <row r="201" spans="4:8" x14ac:dyDescent="0.25">
      <c r="D201" t="s">
        <v>1370</v>
      </c>
      <c r="E201">
        <v>0</v>
      </c>
      <c r="F201">
        <v>11389795</v>
      </c>
      <c r="G201">
        <v>4240222</v>
      </c>
      <c r="H201">
        <v>0</v>
      </c>
    </row>
    <row r="202" spans="4:8" x14ac:dyDescent="0.25">
      <c r="D202" t="s">
        <v>1399</v>
      </c>
      <c r="E202">
        <v>63023435</v>
      </c>
      <c r="F202">
        <v>12162138</v>
      </c>
      <c r="G202">
        <v>0</v>
      </c>
      <c r="H202">
        <v>0</v>
      </c>
    </row>
    <row r="203" spans="4:8" x14ac:dyDescent="0.25">
      <c r="D203" t="s">
        <v>1459</v>
      </c>
      <c r="E203">
        <v>60221799</v>
      </c>
      <c r="F203">
        <v>9403380</v>
      </c>
      <c r="G203">
        <v>3072951</v>
      </c>
      <c r="H203">
        <v>0</v>
      </c>
    </row>
    <row r="204" spans="4:8" x14ac:dyDescent="0.25">
      <c r="D204" t="s">
        <v>1631</v>
      </c>
      <c r="E204">
        <v>0</v>
      </c>
      <c r="F204">
        <v>17760599</v>
      </c>
      <c r="G204">
        <v>0</v>
      </c>
      <c r="H204">
        <v>8008995</v>
      </c>
    </row>
    <row r="205" spans="4:8" x14ac:dyDescent="0.25">
      <c r="D205" t="s">
        <v>1549</v>
      </c>
      <c r="E205">
        <v>33759091</v>
      </c>
      <c r="F205">
        <v>4880480</v>
      </c>
      <c r="G205">
        <v>0</v>
      </c>
      <c r="H205">
        <v>0</v>
      </c>
    </row>
    <row r="206" spans="4:8" x14ac:dyDescent="0.25">
      <c r="D206" t="s">
        <v>1518</v>
      </c>
      <c r="E206">
        <v>0</v>
      </c>
      <c r="F206">
        <v>14851040.34</v>
      </c>
      <c r="G206">
        <v>5165637.1500000004</v>
      </c>
      <c r="H206">
        <v>0</v>
      </c>
    </row>
    <row r="207" spans="4:8" x14ac:dyDescent="0.25">
      <c r="D207" t="s">
        <v>1397</v>
      </c>
      <c r="E207">
        <v>0</v>
      </c>
      <c r="F207">
        <v>12911634</v>
      </c>
      <c r="G207">
        <v>4451004</v>
      </c>
      <c r="H207">
        <v>0</v>
      </c>
    </row>
    <row r="208" spans="4:8" x14ac:dyDescent="0.25">
      <c r="D208" t="s">
        <v>1356</v>
      </c>
      <c r="E208">
        <v>48187686</v>
      </c>
      <c r="F208">
        <v>8510722</v>
      </c>
      <c r="G208">
        <v>2734526</v>
      </c>
      <c r="H208">
        <v>0</v>
      </c>
    </row>
    <row r="209" spans="4:8" x14ac:dyDescent="0.25">
      <c r="D209" t="s">
        <v>1462</v>
      </c>
      <c r="E209">
        <v>55400148</v>
      </c>
      <c r="F209">
        <v>8650500</v>
      </c>
      <c r="G209">
        <v>2826916</v>
      </c>
      <c r="H209">
        <v>0</v>
      </c>
    </row>
    <row r="210" spans="4:8" x14ac:dyDescent="0.25">
      <c r="D210" t="s">
        <v>1444</v>
      </c>
      <c r="E210">
        <v>50894492</v>
      </c>
      <c r="F210">
        <v>7946387</v>
      </c>
      <c r="G210">
        <v>2868223</v>
      </c>
      <c r="H210">
        <v>0</v>
      </c>
    </row>
    <row r="211" spans="4:8" x14ac:dyDescent="0.25">
      <c r="D211" t="s">
        <v>1354</v>
      </c>
      <c r="E211">
        <v>42534639</v>
      </c>
      <c r="F211">
        <v>7512303</v>
      </c>
      <c r="G211">
        <v>2413730</v>
      </c>
      <c r="H211">
        <v>0</v>
      </c>
    </row>
    <row r="212" spans="4:8" x14ac:dyDescent="0.25">
      <c r="D212" t="s">
        <v>1542</v>
      </c>
      <c r="E212">
        <v>101282949</v>
      </c>
      <c r="F212">
        <v>18406533</v>
      </c>
      <c r="G212">
        <v>0</v>
      </c>
      <c r="H212">
        <v>0</v>
      </c>
    </row>
    <row r="213" spans="4:8" x14ac:dyDescent="0.25">
      <c r="D213" t="s">
        <v>1476</v>
      </c>
      <c r="E213">
        <v>28716441</v>
      </c>
      <c r="F213">
        <v>5540091</v>
      </c>
      <c r="G213">
        <v>0</v>
      </c>
      <c r="H213">
        <v>0</v>
      </c>
    </row>
    <row r="214" spans="4:8" x14ac:dyDescent="0.25">
      <c r="D214" t="s">
        <v>1460</v>
      </c>
      <c r="E214">
        <v>37180362</v>
      </c>
      <c r="F214">
        <v>5805557</v>
      </c>
      <c r="G214">
        <v>1897211</v>
      </c>
      <c r="H214">
        <v>0</v>
      </c>
    </row>
    <row r="215" spans="4:8" x14ac:dyDescent="0.25">
      <c r="D215" t="s">
        <v>1452</v>
      </c>
      <c r="E215">
        <v>0</v>
      </c>
      <c r="F215">
        <v>20086668</v>
      </c>
      <c r="G215">
        <v>7250218</v>
      </c>
      <c r="H215">
        <v>0</v>
      </c>
    </row>
    <row r="216" spans="4:8" x14ac:dyDescent="0.25">
      <c r="D216" t="s">
        <v>1348</v>
      </c>
      <c r="E216">
        <v>0</v>
      </c>
      <c r="F216">
        <v>11121956</v>
      </c>
      <c r="G216">
        <v>3301938</v>
      </c>
      <c r="H216">
        <v>0</v>
      </c>
    </row>
    <row r="217" spans="4:8" x14ac:dyDescent="0.25">
      <c r="D217" t="s">
        <v>1490</v>
      </c>
      <c r="E217">
        <v>44513380.799999997</v>
      </c>
      <c r="F217">
        <v>8451072</v>
      </c>
      <c r="G217">
        <v>0</v>
      </c>
      <c r="H217">
        <v>0</v>
      </c>
    </row>
    <row r="218" spans="4:8" x14ac:dyDescent="0.25">
      <c r="D218" t="s">
        <v>1387</v>
      </c>
      <c r="E218">
        <v>46477813</v>
      </c>
      <c r="F218">
        <v>7248724</v>
      </c>
      <c r="G218">
        <v>2498839</v>
      </c>
      <c r="H218">
        <v>0</v>
      </c>
    </row>
    <row r="219" spans="4:8" x14ac:dyDescent="0.25">
      <c r="D219" t="s">
        <v>1545</v>
      </c>
      <c r="E219">
        <v>63390501.920000002</v>
      </c>
      <c r="F219">
        <v>11520186.57</v>
      </c>
      <c r="G219">
        <v>0</v>
      </c>
      <c r="H219">
        <v>0</v>
      </c>
    </row>
    <row r="220" spans="4:8" x14ac:dyDescent="0.25">
      <c r="D220" t="s">
        <v>1527</v>
      </c>
      <c r="E220">
        <v>52784168</v>
      </c>
      <c r="F220">
        <v>9363135</v>
      </c>
      <c r="G220">
        <v>3026624</v>
      </c>
      <c r="H220">
        <v>0</v>
      </c>
    </row>
    <row r="221" spans="4:8" x14ac:dyDescent="0.25">
      <c r="D221" t="s">
        <v>1521</v>
      </c>
      <c r="E221">
        <v>0</v>
      </c>
      <c r="F221">
        <v>31964444.239999998</v>
      </c>
      <c r="G221">
        <v>11118192.279999999</v>
      </c>
      <c r="H221">
        <v>0</v>
      </c>
    </row>
    <row r="222" spans="4:8" x14ac:dyDescent="0.25">
      <c r="D222" t="s">
        <v>1463</v>
      </c>
      <c r="E222">
        <v>57042865</v>
      </c>
      <c r="F222">
        <v>8907003</v>
      </c>
      <c r="G222">
        <v>2910739</v>
      </c>
      <c r="H222">
        <v>0</v>
      </c>
    </row>
    <row r="223" spans="4:8" x14ac:dyDescent="0.25">
      <c r="D223" t="s">
        <v>1341</v>
      </c>
      <c r="E223">
        <v>0</v>
      </c>
      <c r="F223">
        <v>15582251</v>
      </c>
      <c r="G223">
        <v>4535295</v>
      </c>
      <c r="H223">
        <v>0</v>
      </c>
    </row>
    <row r="224" spans="4:8" x14ac:dyDescent="0.25">
      <c r="D224" t="s">
        <v>1632</v>
      </c>
      <c r="E224">
        <v>29034352</v>
      </c>
      <c r="F224">
        <v>5561315</v>
      </c>
      <c r="G224">
        <v>1496090</v>
      </c>
      <c r="H224">
        <v>0</v>
      </c>
    </row>
    <row r="225" spans="4:8" x14ac:dyDescent="0.25">
      <c r="D225" t="s">
        <v>1471</v>
      </c>
      <c r="E225">
        <v>28126958</v>
      </c>
      <c r="F225">
        <v>4998918</v>
      </c>
      <c r="G225">
        <v>1438134</v>
      </c>
      <c r="H225">
        <v>0</v>
      </c>
    </row>
    <row r="226" spans="4:8" x14ac:dyDescent="0.25">
      <c r="D226" t="s">
        <v>1385</v>
      </c>
      <c r="E226">
        <v>85995407</v>
      </c>
      <c r="F226">
        <v>13411925</v>
      </c>
      <c r="G226">
        <v>4623468</v>
      </c>
      <c r="H226">
        <v>0</v>
      </c>
    </row>
    <row r="227" spans="4:8" x14ac:dyDescent="0.25">
      <c r="D227" t="s">
        <v>1633</v>
      </c>
      <c r="E227">
        <v>53731876</v>
      </c>
      <c r="F227">
        <v>9921760</v>
      </c>
      <c r="G227">
        <v>0</v>
      </c>
      <c r="H227">
        <v>0</v>
      </c>
    </row>
    <row r="228" spans="4:8" x14ac:dyDescent="0.25">
      <c r="D228" t="s">
        <v>1357</v>
      </c>
      <c r="E228">
        <v>44648512</v>
      </c>
      <c r="F228">
        <v>7885647</v>
      </c>
      <c r="G228">
        <v>2533687</v>
      </c>
      <c r="H228">
        <v>0</v>
      </c>
    </row>
    <row r="229" spans="4:8" x14ac:dyDescent="0.25">
      <c r="D229" t="s">
        <v>1438</v>
      </c>
      <c r="E229">
        <v>0</v>
      </c>
      <c r="F229">
        <v>11446385</v>
      </c>
      <c r="G229">
        <v>4073593</v>
      </c>
      <c r="H229">
        <v>0</v>
      </c>
    </row>
    <row r="230" spans="4:8" x14ac:dyDescent="0.25">
      <c r="D230" t="s">
        <v>1508</v>
      </c>
      <c r="E230">
        <v>62107834</v>
      </c>
      <c r="F230">
        <v>9604655</v>
      </c>
      <c r="G230">
        <v>3194752</v>
      </c>
      <c r="H230">
        <v>0</v>
      </c>
    </row>
    <row r="231" spans="4:8" x14ac:dyDescent="0.25">
      <c r="D231" t="s">
        <v>1570</v>
      </c>
      <c r="E231">
        <v>0</v>
      </c>
      <c r="F231">
        <v>26975360</v>
      </c>
      <c r="G231">
        <v>8799175</v>
      </c>
      <c r="H231">
        <v>0</v>
      </c>
    </row>
    <row r="232" spans="4:8" x14ac:dyDescent="0.25">
      <c r="D232" t="s">
        <v>1454</v>
      </c>
      <c r="E232">
        <v>57706563.32</v>
      </c>
      <c r="F232">
        <v>9010636.5999999996</v>
      </c>
      <c r="G232">
        <v>2944606</v>
      </c>
      <c r="H232">
        <v>0</v>
      </c>
    </row>
    <row r="233" spans="4:8" x14ac:dyDescent="0.25">
      <c r="D233" t="s">
        <v>1475</v>
      </c>
      <c r="E233">
        <v>0</v>
      </c>
      <c r="F233">
        <v>4079753</v>
      </c>
      <c r="G233">
        <v>1173698</v>
      </c>
      <c r="H233">
        <v>0</v>
      </c>
    </row>
    <row r="234" spans="4:8" x14ac:dyDescent="0.25">
      <c r="D234" t="s">
        <v>1524</v>
      </c>
      <c r="E234">
        <v>41279706</v>
      </c>
      <c r="F234">
        <v>7322412</v>
      </c>
      <c r="G234">
        <v>2366962</v>
      </c>
      <c r="H234">
        <v>0</v>
      </c>
    </row>
    <row r="235" spans="4:8" x14ac:dyDescent="0.25">
      <c r="D235" t="s">
        <v>1569</v>
      </c>
      <c r="E235">
        <v>0</v>
      </c>
      <c r="F235">
        <v>13831455</v>
      </c>
      <c r="G235">
        <v>4511763</v>
      </c>
      <c r="H235">
        <v>0</v>
      </c>
    </row>
    <row r="236" spans="4:8" x14ac:dyDescent="0.25">
      <c r="D236" t="s">
        <v>1507</v>
      </c>
      <c r="E236">
        <v>56770428</v>
      </c>
      <c r="F236">
        <v>8779252.5</v>
      </c>
      <c r="G236">
        <v>2920202</v>
      </c>
      <c r="H236">
        <v>0</v>
      </c>
    </row>
    <row r="237" spans="4:8" x14ac:dyDescent="0.25">
      <c r="D237" t="s">
        <v>1441</v>
      </c>
      <c r="E237">
        <v>74902870</v>
      </c>
      <c r="F237">
        <v>11694923</v>
      </c>
      <c r="G237">
        <v>4221245</v>
      </c>
      <c r="H237">
        <v>0</v>
      </c>
    </row>
    <row r="238" spans="4:8" x14ac:dyDescent="0.25">
      <c r="D238" t="s">
        <v>1464</v>
      </c>
      <c r="E238">
        <v>57549774</v>
      </c>
      <c r="F238">
        <v>8986155</v>
      </c>
      <c r="G238">
        <v>2936605</v>
      </c>
      <c r="H238">
        <v>0</v>
      </c>
    </row>
    <row r="239" spans="4:8" x14ac:dyDescent="0.25">
      <c r="D239" t="s">
        <v>1499</v>
      </c>
      <c r="E239">
        <v>0</v>
      </c>
      <c r="F239">
        <v>19174026</v>
      </c>
      <c r="G239">
        <v>5158144</v>
      </c>
      <c r="H239">
        <v>0</v>
      </c>
    </row>
    <row r="240" spans="4:8" x14ac:dyDescent="0.25">
      <c r="D240" t="s">
        <v>1349</v>
      </c>
      <c r="E240">
        <v>0</v>
      </c>
      <c r="F240">
        <v>15889851</v>
      </c>
      <c r="G240">
        <v>4717453</v>
      </c>
      <c r="H240">
        <v>0</v>
      </c>
    </row>
    <row r="241" spans="4:8" x14ac:dyDescent="0.25">
      <c r="D241" t="s">
        <v>1558</v>
      </c>
      <c r="E241">
        <v>62817903</v>
      </c>
      <c r="F241">
        <v>10373101</v>
      </c>
      <c r="G241">
        <v>0</v>
      </c>
      <c r="H241">
        <v>0</v>
      </c>
    </row>
    <row r="242" spans="4:8" x14ac:dyDescent="0.25">
      <c r="D242" t="s">
        <v>1457</v>
      </c>
      <c r="E242">
        <v>63691037.399999999</v>
      </c>
      <c r="F242">
        <v>9945087</v>
      </c>
      <c r="G242">
        <v>3249977</v>
      </c>
      <c r="H242">
        <v>0</v>
      </c>
    </row>
    <row r="243" spans="4:8" x14ac:dyDescent="0.25">
      <c r="D243" t="s">
        <v>1359</v>
      </c>
      <c r="E243">
        <v>52284146</v>
      </c>
      <c r="F243">
        <v>9234223</v>
      </c>
      <c r="G243">
        <v>2966990</v>
      </c>
      <c r="H243">
        <v>0</v>
      </c>
    </row>
    <row r="244" spans="4:8" x14ac:dyDescent="0.25">
      <c r="D244" t="s">
        <v>1373</v>
      </c>
      <c r="E244">
        <v>0</v>
      </c>
      <c r="F244">
        <v>37928542</v>
      </c>
      <c r="G244">
        <v>11343716</v>
      </c>
      <c r="H244">
        <v>0</v>
      </c>
    </row>
    <row r="245" spans="4:8" x14ac:dyDescent="0.25">
      <c r="D245" t="s">
        <v>1480</v>
      </c>
      <c r="E245">
        <v>42095773</v>
      </c>
      <c r="F245">
        <v>8121286</v>
      </c>
      <c r="G245">
        <v>0</v>
      </c>
      <c r="H245">
        <v>0</v>
      </c>
    </row>
    <row r="246" spans="4:8" x14ac:dyDescent="0.25">
      <c r="D246" t="s">
        <v>1427</v>
      </c>
      <c r="E246">
        <v>90731362</v>
      </c>
      <c r="F246">
        <v>13230211</v>
      </c>
      <c r="G246">
        <v>0</v>
      </c>
      <c r="H246">
        <v>0</v>
      </c>
    </row>
    <row r="247" spans="4:8" x14ac:dyDescent="0.25">
      <c r="D247" t="s">
        <v>1546</v>
      </c>
      <c r="E247">
        <v>62929745.630000003</v>
      </c>
      <c r="F247">
        <v>11436460.449999999</v>
      </c>
      <c r="G247">
        <v>0</v>
      </c>
      <c r="H247">
        <v>0</v>
      </c>
    </row>
    <row r="248" spans="4:8" x14ac:dyDescent="0.25">
      <c r="D248" t="s">
        <v>1419</v>
      </c>
      <c r="E248">
        <v>52394684</v>
      </c>
      <c r="F248">
        <v>9365008.7400000002</v>
      </c>
      <c r="G248">
        <v>3353491.52</v>
      </c>
      <c r="H248">
        <v>0</v>
      </c>
    </row>
    <row r="249" spans="4:8" x14ac:dyDescent="0.25">
      <c r="D249" t="s">
        <v>1634</v>
      </c>
      <c r="E249">
        <v>56777846</v>
      </c>
      <c r="F249">
        <v>10875375</v>
      </c>
      <c r="G249">
        <v>2925664</v>
      </c>
      <c r="H249">
        <v>0</v>
      </c>
    </row>
    <row r="250" spans="4:8" x14ac:dyDescent="0.25">
      <c r="D250" t="s">
        <v>1556</v>
      </c>
      <c r="E250">
        <v>34237466</v>
      </c>
      <c r="F250">
        <v>5653622</v>
      </c>
      <c r="G250">
        <v>0</v>
      </c>
      <c r="H250">
        <v>0</v>
      </c>
    </row>
    <row r="251" spans="4:8" x14ac:dyDescent="0.25">
      <c r="D251" t="s">
        <v>1635</v>
      </c>
      <c r="E251">
        <v>32614568.350000001</v>
      </c>
      <c r="F251">
        <v>6247078</v>
      </c>
      <c r="G251">
        <v>1680572.13</v>
      </c>
      <c r="H251">
        <v>0</v>
      </c>
    </row>
    <row r="252" spans="4:8" x14ac:dyDescent="0.25">
      <c r="D252" t="s">
        <v>1455</v>
      </c>
      <c r="E252">
        <v>47536592</v>
      </c>
      <c r="F252">
        <v>7422638</v>
      </c>
      <c r="G252">
        <v>2425660</v>
      </c>
      <c r="H252">
        <v>0</v>
      </c>
    </row>
    <row r="253" spans="4:8" x14ac:dyDescent="0.25">
      <c r="D253" t="s">
        <v>1636</v>
      </c>
      <c r="E253">
        <v>31859946</v>
      </c>
      <c r="F253">
        <v>5883039</v>
      </c>
      <c r="G253">
        <v>0</v>
      </c>
      <c r="H253">
        <v>0</v>
      </c>
    </row>
    <row r="254" spans="4:8" x14ac:dyDescent="0.25">
      <c r="D254" t="s">
        <v>1637</v>
      </c>
      <c r="E254">
        <v>31831922</v>
      </c>
      <c r="F254">
        <v>5877864</v>
      </c>
      <c r="G254">
        <v>0</v>
      </c>
      <c r="H254">
        <v>0</v>
      </c>
    </row>
    <row r="255" spans="4:8" x14ac:dyDescent="0.25">
      <c r="D255" t="s">
        <v>1638</v>
      </c>
      <c r="E255">
        <v>95560742.219999999</v>
      </c>
      <c r="F255">
        <v>18303951</v>
      </c>
      <c r="G255">
        <v>4924079.32</v>
      </c>
      <c r="H255">
        <v>0</v>
      </c>
    </row>
    <row r="256" spans="4:8" x14ac:dyDescent="0.25">
      <c r="D256" t="s">
        <v>1442</v>
      </c>
      <c r="E256">
        <v>57783640</v>
      </c>
      <c r="F256">
        <v>9022021</v>
      </c>
      <c r="G256">
        <v>3256469</v>
      </c>
      <c r="H256">
        <v>0</v>
      </c>
    </row>
    <row r="257" spans="4:8" x14ac:dyDescent="0.25">
      <c r="D257" t="s">
        <v>1529</v>
      </c>
      <c r="E257">
        <v>67949584</v>
      </c>
      <c r="F257">
        <v>12053256</v>
      </c>
      <c r="G257">
        <v>3896203</v>
      </c>
      <c r="H257">
        <v>0</v>
      </c>
    </row>
    <row r="258" spans="4:8" x14ac:dyDescent="0.25">
      <c r="D258" t="s">
        <v>1430</v>
      </c>
      <c r="E258">
        <v>76411668</v>
      </c>
      <c r="F258">
        <v>11142150</v>
      </c>
      <c r="G258">
        <v>0</v>
      </c>
      <c r="H258">
        <v>0</v>
      </c>
    </row>
    <row r="259" spans="4:8" x14ac:dyDescent="0.25">
      <c r="D259" t="s">
        <v>1525</v>
      </c>
      <c r="E259">
        <v>54733657</v>
      </c>
      <c r="F259">
        <v>9708945</v>
      </c>
      <c r="G259">
        <v>3138407</v>
      </c>
      <c r="H259">
        <v>0</v>
      </c>
    </row>
    <row r="260" spans="4:8" x14ac:dyDescent="0.25">
      <c r="D260" t="s">
        <v>1429</v>
      </c>
      <c r="E260">
        <v>65454621</v>
      </c>
      <c r="F260">
        <v>9544422</v>
      </c>
      <c r="G260">
        <v>0</v>
      </c>
      <c r="H260">
        <v>0</v>
      </c>
    </row>
    <row r="261" spans="4:8" x14ac:dyDescent="0.25">
      <c r="D261" t="s">
        <v>1486</v>
      </c>
      <c r="E261">
        <v>0</v>
      </c>
      <c r="F261">
        <v>19945860</v>
      </c>
      <c r="G261">
        <v>7037487</v>
      </c>
      <c r="H261">
        <v>1599238</v>
      </c>
    </row>
    <row r="262" spans="4:8" x14ac:dyDescent="0.25">
      <c r="D262" t="s">
        <v>1506</v>
      </c>
      <c r="E262">
        <v>59839631</v>
      </c>
      <c r="F262">
        <v>9253889</v>
      </c>
      <c r="G262">
        <v>3078078</v>
      </c>
      <c r="H262">
        <v>0</v>
      </c>
    </row>
    <row r="263" spans="4:8" x14ac:dyDescent="0.25">
      <c r="D263" t="s">
        <v>1483</v>
      </c>
      <c r="E263">
        <v>0</v>
      </c>
      <c r="F263">
        <v>8982822</v>
      </c>
      <c r="G263">
        <v>3169404</v>
      </c>
      <c r="H263">
        <v>720233</v>
      </c>
    </row>
    <row r="264" spans="4:8" x14ac:dyDescent="0.25">
      <c r="D264" t="s">
        <v>1530</v>
      </c>
      <c r="E264">
        <v>46957563</v>
      </c>
      <c r="F264">
        <v>8329581</v>
      </c>
      <c r="G264">
        <v>2692529</v>
      </c>
      <c r="H264">
        <v>0</v>
      </c>
    </row>
    <row r="265" spans="4:8" x14ac:dyDescent="0.25">
      <c r="D265" t="s">
        <v>1639</v>
      </c>
      <c r="E265">
        <v>34093012</v>
      </c>
      <c r="F265">
        <v>6530263</v>
      </c>
      <c r="G265">
        <v>1756754</v>
      </c>
      <c r="H265">
        <v>0</v>
      </c>
    </row>
    <row r="266" spans="4:8" x14ac:dyDescent="0.25">
      <c r="D266" t="s">
        <v>1338</v>
      </c>
      <c r="E266">
        <v>45064121</v>
      </c>
      <c r="F266">
        <v>7898433</v>
      </c>
      <c r="G266">
        <v>2298880</v>
      </c>
      <c r="H266">
        <v>0</v>
      </c>
    </row>
    <row r="267" spans="4:8" x14ac:dyDescent="0.25">
      <c r="D267" t="s">
        <v>1565</v>
      </c>
      <c r="E267">
        <v>0</v>
      </c>
      <c r="F267">
        <v>14676913</v>
      </c>
      <c r="G267">
        <v>5323388</v>
      </c>
      <c r="H267">
        <v>0</v>
      </c>
    </row>
    <row r="268" spans="4:8" x14ac:dyDescent="0.25">
      <c r="D268" t="s">
        <v>1425</v>
      </c>
      <c r="E268">
        <v>47797812</v>
      </c>
      <c r="F268">
        <v>8543365</v>
      </c>
      <c r="G268">
        <v>3059271</v>
      </c>
      <c r="H268">
        <v>0</v>
      </c>
    </row>
    <row r="269" spans="4:8" x14ac:dyDescent="0.25">
      <c r="D269" t="s">
        <v>1405</v>
      </c>
      <c r="E269">
        <v>94332854.120000005</v>
      </c>
      <c r="F269">
        <v>16037521.16</v>
      </c>
      <c r="G269">
        <v>5115919.0619999999</v>
      </c>
      <c r="H269">
        <v>0</v>
      </c>
    </row>
    <row r="270" spans="4:8" x14ac:dyDescent="0.25">
      <c r="D270" t="s">
        <v>1393</v>
      </c>
      <c r="E270">
        <v>35762664</v>
      </c>
      <c r="F270">
        <v>5577579</v>
      </c>
      <c r="G270">
        <v>1922749</v>
      </c>
      <c r="H270">
        <v>0</v>
      </c>
    </row>
    <row r="271" spans="4:8" x14ac:dyDescent="0.25">
      <c r="D271" t="s">
        <v>1448</v>
      </c>
      <c r="E271">
        <v>71512297</v>
      </c>
      <c r="F271">
        <v>11165538</v>
      </c>
      <c r="G271">
        <v>4030165</v>
      </c>
      <c r="H271">
        <v>0</v>
      </c>
    </row>
    <row r="272" spans="4:8" x14ac:dyDescent="0.25">
      <c r="D272" t="s">
        <v>1439</v>
      </c>
      <c r="E272">
        <v>0</v>
      </c>
      <c r="F272">
        <v>12862813.199999999</v>
      </c>
      <c r="G272">
        <v>4577678.1100000003</v>
      </c>
      <c r="H272">
        <v>0</v>
      </c>
    </row>
    <row r="273" spans="4:8" x14ac:dyDescent="0.25">
      <c r="D273" t="s">
        <v>1371</v>
      </c>
      <c r="E273">
        <v>38050824</v>
      </c>
      <c r="F273">
        <v>6027660</v>
      </c>
      <c r="G273">
        <v>2243993</v>
      </c>
      <c r="H273">
        <v>0</v>
      </c>
    </row>
    <row r="274" spans="4:8" x14ac:dyDescent="0.25">
      <c r="D274" t="s">
        <v>1640</v>
      </c>
      <c r="E274">
        <v>55623423.390000001</v>
      </c>
      <c r="F274">
        <v>10654254</v>
      </c>
      <c r="G274">
        <v>2866178.51</v>
      </c>
      <c r="H274">
        <v>0</v>
      </c>
    </row>
    <row r="275" spans="4:8" x14ac:dyDescent="0.25">
      <c r="D275" t="s">
        <v>1394</v>
      </c>
      <c r="E275">
        <v>45827273</v>
      </c>
      <c r="F275">
        <v>7147265</v>
      </c>
      <c r="G275">
        <v>2463864</v>
      </c>
      <c r="H275">
        <v>0</v>
      </c>
    </row>
    <row r="276" spans="4:8" x14ac:dyDescent="0.25">
      <c r="D276" t="s">
        <v>1332</v>
      </c>
      <c r="E276">
        <v>0</v>
      </c>
      <c r="F276">
        <v>16826083</v>
      </c>
      <c r="G276">
        <v>5157001</v>
      </c>
      <c r="H276">
        <v>0</v>
      </c>
    </row>
    <row r="277" spans="4:8" x14ac:dyDescent="0.25">
      <c r="D277" t="s">
        <v>1372</v>
      </c>
      <c r="E277">
        <v>32199655.370000001</v>
      </c>
      <c r="F277">
        <v>5100771.6399999997</v>
      </c>
      <c r="G277">
        <v>1898928</v>
      </c>
      <c r="H277">
        <v>0</v>
      </c>
    </row>
    <row r="278" spans="4:8" x14ac:dyDescent="0.25">
      <c r="D278" t="s">
        <v>1414</v>
      </c>
      <c r="E278">
        <v>71403970</v>
      </c>
      <c r="F278">
        <v>12139383</v>
      </c>
      <c r="G278">
        <v>3872425</v>
      </c>
      <c r="H278">
        <v>0</v>
      </c>
    </row>
    <row r="279" spans="4:8" x14ac:dyDescent="0.25">
      <c r="D279" t="s">
        <v>1561</v>
      </c>
      <c r="E279">
        <v>0</v>
      </c>
      <c r="F279">
        <v>48455793</v>
      </c>
      <c r="G279">
        <v>17575153</v>
      </c>
      <c r="H279">
        <v>0</v>
      </c>
    </row>
    <row r="280" spans="4:8" x14ac:dyDescent="0.25">
      <c r="D280" t="s">
        <v>1355</v>
      </c>
      <c r="E280">
        <v>43505162</v>
      </c>
      <c r="F280">
        <v>7683713</v>
      </c>
      <c r="G280">
        <v>2468805</v>
      </c>
      <c r="H280">
        <v>0</v>
      </c>
    </row>
    <row r="281" spans="4:8" x14ac:dyDescent="0.25">
      <c r="D281" t="s">
        <v>1435</v>
      </c>
      <c r="E281">
        <v>66521314.659999996</v>
      </c>
      <c r="F281">
        <v>9699964.8000000007</v>
      </c>
      <c r="G281">
        <v>0</v>
      </c>
      <c r="H281">
        <v>0</v>
      </c>
    </row>
    <row r="282" spans="4:8" x14ac:dyDescent="0.25">
      <c r="D282" t="s">
        <v>1481</v>
      </c>
      <c r="E282">
        <v>69756274.540000007</v>
      </c>
      <c r="F282">
        <v>13457661.210000001</v>
      </c>
      <c r="G282">
        <v>0</v>
      </c>
      <c r="H282">
        <v>0</v>
      </c>
    </row>
    <row r="283" spans="4:8" x14ac:dyDescent="0.25">
      <c r="D283" t="s">
        <v>1641</v>
      </c>
      <c r="E283">
        <v>48082124.799999997</v>
      </c>
      <c r="F283">
        <v>9209774</v>
      </c>
      <c r="G283">
        <v>2477588.48</v>
      </c>
      <c r="H283">
        <v>0</v>
      </c>
    </row>
    <row r="284" spans="4:8" x14ac:dyDescent="0.25">
      <c r="D284" t="s">
        <v>1642</v>
      </c>
      <c r="E284">
        <v>70570940</v>
      </c>
      <c r="F284">
        <v>13031146</v>
      </c>
      <c r="G284">
        <v>0</v>
      </c>
      <c r="H284">
        <v>0</v>
      </c>
    </row>
    <row r="285" spans="4:8" x14ac:dyDescent="0.25">
      <c r="D285" t="s">
        <v>1325</v>
      </c>
      <c r="E285">
        <v>0</v>
      </c>
      <c r="F285">
        <v>14685828.779999999</v>
      </c>
      <c r="G285">
        <v>6469841.9000000004</v>
      </c>
      <c r="H285">
        <v>0</v>
      </c>
    </row>
    <row r="286" spans="4:8" x14ac:dyDescent="0.25">
      <c r="D286" t="s">
        <v>1560</v>
      </c>
      <c r="E286">
        <v>89727752</v>
      </c>
      <c r="F286">
        <v>14816715</v>
      </c>
      <c r="G286">
        <v>0</v>
      </c>
      <c r="H286">
        <v>0</v>
      </c>
    </row>
    <row r="287" spans="4:8" x14ac:dyDescent="0.25">
      <c r="D287" t="s">
        <v>1540</v>
      </c>
      <c r="E287">
        <v>94876941</v>
      </c>
      <c r="F287">
        <v>17242345</v>
      </c>
      <c r="G287">
        <v>0</v>
      </c>
      <c r="H287">
        <v>0</v>
      </c>
    </row>
    <row r="288" spans="4:8" x14ac:dyDescent="0.25">
      <c r="D288" t="s">
        <v>1469</v>
      </c>
      <c r="E288">
        <v>54325342</v>
      </c>
      <c r="F288">
        <v>9655059</v>
      </c>
      <c r="G288">
        <v>2777655</v>
      </c>
      <c r="H288">
        <v>0</v>
      </c>
    </row>
    <row r="289" spans="4:8" x14ac:dyDescent="0.25">
      <c r="D289" t="s">
        <v>1526</v>
      </c>
      <c r="E289">
        <v>55624744</v>
      </c>
      <c r="F289">
        <v>9867011</v>
      </c>
      <c r="G289">
        <v>3189501</v>
      </c>
      <c r="H289">
        <v>0</v>
      </c>
    </row>
    <row r="290" spans="4:8" x14ac:dyDescent="0.25">
      <c r="D290" t="s">
        <v>1571</v>
      </c>
      <c r="E290">
        <v>0</v>
      </c>
      <c r="F290">
        <v>52168082</v>
      </c>
      <c r="G290">
        <v>17017012</v>
      </c>
      <c r="H290">
        <v>0</v>
      </c>
    </row>
    <row r="291" spans="4:8" x14ac:dyDescent="0.25">
      <c r="D291" t="s">
        <v>1365</v>
      </c>
      <c r="E291">
        <v>46400267.210000001</v>
      </c>
      <c r="F291">
        <v>7350301.25</v>
      </c>
      <c r="G291">
        <v>2736389.32</v>
      </c>
      <c r="H291">
        <v>0</v>
      </c>
    </row>
    <row r="292" spans="4:8" x14ac:dyDescent="0.25">
      <c r="D292" t="s">
        <v>1390</v>
      </c>
      <c r="E292">
        <v>90682728</v>
      </c>
      <c r="F292">
        <v>14142964</v>
      </c>
      <c r="G292">
        <v>4875478</v>
      </c>
      <c r="H292">
        <v>0</v>
      </c>
    </row>
    <row r="293" spans="4:8" x14ac:dyDescent="0.25">
      <c r="D293" t="s">
        <v>1433</v>
      </c>
      <c r="E293">
        <v>60040405</v>
      </c>
      <c r="F293">
        <v>8754935</v>
      </c>
      <c r="G293">
        <v>0</v>
      </c>
      <c r="H293">
        <v>0</v>
      </c>
    </row>
    <row r="294" spans="4:8" x14ac:dyDescent="0.25">
      <c r="D294" t="s">
        <v>1449</v>
      </c>
      <c r="E294">
        <v>65719561</v>
      </c>
      <c r="F294">
        <v>10261092</v>
      </c>
      <c r="G294">
        <v>3703708</v>
      </c>
      <c r="H294">
        <v>0</v>
      </c>
    </row>
    <row r="295" spans="4:8" x14ac:dyDescent="0.25">
      <c r="D295" t="s">
        <v>1395</v>
      </c>
      <c r="E295">
        <v>69904959</v>
      </c>
      <c r="F295">
        <v>10902444</v>
      </c>
      <c r="G295">
        <v>3758379</v>
      </c>
      <c r="H295">
        <v>0</v>
      </c>
    </row>
    <row r="296" spans="4:8" x14ac:dyDescent="0.25">
      <c r="D296" t="s">
        <v>1470</v>
      </c>
      <c r="E296">
        <v>56680708</v>
      </c>
      <c r="F296">
        <v>10073689</v>
      </c>
      <c r="G296">
        <v>2898090</v>
      </c>
      <c r="H296">
        <v>0</v>
      </c>
    </row>
    <row r="297" spans="4:8" x14ac:dyDescent="0.25">
      <c r="D297" t="s">
        <v>1482</v>
      </c>
      <c r="E297">
        <v>44452351</v>
      </c>
      <c r="F297">
        <v>8575927</v>
      </c>
      <c r="G297">
        <v>0</v>
      </c>
      <c r="H297">
        <v>0</v>
      </c>
    </row>
    <row r="298" spans="4:8" x14ac:dyDescent="0.25">
      <c r="D298" t="s">
        <v>1382</v>
      </c>
      <c r="E298">
        <v>61673148.18</v>
      </c>
      <c r="F298">
        <v>8597634.5700000003</v>
      </c>
      <c r="G298">
        <v>3798616.99</v>
      </c>
      <c r="H298">
        <v>0</v>
      </c>
    </row>
    <row r="299" spans="4:8" x14ac:dyDescent="0.25">
      <c r="D299" t="s">
        <v>1528</v>
      </c>
      <c r="E299">
        <v>54743438</v>
      </c>
      <c r="F299">
        <v>9710680</v>
      </c>
      <c r="G299">
        <v>3138968</v>
      </c>
      <c r="H299">
        <v>0</v>
      </c>
    </row>
    <row r="300" spans="4:8" x14ac:dyDescent="0.25">
      <c r="D300" t="s">
        <v>1421</v>
      </c>
      <c r="E300">
        <v>44863331</v>
      </c>
      <c r="F300">
        <v>8018857</v>
      </c>
      <c r="G300">
        <v>2871452</v>
      </c>
      <c r="H300">
        <v>0</v>
      </c>
    </row>
    <row r="301" spans="4:8" x14ac:dyDescent="0.25">
      <c r="D301" t="s">
        <v>1404</v>
      </c>
      <c r="E301">
        <v>51974864</v>
      </c>
      <c r="F301">
        <v>10030006.5</v>
      </c>
      <c r="G301">
        <v>0</v>
      </c>
      <c r="H301">
        <v>0</v>
      </c>
    </row>
    <row r="302" spans="4:8" x14ac:dyDescent="0.25">
      <c r="D302" t="s">
        <v>1511</v>
      </c>
      <c r="E302">
        <v>74621299.280000001</v>
      </c>
      <c r="F302">
        <v>11539797.300000001</v>
      </c>
      <c r="G302">
        <v>3838429.33</v>
      </c>
      <c r="H302">
        <v>0</v>
      </c>
    </row>
    <row r="303" spans="4:8" x14ac:dyDescent="0.25">
      <c r="D303" t="s">
        <v>1458</v>
      </c>
      <c r="E303">
        <v>36253011</v>
      </c>
      <c r="F303">
        <v>5660755</v>
      </c>
      <c r="G303">
        <v>1849890</v>
      </c>
      <c r="H303">
        <v>0</v>
      </c>
    </row>
    <row r="304" spans="4:8" x14ac:dyDescent="0.25">
      <c r="D304" t="s">
        <v>1445</v>
      </c>
      <c r="E304">
        <v>96290193</v>
      </c>
      <c r="F304">
        <v>15034223</v>
      </c>
      <c r="G304">
        <v>5426554</v>
      </c>
      <c r="H304">
        <v>0</v>
      </c>
    </row>
    <row r="305" spans="4:8" x14ac:dyDescent="0.25">
      <c r="D305" t="s">
        <v>1440</v>
      </c>
      <c r="E305">
        <v>71109712</v>
      </c>
      <c r="F305">
        <v>11102680</v>
      </c>
      <c r="G305">
        <v>4007476</v>
      </c>
      <c r="H305">
        <v>0</v>
      </c>
    </row>
    <row r="306" spans="4:8" x14ac:dyDescent="0.25">
      <c r="D306" t="s">
        <v>1472</v>
      </c>
      <c r="E306">
        <v>51697781</v>
      </c>
      <c r="F306">
        <v>9188088</v>
      </c>
      <c r="G306">
        <v>2643312</v>
      </c>
      <c r="H306">
        <v>0</v>
      </c>
    </row>
    <row r="307" spans="4:8" x14ac:dyDescent="0.25">
      <c r="D307" t="s">
        <v>1345</v>
      </c>
      <c r="E307">
        <v>0</v>
      </c>
      <c r="F307">
        <v>16372027</v>
      </c>
      <c r="G307">
        <v>5735494</v>
      </c>
      <c r="H307">
        <v>0</v>
      </c>
    </row>
    <row r="308" spans="4:8" x14ac:dyDescent="0.25">
      <c r="D308" t="s">
        <v>1519</v>
      </c>
      <c r="E308">
        <v>0</v>
      </c>
      <c r="F308">
        <v>18869630</v>
      </c>
      <c r="G308">
        <v>6563423</v>
      </c>
      <c r="H308">
        <v>0</v>
      </c>
    </row>
    <row r="309" spans="4:8" x14ac:dyDescent="0.25">
      <c r="D309" t="s">
        <v>1352</v>
      </c>
      <c r="E309">
        <v>57419808</v>
      </c>
      <c r="F309">
        <v>10141264</v>
      </c>
      <c r="G309">
        <v>3258425</v>
      </c>
      <c r="H309">
        <v>0</v>
      </c>
    </row>
    <row r="310" spans="4:8" x14ac:dyDescent="0.25">
      <c r="D310" t="s">
        <v>1447</v>
      </c>
      <c r="E310">
        <v>57240059</v>
      </c>
      <c r="F310">
        <v>8937149</v>
      </c>
      <c r="G310">
        <v>3225834</v>
      </c>
      <c r="H310">
        <v>0</v>
      </c>
    </row>
  </sheetData>
  <conditionalFormatting sqref="AS2:AS93">
    <cfRule type="containsText" dxfId="21" priority="1" operator="containsText" text="MATCH">
      <formula>NOT(ISERROR(SEARCH("MATCH",AS2)))</formula>
    </cfRule>
    <cfRule type="containsText" dxfId="20" priority="2" operator="containsText" text="INVESTIGATE">
      <formula>NOT(ISERROR(SEARCH("INVESTIGATE",AS2)))</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E8C38-BFB1-4F7A-9DE2-79744D6AD061}">
  <sheetPr codeName="Sheet11"/>
  <dimension ref="A1:D96"/>
  <sheetViews>
    <sheetView workbookViewId="0"/>
  </sheetViews>
  <sheetFormatPr defaultRowHeight="12.5" x14ac:dyDescent="0.25"/>
  <cols>
    <col min="2" max="2" width="12.7265625" customWidth="1"/>
  </cols>
  <sheetData>
    <row r="1" spans="1:4" ht="14.5" x14ac:dyDescent="0.35">
      <c r="A1" s="339" t="s">
        <v>1643</v>
      </c>
      <c r="B1" s="339" t="s">
        <v>98</v>
      </c>
      <c r="C1" s="339" t="s">
        <v>1644</v>
      </c>
      <c r="D1" s="339" t="s">
        <v>1645</v>
      </c>
    </row>
    <row r="2" spans="1:4" ht="14.5" x14ac:dyDescent="0.35">
      <c r="A2" s="338" t="s">
        <v>166</v>
      </c>
      <c r="B2" s="338" t="s">
        <v>165</v>
      </c>
      <c r="C2" s="338" t="s">
        <v>168</v>
      </c>
      <c r="D2" s="338" t="s">
        <v>152</v>
      </c>
    </row>
    <row r="3" spans="1:4" ht="14.5" x14ac:dyDescent="0.35">
      <c r="A3" s="338" t="s">
        <v>1646</v>
      </c>
      <c r="B3" s="338" t="s">
        <v>1647</v>
      </c>
      <c r="C3" s="338" t="s">
        <v>168</v>
      </c>
      <c r="D3" s="338" t="s">
        <v>185</v>
      </c>
    </row>
    <row r="4" spans="1:4" ht="14.5" x14ac:dyDescent="0.35">
      <c r="A4" s="338" t="s">
        <v>204</v>
      </c>
      <c r="B4" s="338" t="s">
        <v>203</v>
      </c>
      <c r="C4" s="338" t="s">
        <v>168</v>
      </c>
      <c r="D4" s="338" t="s">
        <v>206</v>
      </c>
    </row>
    <row r="5" spans="1:4" ht="14.5" x14ac:dyDescent="0.35">
      <c r="A5" s="338" t="s">
        <v>217</v>
      </c>
      <c r="B5" s="338" t="s">
        <v>216</v>
      </c>
      <c r="C5" s="338" t="s">
        <v>168</v>
      </c>
      <c r="D5" s="338" t="s">
        <v>144</v>
      </c>
    </row>
    <row r="6" spans="1:4" ht="14.5" x14ac:dyDescent="0.35">
      <c r="A6" s="338" t="s">
        <v>235</v>
      </c>
      <c r="B6" s="338" t="s">
        <v>234</v>
      </c>
      <c r="C6" s="338" t="s">
        <v>168</v>
      </c>
      <c r="D6" s="338" t="s">
        <v>160</v>
      </c>
    </row>
    <row r="7" spans="1:4" ht="14.5" x14ac:dyDescent="0.35">
      <c r="A7" s="338" t="s">
        <v>241</v>
      </c>
      <c r="B7" s="338" t="s">
        <v>240</v>
      </c>
      <c r="C7" s="338" t="s">
        <v>168</v>
      </c>
      <c r="D7" s="338" t="s">
        <v>152</v>
      </c>
    </row>
    <row r="8" spans="1:4" ht="14.5" x14ac:dyDescent="0.35">
      <c r="A8" s="338" t="s">
        <v>250</v>
      </c>
      <c r="B8" s="338" t="s">
        <v>249</v>
      </c>
      <c r="C8" s="338" t="s">
        <v>168</v>
      </c>
      <c r="D8" s="338" t="s">
        <v>144</v>
      </c>
    </row>
    <row r="9" spans="1:4" ht="14.5" x14ac:dyDescent="0.35">
      <c r="A9" s="338" t="s">
        <v>256</v>
      </c>
      <c r="B9" s="338" t="s">
        <v>255</v>
      </c>
      <c r="C9" s="338" t="s">
        <v>168</v>
      </c>
      <c r="D9" s="338" t="s">
        <v>160</v>
      </c>
    </row>
    <row r="10" spans="1:4" ht="14.5" x14ac:dyDescent="0.35">
      <c r="A10" s="338" t="s">
        <v>434</v>
      </c>
      <c r="B10" s="338" t="s">
        <v>433</v>
      </c>
      <c r="C10" s="338" t="s">
        <v>168</v>
      </c>
      <c r="D10" s="338" t="s">
        <v>267</v>
      </c>
    </row>
    <row r="11" spans="1:4" ht="14.5" x14ac:dyDescent="0.35">
      <c r="A11" s="338" t="s">
        <v>269</v>
      </c>
      <c r="B11" s="338" t="s">
        <v>268</v>
      </c>
      <c r="C11" s="338" t="s">
        <v>168</v>
      </c>
      <c r="D11" s="338" t="s">
        <v>152</v>
      </c>
    </row>
    <row r="12" spans="1:4" ht="14.5" x14ac:dyDescent="0.35">
      <c r="A12" s="338" t="s">
        <v>282</v>
      </c>
      <c r="B12" s="338" t="s">
        <v>281</v>
      </c>
      <c r="C12" s="338" t="s">
        <v>168</v>
      </c>
      <c r="D12" s="338" t="s">
        <v>160</v>
      </c>
    </row>
    <row r="13" spans="1:4" ht="14.5" x14ac:dyDescent="0.35">
      <c r="A13" s="338" t="s">
        <v>291</v>
      </c>
      <c r="B13" s="338" t="s">
        <v>290</v>
      </c>
      <c r="C13" s="338" t="s">
        <v>168</v>
      </c>
      <c r="D13" s="338" t="s">
        <v>185</v>
      </c>
    </row>
    <row r="14" spans="1:4" ht="14.5" x14ac:dyDescent="0.35">
      <c r="A14" s="338" t="s">
        <v>300</v>
      </c>
      <c r="B14" s="338" t="s">
        <v>299</v>
      </c>
      <c r="C14" s="338" t="s">
        <v>168</v>
      </c>
      <c r="D14" s="338" t="s">
        <v>206</v>
      </c>
    </row>
    <row r="15" spans="1:4" ht="14.5" x14ac:dyDescent="0.35">
      <c r="A15" s="338" t="s">
        <v>309</v>
      </c>
      <c r="B15" s="338" t="s">
        <v>308</v>
      </c>
      <c r="C15" s="338" t="s">
        <v>168</v>
      </c>
      <c r="D15" s="338" t="s">
        <v>206</v>
      </c>
    </row>
    <row r="16" spans="1:4" ht="14.5" x14ac:dyDescent="0.35">
      <c r="A16" s="338" t="s">
        <v>326</v>
      </c>
      <c r="B16" s="338" t="s">
        <v>325</v>
      </c>
      <c r="C16" s="338" t="s">
        <v>168</v>
      </c>
      <c r="D16" s="338" t="s">
        <v>152</v>
      </c>
    </row>
    <row r="17" spans="1:4" ht="14.5" x14ac:dyDescent="0.35">
      <c r="A17" s="338" t="s">
        <v>1648</v>
      </c>
      <c r="B17" s="338" t="s">
        <v>1184</v>
      </c>
      <c r="C17" s="338" t="s">
        <v>168</v>
      </c>
      <c r="D17" s="338" t="s">
        <v>277</v>
      </c>
    </row>
    <row r="18" spans="1:4" ht="14.5" x14ac:dyDescent="0.35">
      <c r="A18" s="338" t="s">
        <v>350</v>
      </c>
      <c r="B18" s="338" t="s">
        <v>349</v>
      </c>
      <c r="C18" s="338" t="s">
        <v>168</v>
      </c>
      <c r="D18" s="338" t="s">
        <v>206</v>
      </c>
    </row>
    <row r="19" spans="1:4" ht="14.5" x14ac:dyDescent="0.35">
      <c r="A19" s="338" t="s">
        <v>359</v>
      </c>
      <c r="B19" s="338" t="s">
        <v>358</v>
      </c>
      <c r="C19" s="338" t="s">
        <v>168</v>
      </c>
      <c r="D19" s="338" t="s">
        <v>160</v>
      </c>
    </row>
    <row r="20" spans="1:4" ht="14.5" x14ac:dyDescent="0.35">
      <c r="A20" s="338" t="s">
        <v>1649</v>
      </c>
      <c r="B20" s="338" t="s">
        <v>1227</v>
      </c>
      <c r="C20" s="338" t="s">
        <v>168</v>
      </c>
      <c r="D20" s="338" t="s">
        <v>144</v>
      </c>
    </row>
    <row r="21" spans="1:4" ht="14.5" x14ac:dyDescent="0.35">
      <c r="A21" s="338" t="s">
        <v>374</v>
      </c>
      <c r="B21" s="338" t="s">
        <v>373</v>
      </c>
      <c r="C21" s="338" t="s">
        <v>168</v>
      </c>
      <c r="D21" s="338" t="s">
        <v>267</v>
      </c>
    </row>
    <row r="22" spans="1:4" ht="14.5" x14ac:dyDescent="0.35">
      <c r="A22" s="338" t="s">
        <v>383</v>
      </c>
      <c r="B22" s="338" t="s">
        <v>382</v>
      </c>
      <c r="C22" s="338" t="s">
        <v>168</v>
      </c>
      <c r="D22" s="338" t="s">
        <v>152</v>
      </c>
    </row>
    <row r="23" spans="1:4" ht="14.5" x14ac:dyDescent="0.35">
      <c r="A23" s="338" t="s">
        <v>389</v>
      </c>
      <c r="B23" s="338" t="s">
        <v>388</v>
      </c>
      <c r="C23" s="338" t="s">
        <v>168</v>
      </c>
      <c r="D23" s="338" t="s">
        <v>160</v>
      </c>
    </row>
    <row r="24" spans="1:4" ht="14.5" x14ac:dyDescent="0.35">
      <c r="A24" s="338" t="s">
        <v>407</v>
      </c>
      <c r="B24" s="338" t="s">
        <v>406</v>
      </c>
      <c r="C24" s="338" t="s">
        <v>168</v>
      </c>
      <c r="D24" s="338" t="s">
        <v>267</v>
      </c>
    </row>
    <row r="25" spans="1:4" ht="14.5" x14ac:dyDescent="0.35">
      <c r="A25" s="338" t="s">
        <v>425</v>
      </c>
      <c r="B25" s="338" t="s">
        <v>424</v>
      </c>
      <c r="C25" s="338" t="s">
        <v>168</v>
      </c>
      <c r="D25" s="338" t="s">
        <v>160</v>
      </c>
    </row>
    <row r="26" spans="1:4" ht="14.5" x14ac:dyDescent="0.35">
      <c r="A26" s="338" t="s">
        <v>146</v>
      </c>
      <c r="B26" s="338" t="s">
        <v>145</v>
      </c>
      <c r="C26" s="338" t="s">
        <v>148</v>
      </c>
      <c r="D26" s="338" t="s">
        <v>144</v>
      </c>
    </row>
    <row r="27" spans="1:4" ht="14.5" x14ac:dyDescent="0.35">
      <c r="A27" s="338" t="s">
        <v>150</v>
      </c>
      <c r="B27" s="338" t="s">
        <v>1650</v>
      </c>
      <c r="C27" s="338" t="s">
        <v>148</v>
      </c>
      <c r="D27" s="338" t="s">
        <v>152</v>
      </c>
    </row>
    <row r="28" spans="1:4" ht="14.5" x14ac:dyDescent="0.35">
      <c r="A28" s="338" t="s">
        <v>158</v>
      </c>
      <c r="B28" s="338" t="s">
        <v>1651</v>
      </c>
      <c r="C28" s="338" t="s">
        <v>148</v>
      </c>
      <c r="D28" s="338" t="s">
        <v>160</v>
      </c>
    </row>
    <row r="29" spans="1:4" ht="14.5" x14ac:dyDescent="0.35">
      <c r="A29" s="338" t="s">
        <v>162</v>
      </c>
      <c r="B29" s="338" t="s">
        <v>161</v>
      </c>
      <c r="C29" s="338" t="s">
        <v>148</v>
      </c>
      <c r="D29" s="338" t="s">
        <v>160</v>
      </c>
    </row>
    <row r="30" spans="1:4" ht="14.5" x14ac:dyDescent="0.35">
      <c r="A30" s="338" t="s">
        <v>172</v>
      </c>
      <c r="B30" s="338" t="s">
        <v>1652</v>
      </c>
      <c r="C30" s="338" t="s">
        <v>148</v>
      </c>
      <c r="D30" s="338" t="s">
        <v>152</v>
      </c>
    </row>
    <row r="31" spans="1:4" ht="14.5" x14ac:dyDescent="0.35">
      <c r="A31" s="338" t="s">
        <v>183</v>
      </c>
      <c r="B31" s="338" t="s">
        <v>1653</v>
      </c>
      <c r="C31" s="338" t="s">
        <v>148</v>
      </c>
      <c r="D31" s="338" t="s">
        <v>185</v>
      </c>
    </row>
    <row r="32" spans="1:4" ht="14.5" x14ac:dyDescent="0.35">
      <c r="A32" s="338" t="s">
        <v>191</v>
      </c>
      <c r="B32" s="338" t="s">
        <v>190</v>
      </c>
      <c r="C32" s="338" t="s">
        <v>148</v>
      </c>
      <c r="D32" s="338" t="s">
        <v>193</v>
      </c>
    </row>
    <row r="33" spans="1:4" ht="14.5" x14ac:dyDescent="0.35">
      <c r="A33" s="338" t="s">
        <v>208</v>
      </c>
      <c r="B33" s="338" t="s">
        <v>207</v>
      </c>
      <c r="C33" s="338" t="s">
        <v>148</v>
      </c>
      <c r="D33" s="338" t="s">
        <v>206</v>
      </c>
    </row>
    <row r="34" spans="1:4" ht="14.5" x14ac:dyDescent="0.35">
      <c r="A34" s="338" t="s">
        <v>223</v>
      </c>
      <c r="B34" s="338" t="s">
        <v>222</v>
      </c>
      <c r="C34" s="338" t="s">
        <v>148</v>
      </c>
      <c r="D34" s="338" t="s">
        <v>144</v>
      </c>
    </row>
    <row r="35" spans="1:4" ht="14.5" x14ac:dyDescent="0.35">
      <c r="A35" s="338" t="s">
        <v>229</v>
      </c>
      <c r="B35" s="338" t="s">
        <v>228</v>
      </c>
      <c r="C35" s="338" t="s">
        <v>148</v>
      </c>
      <c r="D35" s="338" t="s">
        <v>193</v>
      </c>
    </row>
    <row r="36" spans="1:4" ht="14.5" x14ac:dyDescent="0.35">
      <c r="A36" s="338" t="s">
        <v>238</v>
      </c>
      <c r="B36" s="338" t="s">
        <v>237</v>
      </c>
      <c r="C36" s="338" t="s">
        <v>148</v>
      </c>
      <c r="D36" s="338" t="s">
        <v>160</v>
      </c>
    </row>
    <row r="37" spans="1:4" ht="14.5" x14ac:dyDescent="0.35">
      <c r="A37" s="338" t="s">
        <v>244</v>
      </c>
      <c r="B37" s="338" t="s">
        <v>243</v>
      </c>
      <c r="C37" s="338" t="s">
        <v>148</v>
      </c>
      <c r="D37" s="338" t="s">
        <v>152</v>
      </c>
    </row>
    <row r="38" spans="1:4" ht="14.5" x14ac:dyDescent="0.35">
      <c r="A38" s="338" t="s">
        <v>259</v>
      </c>
      <c r="B38" s="338" t="s">
        <v>1654</v>
      </c>
      <c r="C38" s="338" t="s">
        <v>148</v>
      </c>
      <c r="D38" s="338" t="s">
        <v>160</v>
      </c>
    </row>
    <row r="39" spans="1:4" ht="14.5" x14ac:dyDescent="0.35">
      <c r="A39" s="338" t="s">
        <v>265</v>
      </c>
      <c r="B39" s="338" t="s">
        <v>1655</v>
      </c>
      <c r="C39" s="338" t="s">
        <v>148</v>
      </c>
      <c r="D39" s="338" t="s">
        <v>267</v>
      </c>
    </row>
    <row r="40" spans="1:4" ht="14.5" x14ac:dyDescent="0.35">
      <c r="A40" s="338" t="s">
        <v>275</v>
      </c>
      <c r="B40" s="338" t="s">
        <v>274</v>
      </c>
      <c r="C40" s="338" t="s">
        <v>148</v>
      </c>
      <c r="D40" s="338" t="s">
        <v>277</v>
      </c>
    </row>
    <row r="41" spans="1:4" ht="14.5" x14ac:dyDescent="0.35">
      <c r="A41" s="338" t="s">
        <v>285</v>
      </c>
      <c r="B41" s="338" t="s">
        <v>1656</v>
      </c>
      <c r="C41" s="338" t="s">
        <v>148</v>
      </c>
      <c r="D41" s="338" t="s">
        <v>160</v>
      </c>
    </row>
    <row r="42" spans="1:4" ht="14.5" x14ac:dyDescent="0.35">
      <c r="A42" s="338" t="s">
        <v>294</v>
      </c>
      <c r="B42" s="338" t="s">
        <v>1657</v>
      </c>
      <c r="C42" s="338" t="s">
        <v>148</v>
      </c>
      <c r="D42" s="338" t="s">
        <v>185</v>
      </c>
    </row>
    <row r="43" spans="1:4" ht="14.5" x14ac:dyDescent="0.35">
      <c r="A43" s="338" t="s">
        <v>303</v>
      </c>
      <c r="B43" s="338" t="s">
        <v>1658</v>
      </c>
      <c r="C43" s="338" t="s">
        <v>148</v>
      </c>
      <c r="D43" s="338" t="s">
        <v>206</v>
      </c>
    </row>
    <row r="44" spans="1:4" ht="14.5" x14ac:dyDescent="0.35">
      <c r="A44" s="338" t="s">
        <v>335</v>
      </c>
      <c r="B44" s="338" t="s">
        <v>334</v>
      </c>
      <c r="C44" s="338" t="s">
        <v>148</v>
      </c>
      <c r="D44" s="338" t="s">
        <v>277</v>
      </c>
    </row>
    <row r="45" spans="1:4" ht="14.5" x14ac:dyDescent="0.35">
      <c r="A45" s="338" t="s">
        <v>341</v>
      </c>
      <c r="B45" s="338" t="s">
        <v>340</v>
      </c>
      <c r="C45" s="338" t="s">
        <v>148</v>
      </c>
      <c r="D45" s="338" t="s">
        <v>206</v>
      </c>
    </row>
    <row r="46" spans="1:4" ht="14.5" x14ac:dyDescent="0.35">
      <c r="A46" s="338" t="s">
        <v>353</v>
      </c>
      <c r="B46" s="338" t="s">
        <v>1659</v>
      </c>
      <c r="C46" s="338" t="s">
        <v>148</v>
      </c>
      <c r="D46" s="338" t="s">
        <v>206</v>
      </c>
    </row>
    <row r="47" spans="1:4" ht="14.5" x14ac:dyDescent="0.35">
      <c r="A47" s="338" t="s">
        <v>365</v>
      </c>
      <c r="B47" s="338" t="s">
        <v>1660</v>
      </c>
      <c r="C47" s="338" t="s">
        <v>148</v>
      </c>
      <c r="D47" s="338" t="s">
        <v>267</v>
      </c>
    </row>
    <row r="48" spans="1:4" ht="14.5" x14ac:dyDescent="0.35">
      <c r="A48" s="338" t="s">
        <v>377</v>
      </c>
      <c r="B48" s="338" t="s">
        <v>376</v>
      </c>
      <c r="C48" s="338" t="s">
        <v>148</v>
      </c>
      <c r="D48" s="338" t="s">
        <v>267</v>
      </c>
    </row>
    <row r="49" spans="1:4" ht="14.5" x14ac:dyDescent="0.35">
      <c r="A49" s="338" t="s">
        <v>318</v>
      </c>
      <c r="B49" s="338" t="s">
        <v>317</v>
      </c>
      <c r="C49" s="338" t="s">
        <v>320</v>
      </c>
      <c r="D49" s="338" t="s">
        <v>185</v>
      </c>
    </row>
    <row r="50" spans="1:4" ht="14.5" x14ac:dyDescent="0.35">
      <c r="A50" s="338" t="s">
        <v>368</v>
      </c>
      <c r="B50" s="338" t="s">
        <v>367</v>
      </c>
      <c r="C50" s="338" t="s">
        <v>320</v>
      </c>
      <c r="D50" s="338" t="s">
        <v>277</v>
      </c>
    </row>
    <row r="51" spans="1:4" ht="14.5" x14ac:dyDescent="0.35">
      <c r="A51" s="338" t="s">
        <v>404</v>
      </c>
      <c r="B51" s="338" t="s">
        <v>403</v>
      </c>
      <c r="C51" s="338" t="s">
        <v>320</v>
      </c>
      <c r="D51" s="338" t="s">
        <v>193</v>
      </c>
    </row>
    <row r="52" spans="1:4" ht="14.5" x14ac:dyDescent="0.35">
      <c r="A52" s="338" t="s">
        <v>416</v>
      </c>
      <c r="B52" s="338" t="s">
        <v>415</v>
      </c>
      <c r="C52" s="338" t="s">
        <v>320</v>
      </c>
      <c r="D52" s="338" t="s">
        <v>267</v>
      </c>
    </row>
    <row r="53" spans="1:4" ht="14.5" x14ac:dyDescent="0.35">
      <c r="A53" s="338" t="s">
        <v>428</v>
      </c>
      <c r="B53" s="338" t="s">
        <v>427</v>
      </c>
      <c r="C53" s="338" t="s">
        <v>320</v>
      </c>
      <c r="D53" s="338" t="s">
        <v>277</v>
      </c>
    </row>
    <row r="54" spans="1:4" ht="14.5" x14ac:dyDescent="0.35">
      <c r="A54" s="338" t="s">
        <v>220</v>
      </c>
      <c r="B54" s="338" t="s">
        <v>219</v>
      </c>
      <c r="C54" s="338" t="s">
        <v>148</v>
      </c>
      <c r="D54" s="338" t="s">
        <v>144</v>
      </c>
    </row>
    <row r="55" spans="1:4" ht="14.5" x14ac:dyDescent="0.35">
      <c r="A55" s="338" t="s">
        <v>155</v>
      </c>
      <c r="B55" s="338" t="s">
        <v>1661</v>
      </c>
      <c r="C55" s="338" t="s">
        <v>143</v>
      </c>
      <c r="D55" s="338" t="s">
        <v>152</v>
      </c>
    </row>
    <row r="56" spans="1:4" ht="14.5" x14ac:dyDescent="0.35">
      <c r="A56" s="338" t="s">
        <v>176</v>
      </c>
      <c r="B56" s="338" t="s">
        <v>1662</v>
      </c>
      <c r="C56" s="338" t="s">
        <v>143</v>
      </c>
      <c r="D56" s="338" t="s">
        <v>152</v>
      </c>
    </row>
    <row r="57" spans="1:4" ht="14.5" x14ac:dyDescent="0.35">
      <c r="A57" s="338" t="s">
        <v>188</v>
      </c>
      <c r="B57" s="338" t="s">
        <v>187</v>
      </c>
      <c r="C57" s="338" t="s">
        <v>143</v>
      </c>
      <c r="D57" s="338" t="s">
        <v>185</v>
      </c>
    </row>
    <row r="58" spans="1:4" ht="14.5" x14ac:dyDescent="0.35">
      <c r="A58" s="338" t="s">
        <v>195</v>
      </c>
      <c r="B58" s="338" t="s">
        <v>194</v>
      </c>
      <c r="C58" s="338" t="s">
        <v>143</v>
      </c>
      <c r="D58" s="338" t="s">
        <v>193</v>
      </c>
    </row>
    <row r="59" spans="1:4" ht="14.5" x14ac:dyDescent="0.35">
      <c r="A59" s="338" t="s">
        <v>201</v>
      </c>
      <c r="B59" s="338" t="s">
        <v>1663</v>
      </c>
      <c r="C59" s="338" t="s">
        <v>143</v>
      </c>
      <c r="D59" s="338" t="s">
        <v>185</v>
      </c>
    </row>
    <row r="60" spans="1:4" ht="14.5" x14ac:dyDescent="0.35">
      <c r="A60" s="338" t="s">
        <v>211</v>
      </c>
      <c r="B60" s="338" t="s">
        <v>210</v>
      </c>
      <c r="C60" s="338" t="s">
        <v>143</v>
      </c>
      <c r="D60" s="338" t="s">
        <v>206</v>
      </c>
    </row>
    <row r="61" spans="1:4" ht="14.5" x14ac:dyDescent="0.35">
      <c r="A61" s="338" t="s">
        <v>226</v>
      </c>
      <c r="B61" s="338" t="s">
        <v>225</v>
      </c>
      <c r="C61" s="338" t="s">
        <v>143</v>
      </c>
      <c r="D61" s="338" t="s">
        <v>144</v>
      </c>
    </row>
    <row r="62" spans="1:4" ht="14.5" x14ac:dyDescent="0.35">
      <c r="A62" s="338" t="s">
        <v>232</v>
      </c>
      <c r="B62" s="338" t="s">
        <v>231</v>
      </c>
      <c r="C62" s="338" t="s">
        <v>143</v>
      </c>
      <c r="D62" s="338" t="s">
        <v>193</v>
      </c>
    </row>
    <row r="63" spans="1:4" ht="14.5" x14ac:dyDescent="0.35">
      <c r="A63" s="338" t="s">
        <v>247</v>
      </c>
      <c r="B63" s="338" t="s">
        <v>1664</v>
      </c>
      <c r="C63" s="338" t="s">
        <v>143</v>
      </c>
      <c r="D63" s="338" t="s">
        <v>152</v>
      </c>
    </row>
    <row r="64" spans="1:4" ht="14.5" x14ac:dyDescent="0.35">
      <c r="A64" s="338" t="s">
        <v>253</v>
      </c>
      <c r="B64" s="338" t="s">
        <v>1665</v>
      </c>
      <c r="C64" s="338" t="s">
        <v>143</v>
      </c>
      <c r="D64" s="338" t="s">
        <v>144</v>
      </c>
    </row>
    <row r="65" spans="1:4" ht="14.5" x14ac:dyDescent="0.35">
      <c r="A65" s="338" t="s">
        <v>272</v>
      </c>
      <c r="B65" s="338" t="s">
        <v>1666</v>
      </c>
      <c r="C65" s="338" t="s">
        <v>143</v>
      </c>
      <c r="D65" s="338" t="s">
        <v>152</v>
      </c>
    </row>
    <row r="66" spans="1:4" ht="14.5" x14ac:dyDescent="0.35">
      <c r="A66" s="338" t="s">
        <v>279</v>
      </c>
      <c r="B66" s="338" t="s">
        <v>278</v>
      </c>
      <c r="C66" s="338" t="s">
        <v>143</v>
      </c>
      <c r="D66" s="338" t="s">
        <v>277</v>
      </c>
    </row>
    <row r="67" spans="1:4" ht="14.5" x14ac:dyDescent="0.35">
      <c r="A67" s="338" t="s">
        <v>288</v>
      </c>
      <c r="B67" s="338" t="s">
        <v>287</v>
      </c>
      <c r="C67" s="338" t="s">
        <v>143</v>
      </c>
      <c r="D67" s="338" t="s">
        <v>160</v>
      </c>
    </row>
    <row r="68" spans="1:4" ht="14.5" x14ac:dyDescent="0.35">
      <c r="A68" s="338" t="s">
        <v>297</v>
      </c>
      <c r="B68" s="338" t="s">
        <v>296</v>
      </c>
      <c r="C68" s="338" t="s">
        <v>143</v>
      </c>
      <c r="D68" s="338" t="s">
        <v>185</v>
      </c>
    </row>
    <row r="69" spans="1:4" ht="14.5" x14ac:dyDescent="0.35">
      <c r="A69" s="338" t="s">
        <v>306</v>
      </c>
      <c r="B69" s="338" t="s">
        <v>1667</v>
      </c>
      <c r="C69" s="338" t="s">
        <v>143</v>
      </c>
      <c r="D69" s="338" t="s">
        <v>206</v>
      </c>
    </row>
    <row r="70" spans="1:4" ht="14.5" x14ac:dyDescent="0.35">
      <c r="A70" s="338" t="s">
        <v>312</v>
      </c>
      <c r="B70" s="338" t="s">
        <v>1668</v>
      </c>
      <c r="C70" s="338" t="s">
        <v>143</v>
      </c>
      <c r="D70" s="338" t="s">
        <v>206</v>
      </c>
    </row>
    <row r="71" spans="1:4" ht="14.5" x14ac:dyDescent="0.35">
      <c r="A71" s="338" t="s">
        <v>329</v>
      </c>
      <c r="B71" s="338" t="s">
        <v>328</v>
      </c>
      <c r="C71" s="338" t="s">
        <v>143</v>
      </c>
      <c r="D71" s="338" t="s">
        <v>152</v>
      </c>
    </row>
    <row r="72" spans="1:4" ht="14.5" x14ac:dyDescent="0.35">
      <c r="A72" s="338" t="s">
        <v>338</v>
      </c>
      <c r="B72" s="338" t="s">
        <v>1669</v>
      </c>
      <c r="C72" s="338" t="s">
        <v>143</v>
      </c>
      <c r="D72" s="338" t="s">
        <v>277</v>
      </c>
    </row>
    <row r="73" spans="1:4" ht="14.5" x14ac:dyDescent="0.35">
      <c r="A73" s="338" t="s">
        <v>344</v>
      </c>
      <c r="B73" s="338" t="s">
        <v>1670</v>
      </c>
      <c r="C73" s="338" t="s">
        <v>143</v>
      </c>
      <c r="D73" s="338" t="s">
        <v>206</v>
      </c>
    </row>
    <row r="74" spans="1:4" ht="14.5" x14ac:dyDescent="0.35">
      <c r="A74" s="338" t="s">
        <v>356</v>
      </c>
      <c r="B74" s="338" t="s">
        <v>1671</v>
      </c>
      <c r="C74" s="338" t="s">
        <v>143</v>
      </c>
      <c r="D74" s="338" t="s">
        <v>206</v>
      </c>
    </row>
    <row r="75" spans="1:4" ht="14.5" x14ac:dyDescent="0.35">
      <c r="A75" s="338" t="s">
        <v>380</v>
      </c>
      <c r="B75" s="338" t="s">
        <v>1672</v>
      </c>
      <c r="C75" s="338" t="s">
        <v>143</v>
      </c>
      <c r="D75" s="338" t="s">
        <v>267</v>
      </c>
    </row>
    <row r="76" spans="1:4" ht="14.5" x14ac:dyDescent="0.35">
      <c r="A76" s="338" t="s">
        <v>386</v>
      </c>
      <c r="B76" s="338" t="s">
        <v>385</v>
      </c>
      <c r="C76" s="338" t="s">
        <v>143</v>
      </c>
      <c r="D76" s="338" t="s">
        <v>152</v>
      </c>
    </row>
    <row r="77" spans="1:4" ht="14.5" x14ac:dyDescent="0.35">
      <c r="A77" s="338" t="s">
        <v>392</v>
      </c>
      <c r="B77" s="338" t="s">
        <v>391</v>
      </c>
      <c r="C77" s="338" t="s">
        <v>143</v>
      </c>
      <c r="D77" s="338" t="s">
        <v>160</v>
      </c>
    </row>
    <row r="78" spans="1:4" ht="14.5" x14ac:dyDescent="0.35">
      <c r="A78" s="338" t="s">
        <v>410</v>
      </c>
      <c r="B78" s="338" t="s">
        <v>1673</v>
      </c>
      <c r="C78" s="338" t="s">
        <v>143</v>
      </c>
      <c r="D78" s="338" t="s">
        <v>267</v>
      </c>
    </row>
    <row r="79" spans="1:4" ht="14.5" x14ac:dyDescent="0.35">
      <c r="A79" s="338" t="s">
        <v>431</v>
      </c>
      <c r="B79" s="338" t="s">
        <v>430</v>
      </c>
      <c r="C79" s="338" t="s">
        <v>143</v>
      </c>
      <c r="D79" s="338" t="s">
        <v>144</v>
      </c>
    </row>
    <row r="80" spans="1:4" ht="14.5" x14ac:dyDescent="0.35">
      <c r="A80" s="338" t="s">
        <v>322</v>
      </c>
      <c r="B80" s="338" t="s">
        <v>321</v>
      </c>
      <c r="C80" s="338" t="s">
        <v>324</v>
      </c>
      <c r="D80" s="338" t="s">
        <v>185</v>
      </c>
    </row>
    <row r="81" spans="1:4" ht="14.5" x14ac:dyDescent="0.35">
      <c r="A81" s="338" t="s">
        <v>371</v>
      </c>
      <c r="B81" s="338" t="s">
        <v>1674</v>
      </c>
      <c r="C81" s="338" t="s">
        <v>324</v>
      </c>
      <c r="D81" s="338" t="s">
        <v>277</v>
      </c>
    </row>
    <row r="82" spans="1:4" ht="14.5" x14ac:dyDescent="0.35">
      <c r="A82" s="338" t="s">
        <v>347</v>
      </c>
      <c r="B82" s="338" t="s">
        <v>1675</v>
      </c>
      <c r="C82" s="338" t="s">
        <v>324</v>
      </c>
      <c r="D82" s="338" t="s">
        <v>193</v>
      </c>
    </row>
    <row r="83" spans="1:4" ht="14.5" x14ac:dyDescent="0.35">
      <c r="A83" s="338" t="s">
        <v>419</v>
      </c>
      <c r="B83" s="338" t="s">
        <v>1676</v>
      </c>
      <c r="C83" s="338" t="s">
        <v>324</v>
      </c>
      <c r="D83" s="338" t="s">
        <v>267</v>
      </c>
    </row>
    <row r="84" spans="1:4" ht="14.5" x14ac:dyDescent="0.35">
      <c r="A84" s="338" t="s">
        <v>1677</v>
      </c>
      <c r="B84" s="338" t="s">
        <v>1678</v>
      </c>
      <c r="C84" s="338" t="s">
        <v>324</v>
      </c>
      <c r="D84" s="338" t="s">
        <v>277</v>
      </c>
    </row>
    <row r="85" spans="1:4" ht="14.5" x14ac:dyDescent="0.35">
      <c r="A85" s="338" t="s">
        <v>141</v>
      </c>
      <c r="B85" s="338" t="s">
        <v>1679</v>
      </c>
      <c r="C85" s="338" t="s">
        <v>143</v>
      </c>
      <c r="D85" s="338" t="s">
        <v>144</v>
      </c>
    </row>
    <row r="86" spans="1:4" ht="14.5" x14ac:dyDescent="0.35">
      <c r="A86" s="338" t="s">
        <v>214</v>
      </c>
      <c r="B86" s="338" t="s">
        <v>1680</v>
      </c>
      <c r="C86" s="338" t="s">
        <v>143</v>
      </c>
      <c r="D86" s="338" t="s">
        <v>144</v>
      </c>
    </row>
    <row r="87" spans="1:4" ht="14.5" x14ac:dyDescent="0.35">
      <c r="A87" s="338" t="s">
        <v>262</v>
      </c>
      <c r="B87" s="338" t="s">
        <v>261</v>
      </c>
      <c r="C87" s="338" t="s">
        <v>143</v>
      </c>
      <c r="D87" s="338" t="s">
        <v>160</v>
      </c>
    </row>
    <row r="88" spans="1:4" ht="14.5" x14ac:dyDescent="0.35">
      <c r="A88" s="338" t="s">
        <v>395</v>
      </c>
      <c r="B88" s="338" t="s">
        <v>394</v>
      </c>
      <c r="C88" s="338" t="s">
        <v>143</v>
      </c>
      <c r="D88" s="338" t="s">
        <v>160</v>
      </c>
    </row>
    <row r="89" spans="1:4" ht="14.5" x14ac:dyDescent="0.35">
      <c r="A89" s="338" t="s">
        <v>401</v>
      </c>
      <c r="B89" s="338" t="s">
        <v>1681</v>
      </c>
      <c r="C89" s="338" t="s">
        <v>143</v>
      </c>
      <c r="D89" s="338" t="s">
        <v>160</v>
      </c>
    </row>
    <row r="90" spans="1:4" ht="14.5" x14ac:dyDescent="0.35">
      <c r="A90" s="338" t="s">
        <v>413</v>
      </c>
      <c r="B90" s="338" t="s">
        <v>412</v>
      </c>
      <c r="C90" s="338" t="s">
        <v>143</v>
      </c>
      <c r="D90" s="338" t="s">
        <v>267</v>
      </c>
    </row>
    <row r="91" spans="1:4" ht="14.5" x14ac:dyDescent="0.35">
      <c r="A91" s="338" t="s">
        <v>179</v>
      </c>
      <c r="B91" s="338" t="s">
        <v>1682</v>
      </c>
      <c r="C91" s="338" t="s">
        <v>181</v>
      </c>
      <c r="D91" s="338" t="s">
        <v>152</v>
      </c>
    </row>
    <row r="92" spans="1:4" ht="14.5" x14ac:dyDescent="0.35">
      <c r="A92" s="338" t="s">
        <v>315</v>
      </c>
      <c r="B92" s="338" t="s">
        <v>314</v>
      </c>
      <c r="C92" s="338" t="s">
        <v>181</v>
      </c>
      <c r="D92" s="338" t="s">
        <v>185</v>
      </c>
    </row>
    <row r="93" spans="1:4" ht="14.5" x14ac:dyDescent="0.35">
      <c r="A93" s="338" t="s">
        <v>332</v>
      </c>
      <c r="B93" s="338" t="s">
        <v>331</v>
      </c>
      <c r="C93" s="338" t="s">
        <v>181</v>
      </c>
      <c r="D93" s="338" t="s">
        <v>193</v>
      </c>
    </row>
    <row r="94" spans="1:4" ht="14.5" x14ac:dyDescent="0.35">
      <c r="A94" s="338" t="s">
        <v>398</v>
      </c>
      <c r="B94" s="338" t="s">
        <v>397</v>
      </c>
      <c r="C94" s="338" t="s">
        <v>181</v>
      </c>
      <c r="D94" s="338" t="s">
        <v>193</v>
      </c>
    </row>
    <row r="95" spans="1:4" ht="14.5" x14ac:dyDescent="0.35">
      <c r="A95" s="338" t="s">
        <v>422</v>
      </c>
      <c r="B95" s="338" t="s">
        <v>421</v>
      </c>
      <c r="C95" s="338" t="s">
        <v>181</v>
      </c>
      <c r="D95" s="338" t="s">
        <v>267</v>
      </c>
    </row>
    <row r="96" spans="1:4" ht="14.5" x14ac:dyDescent="0.35">
      <c r="A96" s="338" t="s">
        <v>362</v>
      </c>
      <c r="B96" s="338" t="s">
        <v>1683</v>
      </c>
      <c r="C96" s="338" t="s">
        <v>181</v>
      </c>
      <c r="D96" s="338" t="s">
        <v>277</v>
      </c>
    </row>
  </sheetData>
  <sheetProtection sheet="1" objects="1" scenarios="1"/>
  <autoFilter ref="A1:D96" xr:uid="{11C8DC7B-7D3C-4638-81F1-1CF658708465}"/>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0" tint="-0.249977111117893"/>
  </sheetPr>
  <dimension ref="A1:AP223"/>
  <sheetViews>
    <sheetView zoomScale="70" zoomScaleNormal="70" workbookViewId="0"/>
  </sheetViews>
  <sheetFormatPr defaultColWidth="14.453125" defaultRowHeight="12.5" x14ac:dyDescent="0.25"/>
  <cols>
    <col min="1" max="1" width="8.453125" customWidth="1"/>
    <col min="2" max="2" width="67.7265625" customWidth="1"/>
    <col min="3" max="3" width="32.54296875" customWidth="1"/>
    <col min="4" max="4" width="4.7265625" customWidth="1"/>
    <col min="5" max="5" width="26.81640625" customWidth="1"/>
    <col min="6" max="6" width="4.7265625" customWidth="1"/>
    <col min="7" max="7" width="26.81640625" customWidth="1"/>
    <col min="8" max="8" width="8.453125" customWidth="1"/>
    <col min="9" max="13" width="14.453125" style="204"/>
    <col min="14" max="14" width="14.453125" style="197"/>
    <col min="15" max="15" width="14.453125" style="305"/>
  </cols>
  <sheetData>
    <row r="1" spans="1:18" s="5" customFormat="1" ht="20" x14ac:dyDescent="0.4">
      <c r="A1" s="665"/>
      <c r="B1" s="666"/>
      <c r="C1" s="666"/>
      <c r="D1" s="666"/>
      <c r="E1" s="666"/>
      <c r="F1" s="666"/>
      <c r="G1" s="667"/>
      <c r="H1" s="668">
        <f>CTR2_Form!H1</f>
        <v>93</v>
      </c>
      <c r="R1" s="289"/>
    </row>
    <row r="2" spans="1:18" s="5" customFormat="1" ht="20" x14ac:dyDescent="0.4">
      <c r="A2" s="234"/>
      <c r="B2" s="235"/>
      <c r="C2" s="235"/>
      <c r="D2" s="235"/>
      <c r="E2" s="235"/>
      <c r="F2" s="235"/>
      <c r="G2" s="236"/>
      <c r="H2" s="445"/>
      <c r="R2" s="289"/>
    </row>
    <row r="3" spans="1:18" s="5" customFormat="1" ht="20" x14ac:dyDescent="0.4">
      <c r="A3" s="234"/>
      <c r="B3" s="235"/>
      <c r="C3" s="235"/>
      <c r="D3" s="235"/>
      <c r="E3" s="235"/>
      <c r="F3" s="235"/>
      <c r="G3" s="236"/>
      <c r="H3" s="445"/>
      <c r="R3" s="289"/>
    </row>
    <row r="4" spans="1:18" s="5" customFormat="1" ht="25" x14ac:dyDescent="0.5">
      <c r="A4" s="237" t="s">
        <v>1684</v>
      </c>
      <c r="B4" s="238"/>
      <c r="C4" s="238"/>
      <c r="D4" s="238"/>
      <c r="E4" s="238"/>
      <c r="F4" s="238"/>
      <c r="G4" s="238"/>
      <c r="H4" s="446"/>
      <c r="R4" s="289"/>
    </row>
    <row r="5" spans="1:18" s="5" customFormat="1" ht="23" x14ac:dyDescent="0.5">
      <c r="A5" s="239" t="s">
        <v>1685</v>
      </c>
      <c r="B5" s="240"/>
      <c r="C5" s="240"/>
      <c r="D5" s="240"/>
      <c r="E5" s="240"/>
      <c r="F5" s="240"/>
      <c r="G5" s="240"/>
      <c r="H5" s="447"/>
      <c r="R5" s="289"/>
    </row>
    <row r="6" spans="1:18" s="5" customFormat="1" ht="15.5" x14ac:dyDescent="0.35">
      <c r="A6" s="241" t="s">
        <v>1686</v>
      </c>
      <c r="B6" s="242"/>
      <c r="C6" s="242"/>
      <c r="D6" s="242"/>
      <c r="E6" s="242"/>
      <c r="F6" s="242"/>
      <c r="G6" s="242"/>
      <c r="H6" s="448"/>
      <c r="R6" s="289"/>
    </row>
    <row r="7" spans="1:18" s="5" customFormat="1" ht="15.5" x14ac:dyDescent="0.35">
      <c r="A7" s="243"/>
      <c r="B7" s="244"/>
      <c r="C7" s="244"/>
      <c r="D7" s="244"/>
      <c r="E7" s="244"/>
      <c r="F7" s="244"/>
      <c r="G7" s="244"/>
      <c r="H7" s="449"/>
      <c r="R7" s="289"/>
    </row>
    <row r="8" spans="1:18" s="5" customFormat="1" ht="15.5" x14ac:dyDescent="0.35">
      <c r="A8" s="245" t="s">
        <v>1687</v>
      </c>
      <c r="B8" s="242"/>
      <c r="C8" s="242"/>
      <c r="D8" s="242"/>
      <c r="E8" s="242"/>
      <c r="F8" s="242"/>
      <c r="G8" s="242"/>
      <c r="H8" s="448"/>
      <c r="R8" s="289"/>
    </row>
    <row r="9" spans="1:18" s="5" customFormat="1" ht="15.5" x14ac:dyDescent="0.35">
      <c r="A9" s="243"/>
      <c r="B9" s="244"/>
      <c r="C9" s="244"/>
      <c r="D9" s="244"/>
      <c r="E9" s="244"/>
      <c r="F9" s="244"/>
      <c r="G9" s="244"/>
      <c r="H9" s="449"/>
      <c r="R9" s="289"/>
    </row>
    <row r="10" spans="1:18" s="5" customFormat="1" ht="15.5" x14ac:dyDescent="0.25">
      <c r="A10" s="839" t="s">
        <v>53</v>
      </c>
      <c r="B10" s="840"/>
      <c r="C10" s="840"/>
      <c r="D10" s="840"/>
      <c r="E10" s="840"/>
      <c r="F10" s="840"/>
      <c r="G10" s="840"/>
      <c r="H10" s="841"/>
      <c r="R10" s="289"/>
    </row>
    <row r="11" spans="1:18" s="5" customFormat="1" ht="16" thickBot="1" x14ac:dyDescent="0.4">
      <c r="A11" s="552"/>
      <c r="B11" s="553"/>
      <c r="C11" s="553"/>
      <c r="D11" s="553"/>
      <c r="E11" s="553"/>
      <c r="F11" s="553"/>
      <c r="G11" s="554" t="str">
        <f>Instructions!C13</f>
        <v>Ver</v>
      </c>
      <c r="H11" s="555">
        <f>Instructions!D13</f>
        <v>1</v>
      </c>
      <c r="R11" s="289"/>
    </row>
    <row r="12" spans="1:18" s="5" customFormat="1" x14ac:dyDescent="0.25">
      <c r="A12" s="669"/>
      <c r="B12" s="670"/>
      <c r="C12" s="671"/>
      <c r="D12" s="671"/>
      <c r="E12" s="670"/>
      <c r="F12" s="670"/>
      <c r="G12" s="671"/>
      <c r="H12" s="672"/>
      <c r="R12" s="289"/>
    </row>
    <row r="13" spans="1:18" s="5" customFormat="1" ht="15.5" x14ac:dyDescent="0.35">
      <c r="A13" s="234"/>
      <c r="B13" s="269"/>
      <c r="C13" s="269"/>
      <c r="D13" s="269"/>
      <c r="E13" s="269"/>
      <c r="F13" s="269"/>
      <c r="G13" s="269"/>
      <c r="H13" s="450"/>
      <c r="R13" s="289"/>
    </row>
    <row r="14" spans="1:18" s="5" customFormat="1" ht="15.5" x14ac:dyDescent="0.35">
      <c r="A14" s="234"/>
      <c r="B14" s="269"/>
      <c r="C14" s="269"/>
      <c r="D14" s="269"/>
      <c r="E14" s="451"/>
      <c r="F14" s="451"/>
      <c r="G14" s="269"/>
      <c r="H14" s="450"/>
      <c r="R14" s="289"/>
    </row>
    <row r="15" spans="1:18" s="5" customFormat="1" ht="15.5" x14ac:dyDescent="0.35">
      <c r="A15" s="234"/>
      <c r="B15" s="246" t="s">
        <v>54</v>
      </c>
      <c r="C15" s="246"/>
      <c r="D15" s="247"/>
      <c r="E15" s="269"/>
      <c r="F15" s="269"/>
      <c r="G15" s="269"/>
      <c r="H15" s="450"/>
      <c r="R15" s="289"/>
    </row>
    <row r="16" spans="1:18" s="5" customFormat="1" ht="15.5" x14ac:dyDescent="0.35">
      <c r="A16" s="248"/>
      <c r="B16" s="248"/>
      <c r="C16" s="248"/>
      <c r="D16" s="248"/>
      <c r="E16" s="269"/>
      <c r="F16" s="269"/>
      <c r="G16" s="269"/>
      <c r="H16" s="450"/>
      <c r="R16" s="289"/>
    </row>
    <row r="17" spans="1:34" s="5" customFormat="1" ht="15.5" x14ac:dyDescent="0.35">
      <c r="A17" s="248"/>
      <c r="B17" s="248"/>
      <c r="C17" s="269"/>
      <c r="D17" s="269"/>
      <c r="E17" s="269"/>
      <c r="F17" s="269"/>
      <c r="G17" s="269"/>
      <c r="H17" s="450"/>
      <c r="I17" s="215"/>
      <c r="J17" s="215"/>
      <c r="K17" s="215"/>
      <c r="L17" s="215"/>
      <c r="M17" s="215"/>
      <c r="N17" s="191"/>
      <c r="O17" s="27"/>
      <c r="R17" s="289"/>
    </row>
    <row r="18" spans="1:34" s="5" customFormat="1" x14ac:dyDescent="0.25">
      <c r="A18" s="249"/>
      <c r="B18" s="250"/>
      <c r="C18" s="250"/>
      <c r="D18" s="250"/>
      <c r="E18" s="250"/>
      <c r="F18" s="250"/>
      <c r="G18" s="250"/>
      <c r="H18" s="450"/>
      <c r="I18" s="215"/>
      <c r="J18" s="215"/>
      <c r="K18" s="215"/>
      <c r="L18" s="215"/>
      <c r="M18" s="215"/>
      <c r="N18" s="191"/>
      <c r="O18" s="27"/>
      <c r="R18" s="289"/>
    </row>
    <row r="19" spans="1:34" s="5" customFormat="1" ht="16" thickBot="1" x14ac:dyDescent="0.4">
      <c r="A19" s="248"/>
      <c r="B19" s="248"/>
      <c r="C19" s="250"/>
      <c r="D19" s="250"/>
      <c r="E19" s="250"/>
      <c r="F19" s="250"/>
      <c r="G19" s="250"/>
      <c r="H19" s="450"/>
      <c r="I19" s="215"/>
      <c r="L19" s="215"/>
      <c r="M19" s="215"/>
      <c r="N19" s="191"/>
      <c r="O19" s="27"/>
      <c r="R19" s="289"/>
    </row>
    <row r="20" spans="1:34" s="9" customFormat="1" ht="16" thickBot="1" x14ac:dyDescent="0.4">
      <c r="A20" s="248"/>
      <c r="B20" s="251" t="s">
        <v>55</v>
      </c>
      <c r="C20" s="556" t="str">
        <f>CTR2_Form!C20</f>
        <v>ZZZZ</v>
      </c>
      <c r="D20" s="452"/>
      <c r="E20" s="453"/>
      <c r="F20" s="252"/>
      <c r="G20" s="250"/>
      <c r="H20" s="454"/>
      <c r="I20" s="216"/>
      <c r="J20" s="5"/>
      <c r="K20" s="5"/>
      <c r="L20" s="218"/>
      <c r="M20" s="218"/>
      <c r="N20" s="192"/>
      <c r="O20" s="61"/>
      <c r="R20" s="290"/>
    </row>
    <row r="21" spans="1:34" s="9" customFormat="1" ht="16" thickBot="1" x14ac:dyDescent="0.4">
      <c r="A21" s="248"/>
      <c r="B21" s="251" t="s">
        <v>56</v>
      </c>
      <c r="C21" s="556" t="str">
        <f>CTR2_Form!C21</f>
        <v>EZZZZ</v>
      </c>
      <c r="D21" s="452"/>
      <c r="E21" s="453"/>
      <c r="F21" s="252"/>
      <c r="G21" s="250"/>
      <c r="H21" s="454"/>
      <c r="I21" s="216"/>
      <c r="J21" s="5"/>
      <c r="K21" s="5"/>
      <c r="L21" s="218"/>
      <c r="M21" s="218"/>
      <c r="N21" s="192"/>
      <c r="O21" s="61"/>
      <c r="R21" s="290"/>
    </row>
    <row r="22" spans="1:34" s="9" customFormat="1" ht="16" thickBot="1" x14ac:dyDescent="0.4">
      <c r="A22" s="248"/>
      <c r="B22" s="251" t="s">
        <v>57</v>
      </c>
      <c r="C22" s="556">
        <f>CTR2_Form!C22</f>
        <v>0</v>
      </c>
      <c r="D22" s="452"/>
      <c r="E22" s="453"/>
      <c r="F22" s="252"/>
      <c r="G22" s="250"/>
      <c r="H22" s="454"/>
      <c r="I22" s="216"/>
      <c r="J22" s="5"/>
      <c r="K22" s="5"/>
      <c r="L22" s="218"/>
      <c r="M22" s="218"/>
      <c r="N22" s="192"/>
      <c r="O22" s="61"/>
      <c r="R22" s="290"/>
    </row>
    <row r="23" spans="1:34" s="9" customFormat="1" ht="16" thickBot="1" x14ac:dyDescent="0.4">
      <c r="A23" s="248"/>
      <c r="B23" s="251" t="s">
        <v>58</v>
      </c>
      <c r="C23" s="556">
        <f>CTR2_Form!C23</f>
        <v>0</v>
      </c>
      <c r="D23" s="452"/>
      <c r="E23" s="453"/>
      <c r="F23" s="252"/>
      <c r="G23" s="250"/>
      <c r="H23" s="454"/>
      <c r="I23" s="216"/>
      <c r="J23" s="5"/>
      <c r="K23" s="5"/>
      <c r="L23" s="218"/>
      <c r="M23" s="218"/>
      <c r="N23" s="192"/>
      <c r="O23" s="61"/>
      <c r="R23" s="290"/>
    </row>
    <row r="24" spans="1:34" s="5" customFormat="1" ht="16" thickBot="1" x14ac:dyDescent="0.4">
      <c r="A24" s="248"/>
      <c r="B24" s="251" t="s">
        <v>59</v>
      </c>
      <c r="C24" s="556">
        <f>CTR2_Form!C24</f>
        <v>0</v>
      </c>
      <c r="D24" s="455"/>
      <c r="E24" s="456"/>
      <c r="F24" s="252"/>
      <c r="G24" s="250"/>
      <c r="H24" s="454"/>
      <c r="I24" s="216"/>
      <c r="L24" s="215"/>
      <c r="M24" s="215"/>
      <c r="N24" s="191"/>
      <c r="O24" s="27"/>
      <c r="R24" s="289"/>
    </row>
    <row r="25" spans="1:34" s="5" customFormat="1" ht="13" thickBot="1" x14ac:dyDescent="0.3">
      <c r="A25" s="557"/>
      <c r="B25" s="557"/>
      <c r="C25" s="557"/>
      <c r="D25" s="557"/>
      <c r="E25" s="557"/>
      <c r="F25" s="557"/>
      <c r="G25" s="557"/>
      <c r="H25" s="558"/>
      <c r="I25" s="215"/>
      <c r="J25" s="215"/>
      <c r="K25" s="215"/>
      <c r="L25" s="215"/>
      <c r="M25" s="215"/>
      <c r="N25" s="191"/>
      <c r="O25" s="27"/>
      <c r="R25" s="289"/>
    </row>
    <row r="26" spans="1:34" s="5" customFormat="1" ht="15.5" x14ac:dyDescent="0.25">
      <c r="A26" s="253"/>
      <c r="B26" s="254"/>
      <c r="C26" s="254"/>
      <c r="D26" s="254"/>
      <c r="E26" s="255"/>
      <c r="F26" s="255"/>
      <c r="G26" s="255"/>
      <c r="H26" s="450"/>
      <c r="I26" s="215"/>
      <c r="J26" s="215"/>
      <c r="K26" s="215"/>
      <c r="L26" s="215"/>
      <c r="M26" s="215"/>
      <c r="N26" s="191"/>
      <c r="O26" s="27"/>
      <c r="R26" s="289"/>
    </row>
    <row r="27" spans="1:34" s="5" customFormat="1" ht="15.5" x14ac:dyDescent="0.25">
      <c r="A27" s="253"/>
      <c r="B27" s="254"/>
      <c r="C27" s="254"/>
      <c r="D27" s="254"/>
      <c r="E27" s="255" t="s">
        <v>1688</v>
      </c>
      <c r="F27" s="255"/>
      <c r="G27" s="255" t="s">
        <v>1685</v>
      </c>
      <c r="H27" s="450"/>
      <c r="I27" s="215"/>
      <c r="J27" s="215"/>
      <c r="K27" s="215"/>
      <c r="L27" s="215"/>
      <c r="M27" s="215"/>
      <c r="N27" s="191"/>
      <c r="O27" s="27"/>
      <c r="R27" s="289"/>
    </row>
    <row r="28" spans="1:34" s="18" customFormat="1" ht="16" thickBot="1" x14ac:dyDescent="0.4">
      <c r="A28" s="457"/>
      <c r="B28" s="254"/>
      <c r="C28" s="265"/>
      <c r="D28" s="265"/>
      <c r="E28" s="255" t="s">
        <v>61</v>
      </c>
      <c r="F28" s="255"/>
      <c r="G28" s="255" t="s">
        <v>61</v>
      </c>
      <c r="H28" s="458"/>
      <c r="I28" s="219"/>
      <c r="J28" s="219"/>
      <c r="K28" s="219"/>
      <c r="L28" s="219"/>
      <c r="M28" s="219"/>
      <c r="N28" s="193"/>
      <c r="O28" s="365"/>
      <c r="P28" s="366"/>
      <c r="Q28" s="366"/>
      <c r="R28" s="419"/>
      <c r="S28" s="366"/>
      <c r="T28" s="366"/>
      <c r="U28" s="366"/>
      <c r="V28" s="366"/>
      <c r="W28" s="366"/>
      <c r="X28" s="366"/>
      <c r="Y28" s="366"/>
      <c r="Z28" s="366"/>
      <c r="AA28" s="366"/>
      <c r="AB28" s="366"/>
      <c r="AC28" s="366"/>
      <c r="AD28" s="366"/>
      <c r="AE28" s="366"/>
      <c r="AF28" s="366"/>
      <c r="AG28" s="366"/>
      <c r="AH28" s="366"/>
    </row>
    <row r="29" spans="1:34" ht="20.5" thickBot="1" x14ac:dyDescent="0.3">
      <c r="A29" s="256"/>
      <c r="B29" s="823" t="s">
        <v>1689</v>
      </c>
      <c r="C29" s="842"/>
      <c r="D29" s="824"/>
      <c r="E29" s="673" t="str">
        <f>VLOOKUP($H$1,datar,4,FALSE)</f>
        <v>EZZZZ</v>
      </c>
      <c r="F29" s="257"/>
      <c r="G29" s="258">
        <f>CTR2_Form!G29</f>
        <v>0</v>
      </c>
      <c r="H29" s="450"/>
      <c r="I29" s="215"/>
      <c r="J29" s="215"/>
      <c r="K29" s="215"/>
      <c r="L29" s="215"/>
      <c r="M29" s="215"/>
      <c r="N29" s="191"/>
      <c r="O29" s="27">
        <f>IF(E29=CTR2_Form!E29,0,1)</f>
        <v>1</v>
      </c>
      <c r="P29" s="5"/>
      <c r="Q29" s="5"/>
      <c r="R29" s="293">
        <f>IF(SUM(O29:Q29)&gt;0,1,0)</f>
        <v>1</v>
      </c>
      <c r="S29" s="5"/>
      <c r="T29" s="5"/>
      <c r="U29" s="5"/>
      <c r="V29" s="5"/>
      <c r="W29" s="5"/>
      <c r="X29" s="5"/>
      <c r="Y29" s="5"/>
      <c r="Z29" s="5"/>
      <c r="AA29" s="5"/>
      <c r="AB29" s="5"/>
      <c r="AC29" s="5"/>
      <c r="AD29" s="5"/>
      <c r="AE29" s="5"/>
      <c r="AF29" s="5"/>
      <c r="AG29" s="5"/>
      <c r="AH29" s="5"/>
    </row>
    <row r="30" spans="1:34" s="41" customFormat="1" ht="16" thickBot="1" x14ac:dyDescent="0.4">
      <c r="A30" s="256"/>
      <c r="B30" s="824"/>
      <c r="C30" s="824"/>
      <c r="D30" s="824"/>
      <c r="E30" s="276"/>
      <c r="F30" s="276"/>
      <c r="G30" s="276"/>
      <c r="H30" s="458"/>
      <c r="I30" s="219"/>
      <c r="J30" s="219"/>
      <c r="K30" s="219"/>
      <c r="L30" s="219"/>
      <c r="M30" s="219"/>
      <c r="N30" s="193"/>
      <c r="O30" s="365"/>
      <c r="P30" s="366"/>
      <c r="Q30" s="366"/>
      <c r="R30" s="419"/>
      <c r="S30" s="366"/>
      <c r="T30" s="366"/>
      <c r="U30" s="366"/>
      <c r="V30" s="366"/>
      <c r="W30" s="366"/>
      <c r="X30" s="366"/>
      <c r="Y30" s="366"/>
      <c r="Z30" s="366"/>
      <c r="AA30" s="366"/>
      <c r="AB30" s="366"/>
      <c r="AC30" s="366"/>
      <c r="AD30" s="366"/>
      <c r="AE30" s="366"/>
      <c r="AF30" s="366"/>
      <c r="AG30" s="366"/>
      <c r="AH30" s="366"/>
    </row>
    <row r="31" spans="1:34" s="44" customFormat="1" ht="20.5" thickBot="1" x14ac:dyDescent="0.4">
      <c r="A31" s="256"/>
      <c r="B31" s="843" t="s">
        <v>63</v>
      </c>
      <c r="C31" s="844"/>
      <c r="D31" s="259"/>
      <c r="E31" s="673" t="str">
        <f>VLOOKUP($H$1,datar,5,FALSE)</f>
        <v>EZZZZ</v>
      </c>
      <c r="F31" s="260"/>
      <c r="G31" s="258">
        <f>CTR2_Form!G31</f>
        <v>0</v>
      </c>
      <c r="H31" s="459"/>
      <c r="I31" s="220"/>
      <c r="J31" s="220"/>
      <c r="K31" s="220"/>
      <c r="L31" s="220"/>
      <c r="M31" s="220"/>
      <c r="N31" s="194"/>
      <c r="O31" s="27">
        <f>IF(E31=CTR2_Form!E31,0,1)</f>
        <v>1</v>
      </c>
      <c r="R31" s="293">
        <f>IF(SUM(O31:Q31)&gt;0,1,0)</f>
        <v>1</v>
      </c>
    </row>
    <row r="32" spans="1:34" s="44" customFormat="1" ht="16.5" x14ac:dyDescent="0.35">
      <c r="A32" s="256"/>
      <c r="B32" s="844"/>
      <c r="C32" s="844"/>
      <c r="D32" s="259"/>
      <c r="E32" s="261"/>
      <c r="F32" s="260"/>
      <c r="G32" s="261"/>
      <c r="H32" s="459"/>
      <c r="I32" s="220"/>
      <c r="J32" s="220"/>
      <c r="K32" s="220"/>
      <c r="L32" s="220"/>
      <c r="M32" s="220"/>
      <c r="N32" s="194"/>
      <c r="O32" s="62"/>
      <c r="R32" s="291"/>
    </row>
    <row r="33" spans="1:18" s="44" customFormat="1" ht="17" thickBot="1" x14ac:dyDescent="0.4">
      <c r="A33" s="256"/>
      <c r="B33" s="844"/>
      <c r="C33" s="844"/>
      <c r="D33" s="259"/>
      <c r="E33" s="261"/>
      <c r="F33" s="260"/>
      <c r="G33" s="261"/>
      <c r="H33" s="459"/>
      <c r="I33" s="220"/>
      <c r="J33" s="220"/>
      <c r="K33" s="220"/>
      <c r="L33" s="220"/>
      <c r="M33" s="220"/>
      <c r="N33" s="194"/>
      <c r="O33" s="62"/>
      <c r="R33" s="291"/>
    </row>
    <row r="34" spans="1:18" s="44" customFormat="1" ht="20.5" thickBot="1" x14ac:dyDescent="0.4">
      <c r="A34" s="256"/>
      <c r="B34" s="842" t="s">
        <v>64</v>
      </c>
      <c r="C34" s="842"/>
      <c r="D34" s="259"/>
      <c r="E34" s="674" t="str">
        <f>VLOOKUP($H$1,datar,6,FALSE)</f>
        <v>EZZZZ</v>
      </c>
      <c r="F34" s="260"/>
      <c r="G34" s="343">
        <f>CTR2_Form!G34</f>
        <v>0</v>
      </c>
      <c r="H34" s="459"/>
      <c r="I34" s="220"/>
      <c r="J34" s="220"/>
      <c r="K34" s="220"/>
      <c r="L34" s="220"/>
      <c r="M34" s="220"/>
      <c r="N34" s="194"/>
      <c r="O34" s="27">
        <f>IF(E34=CTR2_Form!E34,0,1)</f>
        <v>1</v>
      </c>
      <c r="R34" s="293">
        <f>IF(SUM(O34:Q34)&gt;0,1,0)</f>
        <v>1</v>
      </c>
    </row>
    <row r="35" spans="1:18" s="44" customFormat="1" ht="16.5" x14ac:dyDescent="0.35">
      <c r="A35" s="256"/>
      <c r="B35" s="842"/>
      <c r="C35" s="842"/>
      <c r="D35" s="259"/>
      <c r="E35" s="261"/>
      <c r="F35" s="260"/>
      <c r="G35" s="261"/>
      <c r="H35" s="459"/>
      <c r="I35" s="220"/>
      <c r="J35" s="220"/>
      <c r="K35" s="220"/>
      <c r="L35" s="220"/>
      <c r="M35" s="220"/>
      <c r="N35" s="194"/>
      <c r="O35" s="62"/>
      <c r="R35" s="291"/>
    </row>
    <row r="36" spans="1:18" s="5" customFormat="1" ht="15.5" x14ac:dyDescent="0.25">
      <c r="A36" s="256"/>
      <c r="B36" s="261"/>
      <c r="C36" s="261"/>
      <c r="D36" s="261"/>
      <c r="E36" s="261"/>
      <c r="F36" s="262"/>
      <c r="G36" s="261"/>
      <c r="H36" s="460"/>
      <c r="I36" s="215"/>
      <c r="J36" s="215"/>
      <c r="K36" s="215"/>
      <c r="L36" s="215"/>
      <c r="M36" s="215"/>
      <c r="N36" s="191"/>
      <c r="O36" s="27"/>
      <c r="R36" s="289"/>
    </row>
    <row r="37" spans="1:18" s="5" customFormat="1" ht="17" thickBot="1" x14ac:dyDescent="0.3">
      <c r="A37" s="256"/>
      <c r="B37" s="263" t="s">
        <v>65</v>
      </c>
      <c r="C37" s="261"/>
      <c r="D37" s="261"/>
      <c r="E37" s="261"/>
      <c r="F37" s="262"/>
      <c r="G37" s="261"/>
      <c r="H37" s="460"/>
      <c r="I37" s="215"/>
      <c r="J37" s="215"/>
      <c r="K37" s="215" t="s">
        <v>66</v>
      </c>
      <c r="L37" s="215"/>
      <c r="M37" s="215"/>
      <c r="N37" s="191"/>
      <c r="O37" s="27"/>
      <c r="R37" s="289"/>
    </row>
    <row r="38" spans="1:18" s="5" customFormat="1" ht="20.5" thickBot="1" x14ac:dyDescent="0.4">
      <c r="A38" s="256"/>
      <c r="B38" s="845" t="s">
        <v>67</v>
      </c>
      <c r="C38" s="846"/>
      <c r="D38" s="264"/>
      <c r="E38" s="675" t="e">
        <f>VLOOKUP(C21,Data!$C$9:$J$100,5,0)</f>
        <v>#N/A</v>
      </c>
      <c r="F38" s="265"/>
      <c r="G38" s="676" t="str">
        <f>IF(G34=0,"",ROUND(G29/G34,2))</f>
        <v/>
      </c>
      <c r="H38" s="458"/>
      <c r="I38" s="215"/>
      <c r="J38" s="215"/>
      <c r="K38" s="215" t="e">
        <f>VLOOKUP(C21,Data!$C$9:$N$100,9,0)</f>
        <v>#N/A</v>
      </c>
      <c r="L38" s="215"/>
      <c r="M38" s="215"/>
      <c r="N38" s="195"/>
      <c r="O38" s="27" t="e">
        <f>IF(E38=CTR2_Form!E38,0,1)</f>
        <v>#N/A</v>
      </c>
      <c r="Q38" s="27">
        <f>IF(G38=CTR2_Form!G38,0,1)</f>
        <v>0</v>
      </c>
      <c r="R38" s="293" t="e">
        <f>IF(SUM(O38:Q38)&gt;0,1,0)</f>
        <v>#N/A</v>
      </c>
    </row>
    <row r="39" spans="1:18" s="5" customFormat="1" ht="16" thickBot="1" x14ac:dyDescent="0.4">
      <c r="A39" s="266"/>
      <c r="B39" s="846"/>
      <c r="C39" s="846"/>
      <c r="D39" s="847"/>
      <c r="E39" s="808"/>
      <c r="F39" s="267"/>
      <c r="G39" s="267"/>
      <c r="H39" s="461"/>
      <c r="I39" s="215"/>
      <c r="J39" s="215"/>
      <c r="K39" s="215" t="s">
        <v>68</v>
      </c>
      <c r="L39" s="215"/>
      <c r="M39" s="215"/>
      <c r="N39" s="191"/>
      <c r="O39" s="27"/>
      <c r="R39" s="289"/>
    </row>
    <row r="40" spans="1:18" s="17" customFormat="1" ht="18.5" thickBot="1" x14ac:dyDescent="0.4">
      <c r="A40" s="268"/>
      <c r="B40" s="816" t="s">
        <v>69</v>
      </c>
      <c r="C40" s="790"/>
      <c r="D40" s="790"/>
      <c r="E40" s="790"/>
      <c r="F40" s="269"/>
      <c r="G40" s="677" t="str">
        <f>IF(G38="","",IF(G38=ROUND(G29/G34,2),"Yes",G38-ROUND(G29/G34,2)))</f>
        <v/>
      </c>
      <c r="H40" s="462"/>
      <c r="I40" s="215"/>
      <c r="J40" s="215"/>
      <c r="K40" s="215" t="e">
        <f>G38-E38</f>
        <v>#VALUE!</v>
      </c>
      <c r="L40" s="215" t="e">
        <f>K40/E38</f>
        <v>#VALUE!</v>
      </c>
      <c r="M40" s="225"/>
      <c r="N40" s="196"/>
      <c r="O40" s="63"/>
      <c r="R40" s="292"/>
    </row>
    <row r="41" spans="1:18" s="5" customFormat="1" ht="15.5" x14ac:dyDescent="0.35">
      <c r="A41" s="268"/>
      <c r="B41" s="790"/>
      <c r="C41" s="790"/>
      <c r="D41" s="790"/>
      <c r="E41" s="790"/>
      <c r="F41" s="269"/>
      <c r="G41" s="269"/>
      <c r="H41" s="458"/>
      <c r="I41" s="215"/>
      <c r="J41" s="215"/>
      <c r="K41" s="215"/>
      <c r="L41" s="215"/>
      <c r="M41" s="215"/>
      <c r="N41" s="191"/>
      <c r="O41" s="27"/>
      <c r="R41" s="289"/>
    </row>
    <row r="42" spans="1:18" s="5" customFormat="1" ht="16.5" x14ac:dyDescent="0.35">
      <c r="A42" s="269"/>
      <c r="B42" s="269"/>
      <c r="C42" s="269"/>
      <c r="D42" s="269"/>
      <c r="E42" s="269"/>
      <c r="F42" s="269"/>
      <c r="G42" s="269"/>
      <c r="H42" s="458"/>
      <c r="I42" s="220"/>
      <c r="J42" s="220"/>
      <c r="K42" s="220"/>
      <c r="L42" s="220"/>
      <c r="M42" s="215"/>
      <c r="N42" s="191"/>
      <c r="O42" s="27"/>
      <c r="R42" s="289"/>
    </row>
    <row r="43" spans="1:18" s="5" customFormat="1" ht="15.5" x14ac:dyDescent="0.35">
      <c r="A43" s="269"/>
      <c r="B43" s="817" t="str">
        <f>IF(G38="","",IF(G38&gt;=K38,"Authority may be required to hold a referendum as the increase in council tax (change in Line 3) appears to have exceeded referendum principles. Please check your figures and obtain legal advice.","Authority DOES NOT appear to be subject to a referendum."))</f>
        <v/>
      </c>
      <c r="C43" s="818"/>
      <c r="D43" s="818"/>
      <c r="E43" s="818"/>
      <c r="F43" s="818"/>
      <c r="G43" s="819"/>
      <c r="H43" s="458"/>
      <c r="I43" s="219" t="e">
        <f>IF(G38&gt;=K38,1,0)</f>
        <v>#N/A</v>
      </c>
      <c r="J43" s="219"/>
      <c r="K43" s="219"/>
      <c r="L43" s="219"/>
      <c r="M43" s="215"/>
      <c r="N43" s="191"/>
      <c r="O43" s="27"/>
      <c r="R43" s="289"/>
    </row>
    <row r="44" spans="1:18" s="5" customFormat="1" ht="15.5" x14ac:dyDescent="0.35">
      <c r="A44" s="269"/>
      <c r="B44" s="820"/>
      <c r="C44" s="821"/>
      <c r="D44" s="821"/>
      <c r="E44" s="821"/>
      <c r="F44" s="821"/>
      <c r="G44" s="822"/>
      <c r="H44" s="458"/>
      <c r="I44" s="227"/>
      <c r="J44" s="215"/>
      <c r="K44" s="215"/>
      <c r="L44" s="215"/>
      <c r="M44" s="215"/>
      <c r="N44" s="191"/>
      <c r="O44" s="27"/>
      <c r="R44" s="289"/>
    </row>
    <row r="45" spans="1:18" s="5" customFormat="1" ht="16" thickBot="1" x14ac:dyDescent="0.4">
      <c r="A45" s="553"/>
      <c r="B45" s="553"/>
      <c r="C45" s="553"/>
      <c r="D45" s="553"/>
      <c r="E45" s="553"/>
      <c r="F45" s="553"/>
      <c r="G45" s="553"/>
      <c r="H45" s="559"/>
      <c r="I45" s="227"/>
      <c r="J45" s="215"/>
      <c r="K45" s="215"/>
      <c r="L45" s="215"/>
      <c r="M45" s="215"/>
      <c r="N45" s="191"/>
      <c r="O45" s="27"/>
      <c r="R45" s="289"/>
    </row>
    <row r="46" spans="1:18" s="5" customFormat="1" ht="15.5" x14ac:dyDescent="0.35">
      <c r="A46" s="268"/>
      <c r="B46" s="269"/>
      <c r="C46" s="269"/>
      <c r="D46" s="269"/>
      <c r="E46" s="269"/>
      <c r="F46" s="269"/>
      <c r="G46" s="269"/>
      <c r="H46" s="458"/>
      <c r="I46" s="227"/>
      <c r="J46" s="215"/>
      <c r="K46" s="215"/>
      <c r="L46" s="215"/>
      <c r="M46" s="215"/>
      <c r="N46" s="191"/>
      <c r="O46" s="27"/>
      <c r="R46" s="289"/>
    </row>
    <row r="47" spans="1:18" s="5" customFormat="1" ht="17" thickBot="1" x14ac:dyDescent="0.4">
      <c r="A47" s="268"/>
      <c r="B47" s="263" t="e">
        <f>IF(J51=1,"ADULT SOCIAL CARE","ADULT SOCIAL CARE - do not complete this section for this authority")</f>
        <v>#N/A</v>
      </c>
      <c r="C47" s="269"/>
      <c r="D47" s="269"/>
      <c r="E47" s="269"/>
      <c r="F47" s="269"/>
      <c r="G47" s="270" t="s">
        <v>61</v>
      </c>
      <c r="H47" s="458"/>
      <c r="I47" s="227"/>
      <c r="J47" s="215"/>
      <c r="K47" s="215"/>
      <c r="L47" s="215"/>
      <c r="M47" s="215"/>
      <c r="N47" s="191"/>
      <c r="O47" s="27"/>
      <c r="R47" s="289"/>
    </row>
    <row r="48" spans="1:18" s="5" customFormat="1" ht="20.5" thickBot="1" x14ac:dyDescent="0.4">
      <c r="A48" s="268"/>
      <c r="B48" s="823" t="s">
        <v>70</v>
      </c>
      <c r="C48" s="824"/>
      <c r="D48" s="824"/>
      <c r="E48" s="269"/>
      <c r="F48" s="269"/>
      <c r="G48" s="258">
        <f>CTR2_Form!G48</f>
        <v>0</v>
      </c>
      <c r="H48" s="458"/>
      <c r="I48" s="227"/>
      <c r="J48" s="215"/>
      <c r="K48" s="215"/>
      <c r="L48" s="215"/>
      <c r="M48" s="215"/>
      <c r="N48" s="191"/>
      <c r="O48" s="27"/>
      <c r="R48" s="289"/>
    </row>
    <row r="49" spans="1:42" s="5" customFormat="1" ht="12.75" customHeight="1" x14ac:dyDescent="0.35">
      <c r="A49" s="268"/>
      <c r="B49" s="825"/>
      <c r="C49" s="825"/>
      <c r="D49" s="825"/>
      <c r="E49" s="269"/>
      <c r="F49" s="269"/>
      <c r="G49" s="269"/>
      <c r="H49" s="458"/>
      <c r="I49" s="227"/>
      <c r="J49" s="215"/>
      <c r="K49" s="215"/>
      <c r="L49" s="215"/>
      <c r="M49" s="215"/>
      <c r="N49" s="191"/>
      <c r="O49" s="27"/>
      <c r="R49" s="289"/>
    </row>
    <row r="50" spans="1:42" s="5" customFormat="1" ht="21" customHeight="1" thickBot="1" x14ac:dyDescent="0.4">
      <c r="A50" s="268"/>
      <c r="B50" s="263"/>
      <c r="C50" s="271"/>
      <c r="D50" s="271"/>
      <c r="E50" s="270" t="s">
        <v>61</v>
      </c>
      <c r="F50" s="271"/>
      <c r="G50" s="270" t="s">
        <v>71</v>
      </c>
      <c r="H50" s="458"/>
      <c r="I50" s="227"/>
      <c r="J50" s="228" t="s">
        <v>72</v>
      </c>
      <c r="K50" s="215" t="s">
        <v>1690</v>
      </c>
      <c r="L50" s="215"/>
      <c r="M50" s="215"/>
      <c r="N50" s="191"/>
      <c r="O50" s="27"/>
      <c r="R50" s="289"/>
    </row>
    <row r="51" spans="1:42" s="5" customFormat="1" ht="21" customHeight="1" thickBot="1" x14ac:dyDescent="0.4">
      <c r="A51" s="268"/>
      <c r="B51" s="823" t="s">
        <v>74</v>
      </c>
      <c r="C51" s="824"/>
      <c r="D51" s="824"/>
      <c r="E51" s="676" t="e">
        <f>IF(G48="","",ROUND(G48/G34,2))</f>
        <v>#DIV/0!</v>
      </c>
      <c r="F51" s="272"/>
      <c r="G51" s="678" t="e">
        <f>IF(E51="","",E51/E38)</f>
        <v>#DIV/0!</v>
      </c>
      <c r="H51" s="458"/>
      <c r="I51" s="227"/>
      <c r="J51" s="228" t="e">
        <f>IF(VLOOKUP(C21,Data!C9:K100,6,0)="ASC", 1, 0)</f>
        <v>#N/A</v>
      </c>
      <c r="K51" s="229" t="e">
        <f>E38*0.03</f>
        <v>#N/A</v>
      </c>
      <c r="L51" s="215"/>
      <c r="M51" s="215"/>
      <c r="N51" s="191"/>
      <c r="O51" s="27">
        <f>IFERROR(IF(E51=CTR2_Form!E51,0,1),0)</f>
        <v>0</v>
      </c>
      <c r="Q51" s="27">
        <f>IFERROR(IF(G51=CTR2_Form!G51,0,1),0)</f>
        <v>0</v>
      </c>
      <c r="R51" s="293">
        <f>IF(SUM(O51:Q51)&gt;0,1,0)</f>
        <v>0</v>
      </c>
    </row>
    <row r="52" spans="1:42" s="5" customFormat="1" ht="21" customHeight="1" x14ac:dyDescent="0.35">
      <c r="A52" s="268"/>
      <c r="B52" s="825"/>
      <c r="C52" s="825"/>
      <c r="D52" s="825"/>
      <c r="E52" s="269"/>
      <c r="F52" s="269"/>
      <c r="G52" s="269"/>
      <c r="H52" s="458"/>
      <c r="I52" s="227"/>
      <c r="J52" s="215"/>
      <c r="K52" s="215"/>
      <c r="L52" s="215"/>
      <c r="M52" s="215"/>
      <c r="N52" s="191"/>
      <c r="O52" s="27"/>
      <c r="R52" s="289"/>
    </row>
    <row r="53" spans="1:42" s="5" customFormat="1" ht="31.5" customHeight="1" x14ac:dyDescent="0.35">
      <c r="A53" s="268"/>
      <c r="B53" s="826" t="s">
        <v>75</v>
      </c>
      <c r="C53" s="826"/>
      <c r="D53" s="826"/>
      <c r="E53" s="826"/>
      <c r="F53" s="826"/>
      <c r="G53" s="826"/>
      <c r="H53" s="458"/>
      <c r="I53" s="227"/>
      <c r="J53" s="215"/>
      <c r="K53" s="215"/>
      <c r="L53" s="215"/>
      <c r="M53" s="215"/>
      <c r="N53" s="191"/>
      <c r="O53" s="27"/>
      <c r="R53" s="289"/>
    </row>
    <row r="54" spans="1:42" s="5" customFormat="1" ht="24" customHeight="1" thickBot="1" x14ac:dyDescent="0.3">
      <c r="A54" s="273"/>
      <c r="B54" s="274"/>
      <c r="C54" s="274"/>
      <c r="D54" s="274"/>
      <c r="E54" s="274"/>
      <c r="F54" s="274"/>
      <c r="G54" s="274"/>
      <c r="H54" s="463"/>
      <c r="I54" s="215"/>
      <c r="J54" s="215"/>
      <c r="K54" s="215"/>
      <c r="L54" s="215"/>
      <c r="M54" s="215"/>
      <c r="N54" s="191"/>
      <c r="O54" s="27"/>
      <c r="R54" s="289"/>
    </row>
    <row r="55" spans="1:42" ht="11.25" customHeight="1" x14ac:dyDescent="0.35">
      <c r="A55" s="665"/>
      <c r="B55" s="679"/>
      <c r="C55" s="679"/>
      <c r="D55" s="680"/>
      <c r="E55" s="680"/>
      <c r="F55" s="681"/>
      <c r="G55" s="681"/>
      <c r="H55" s="682"/>
      <c r="I55" s="215"/>
      <c r="J55" s="230"/>
      <c r="K55" s="215"/>
      <c r="L55" s="215"/>
      <c r="M55" s="215"/>
      <c r="N55" s="191"/>
      <c r="O55" s="27"/>
      <c r="P55" s="5"/>
      <c r="Q55" s="5"/>
      <c r="R55" s="289"/>
      <c r="S55" s="5"/>
      <c r="T55" s="5"/>
      <c r="U55" s="5"/>
      <c r="V55" s="5"/>
      <c r="W55" s="5"/>
      <c r="X55" s="5"/>
      <c r="Y55" s="5"/>
      <c r="Z55" s="5"/>
      <c r="AA55" s="5"/>
      <c r="AB55" s="5"/>
      <c r="AC55" s="5"/>
      <c r="AD55" s="5"/>
      <c r="AE55" s="5"/>
      <c r="AF55" s="5"/>
      <c r="AG55" s="5"/>
      <c r="AH55" s="5"/>
      <c r="AI55" s="5"/>
      <c r="AJ55" s="5"/>
      <c r="AK55" s="5"/>
      <c r="AL55" s="5"/>
      <c r="AM55" s="5"/>
      <c r="AN55" s="5"/>
      <c r="AO55" s="5"/>
      <c r="AP55" s="5"/>
    </row>
    <row r="56" spans="1:42" ht="22.5" customHeight="1" x14ac:dyDescent="0.35">
      <c r="A56" s="234"/>
      <c r="B56" s="259" t="s">
        <v>76</v>
      </c>
      <c r="C56" s="242"/>
      <c r="D56" s="275"/>
      <c r="E56" s="275"/>
      <c r="F56" s="276"/>
      <c r="G56" s="276"/>
      <c r="H56" s="450"/>
      <c r="I56" s="215"/>
      <c r="J56" s="230"/>
      <c r="K56" s="215"/>
      <c r="L56" s="215"/>
      <c r="M56" s="215"/>
      <c r="N56" s="191"/>
      <c r="O56" s="27"/>
      <c r="P56" s="5"/>
      <c r="Q56" s="5"/>
      <c r="R56" s="289"/>
      <c r="S56" s="5"/>
      <c r="T56" s="5"/>
      <c r="U56" s="5"/>
      <c r="V56" s="5"/>
      <c r="W56" s="5"/>
      <c r="X56" s="5"/>
      <c r="Y56" s="5"/>
      <c r="Z56" s="5"/>
      <c r="AA56" s="5"/>
      <c r="AB56" s="5"/>
      <c r="AC56" s="5"/>
      <c r="AD56" s="5"/>
      <c r="AE56" s="5"/>
      <c r="AF56" s="5"/>
      <c r="AG56" s="5"/>
      <c r="AH56" s="5"/>
      <c r="AI56" s="5"/>
      <c r="AJ56" s="5"/>
      <c r="AK56" s="5"/>
      <c r="AL56" s="5"/>
      <c r="AM56" s="5"/>
      <c r="AN56" s="5"/>
      <c r="AO56" s="5"/>
      <c r="AP56" s="5"/>
    </row>
    <row r="57" spans="1:42" ht="11.25" customHeight="1" thickBot="1" x14ac:dyDescent="0.4">
      <c r="A57" s="234"/>
      <c r="B57" s="277"/>
      <c r="C57" s="242"/>
      <c r="D57" s="275"/>
      <c r="E57" s="275"/>
      <c r="F57" s="276"/>
      <c r="G57" s="276"/>
      <c r="H57" s="450"/>
      <c r="I57" s="215"/>
      <c r="J57" s="231"/>
      <c r="K57" s="215"/>
      <c r="L57" s="215"/>
      <c r="M57" s="215"/>
      <c r="N57" s="191"/>
      <c r="O57" s="27"/>
      <c r="P57" s="5"/>
      <c r="Q57" s="5"/>
      <c r="R57" s="289"/>
      <c r="S57" s="5"/>
      <c r="T57" s="5"/>
      <c r="U57" s="5"/>
      <c r="V57" s="5"/>
      <c r="W57" s="5"/>
      <c r="X57" s="5"/>
      <c r="Y57" s="5"/>
      <c r="Z57" s="5"/>
      <c r="AA57" s="5"/>
      <c r="AB57" s="5"/>
      <c r="AC57" s="5"/>
      <c r="AD57" s="5"/>
      <c r="AE57" s="5"/>
      <c r="AF57" s="5"/>
      <c r="AG57" s="5"/>
      <c r="AH57" s="5"/>
      <c r="AI57" s="5"/>
      <c r="AJ57" s="5"/>
      <c r="AK57" s="5"/>
      <c r="AL57" s="5"/>
      <c r="AM57" s="5"/>
      <c r="AN57" s="5"/>
      <c r="AO57" s="5"/>
      <c r="AP57" s="5"/>
    </row>
    <row r="58" spans="1:42" ht="21" customHeight="1" thickBot="1" x14ac:dyDescent="0.4">
      <c r="A58" s="278"/>
      <c r="B58" s="263" t="s">
        <v>78</v>
      </c>
      <c r="C58" s="242"/>
      <c r="D58" s="275"/>
      <c r="E58" s="827"/>
      <c r="F58" s="828"/>
      <c r="G58" s="829"/>
      <c r="H58" s="450"/>
      <c r="I58" s="215"/>
      <c r="J58" s="215"/>
      <c r="K58" s="215"/>
      <c r="M58" s="215"/>
      <c r="O58" s="27"/>
      <c r="P58" s="5"/>
      <c r="Q58" s="5"/>
      <c r="R58" s="289"/>
      <c r="S58" s="5"/>
      <c r="T58" s="5"/>
      <c r="U58" s="5"/>
      <c r="V58" s="5"/>
      <c r="W58" s="5"/>
      <c r="X58" s="5"/>
      <c r="Y58" s="5"/>
      <c r="Z58" s="5"/>
      <c r="AA58" s="5"/>
      <c r="AB58" s="5"/>
      <c r="AC58" s="5"/>
      <c r="AD58" s="5"/>
      <c r="AE58" s="5"/>
      <c r="AF58" s="5"/>
      <c r="AG58" s="5"/>
      <c r="AH58" s="5"/>
      <c r="AI58" s="5"/>
      <c r="AJ58" s="5"/>
      <c r="AK58" s="5"/>
      <c r="AL58" s="5"/>
      <c r="AM58" s="5"/>
      <c r="AN58" s="5"/>
      <c r="AO58" s="5"/>
      <c r="AP58" s="5"/>
    </row>
    <row r="59" spans="1:42" s="41" customFormat="1" ht="21.75" customHeight="1" x14ac:dyDescent="0.35">
      <c r="A59" s="234"/>
      <c r="B59" s="279" t="str">
        <f>IF(E58="Yes - to be held","Please re-submit a new version of this form when you are aware of the outcome of this referendum.",IF(E58="Yes - resulted in no changes","Electorate voted to accept the council tax that was set.",IF(E58="Yes - changes made to form","Electorate voted for a lower increase.",IF(E58="no","",""))))</f>
        <v/>
      </c>
      <c r="C59" s="242"/>
      <c r="D59" s="242"/>
      <c r="E59" s="276"/>
      <c r="F59" s="276"/>
      <c r="G59" s="276"/>
      <c r="H59" s="458"/>
      <c r="I59" s="219"/>
      <c r="J59" s="219"/>
      <c r="K59" s="219"/>
      <c r="L59" s="219"/>
      <c r="M59" s="215"/>
      <c r="N59" s="193"/>
      <c r="O59" s="365"/>
      <c r="P59" s="366"/>
      <c r="Q59" s="366"/>
      <c r="R59" s="419"/>
      <c r="S59" s="366"/>
      <c r="T59" s="366"/>
      <c r="U59" s="366"/>
      <c r="V59" s="366"/>
      <c r="W59" s="366"/>
      <c r="X59" s="366"/>
      <c r="Y59" s="366"/>
      <c r="Z59" s="366"/>
      <c r="AA59" s="366"/>
      <c r="AB59" s="366"/>
      <c r="AC59" s="366"/>
      <c r="AD59" s="366"/>
      <c r="AE59" s="366"/>
      <c r="AF59" s="366"/>
      <c r="AG59" s="366"/>
      <c r="AH59" s="366"/>
      <c r="AI59" s="76"/>
      <c r="AJ59" s="76"/>
      <c r="AK59" s="76"/>
      <c r="AL59" s="76"/>
      <c r="AM59" s="76"/>
      <c r="AN59" s="76"/>
      <c r="AO59" s="76"/>
      <c r="AP59" s="76"/>
    </row>
    <row r="60" spans="1:42" ht="8.25" customHeight="1" thickBot="1" x14ac:dyDescent="0.3">
      <c r="A60" s="560"/>
      <c r="B60" s="561"/>
      <c r="C60" s="561"/>
      <c r="D60" s="562"/>
      <c r="E60" s="561"/>
      <c r="F60" s="561"/>
      <c r="G60" s="561"/>
      <c r="H60" s="558"/>
      <c r="I60" s="215"/>
      <c r="J60" s="215"/>
      <c r="K60" s="215"/>
      <c r="L60" s="215"/>
      <c r="M60" s="215"/>
      <c r="N60" s="191"/>
      <c r="O60" s="27"/>
      <c r="P60" s="5"/>
      <c r="Q60" s="5"/>
      <c r="R60" s="289"/>
      <c r="S60" s="5"/>
      <c r="T60" s="5"/>
      <c r="U60" s="5"/>
      <c r="V60" s="5"/>
      <c r="W60" s="5"/>
      <c r="X60" s="5"/>
      <c r="Y60" s="5"/>
      <c r="Z60" s="5"/>
      <c r="AA60" s="5"/>
      <c r="AB60" s="5"/>
      <c r="AC60" s="5"/>
      <c r="AD60" s="5"/>
      <c r="AE60" s="5"/>
      <c r="AF60" s="5"/>
      <c r="AG60" s="5"/>
      <c r="AH60" s="5"/>
      <c r="AI60" s="5"/>
      <c r="AJ60" s="5"/>
      <c r="AK60" s="5"/>
      <c r="AL60" s="5"/>
      <c r="AM60" s="5"/>
      <c r="AN60" s="5"/>
      <c r="AO60" s="5"/>
      <c r="AP60" s="5"/>
    </row>
    <row r="61" spans="1:42" s="5" customFormat="1" ht="15.5" x14ac:dyDescent="0.35">
      <c r="A61" s="683"/>
      <c r="B61" s="684" t="str">
        <f>CONCATENATE("LA : ",+C20)</f>
        <v>LA : ZZZZ</v>
      </c>
      <c r="C61" s="684"/>
      <c r="D61" s="684"/>
      <c r="E61" s="679"/>
      <c r="F61" s="679"/>
      <c r="G61" s="685"/>
      <c r="H61" s="682"/>
      <c r="I61" s="215"/>
      <c r="J61" s="215"/>
      <c r="K61" s="215"/>
      <c r="L61" s="215"/>
      <c r="M61" s="215"/>
      <c r="N61" s="191"/>
      <c r="O61" s="27"/>
      <c r="R61" s="289"/>
    </row>
    <row r="62" spans="1:42" s="5" customFormat="1" ht="13" x14ac:dyDescent="0.3">
      <c r="A62" s="234"/>
      <c r="B62" s="250"/>
      <c r="C62" s="250"/>
      <c r="D62" s="250"/>
      <c r="E62" s="250"/>
      <c r="F62" s="250"/>
      <c r="G62" s="280" t="str">
        <f>+G11</f>
        <v>Ver</v>
      </c>
      <c r="H62" s="450"/>
      <c r="I62" s="215"/>
      <c r="J62" s="215"/>
      <c r="K62" s="215"/>
      <c r="L62" s="215"/>
      <c r="M62" s="215"/>
      <c r="N62" s="191"/>
      <c r="O62" s="27"/>
      <c r="R62" s="289"/>
    </row>
    <row r="63" spans="1:42" s="5" customFormat="1" ht="18" x14ac:dyDescent="0.4">
      <c r="A63" s="266"/>
      <c r="B63" s="281" t="s">
        <v>80</v>
      </c>
      <c r="C63" s="250"/>
      <c r="D63" s="250"/>
      <c r="E63" s="250"/>
      <c r="F63" s="250"/>
      <c r="G63" s="282"/>
      <c r="H63" s="450"/>
      <c r="I63" s="215"/>
      <c r="J63" s="215"/>
      <c r="K63" s="215"/>
      <c r="L63" s="215"/>
      <c r="M63" s="215"/>
      <c r="N63" s="191"/>
      <c r="O63" s="27"/>
      <c r="R63" s="289"/>
    </row>
    <row r="64" spans="1:42" s="5" customFormat="1" ht="18" x14ac:dyDescent="0.4">
      <c r="A64" s="266"/>
      <c r="B64" s="281"/>
      <c r="C64" s="281"/>
      <c r="D64" s="281"/>
      <c r="E64" s="281"/>
      <c r="F64" s="281"/>
      <c r="G64" s="281"/>
      <c r="H64" s="450"/>
      <c r="I64" s="215"/>
      <c r="J64" s="215"/>
      <c r="K64" s="215"/>
      <c r="L64" s="215"/>
      <c r="M64" s="215"/>
      <c r="N64" s="191"/>
      <c r="O64" s="27"/>
      <c r="R64" s="289"/>
    </row>
    <row r="65" spans="1:18" s="5" customFormat="1" ht="16.5" x14ac:dyDescent="0.35">
      <c r="A65" s="266"/>
      <c r="B65" s="824" t="s">
        <v>1691</v>
      </c>
      <c r="C65" s="824"/>
      <c r="D65" s="824"/>
      <c r="E65" s="824"/>
      <c r="F65" s="824"/>
      <c r="G65" s="824"/>
      <c r="H65" s="450"/>
      <c r="I65" s="215"/>
      <c r="J65" s="215"/>
      <c r="K65" s="215"/>
      <c r="R65" s="289"/>
    </row>
    <row r="66" spans="1:18" s="5" customFormat="1" ht="18" x14ac:dyDescent="0.4">
      <c r="A66" s="266"/>
      <c r="B66" s="283" t="s">
        <v>82</v>
      </c>
      <c r="C66" s="250"/>
      <c r="D66" s="250"/>
      <c r="E66" s="250"/>
      <c r="F66" s="250"/>
      <c r="G66" s="282"/>
      <c r="H66" s="450"/>
      <c r="I66" s="215"/>
      <c r="J66" s="215"/>
      <c r="K66" s="215"/>
      <c r="R66" s="289"/>
    </row>
    <row r="67" spans="1:18" s="5" customFormat="1" ht="16" thickBot="1" x14ac:dyDescent="0.4">
      <c r="A67" s="266"/>
      <c r="B67" s="250"/>
      <c r="C67" s="250"/>
      <c r="D67" s="250"/>
      <c r="E67" s="250"/>
      <c r="F67" s="250"/>
      <c r="G67" s="282"/>
      <c r="H67" s="450"/>
      <c r="I67" s="215"/>
      <c r="J67" s="215"/>
      <c r="K67" s="215"/>
      <c r="R67" s="289"/>
    </row>
    <row r="68" spans="1:18" s="5" customFormat="1" ht="15.5" x14ac:dyDescent="0.35">
      <c r="A68" s="284"/>
      <c r="B68" s="686"/>
      <c r="C68" s="687"/>
      <c r="D68" s="687"/>
      <c r="E68" s="688"/>
      <c r="F68" s="830" t="s">
        <v>83</v>
      </c>
      <c r="G68" s="831"/>
      <c r="H68" s="450"/>
      <c r="I68" s="215"/>
      <c r="J68" s="215"/>
      <c r="K68" s="215"/>
      <c r="R68" s="289"/>
    </row>
    <row r="69" spans="1:18" s="5" customFormat="1" ht="15.5" x14ac:dyDescent="0.25">
      <c r="A69" s="234"/>
      <c r="B69" s="285"/>
      <c r="C69" s="464"/>
      <c r="D69" s="464"/>
      <c r="E69" s="465"/>
      <c r="F69" s="285" t="s">
        <v>1692</v>
      </c>
      <c r="G69" s="465"/>
      <c r="H69" s="450"/>
      <c r="I69" s="215"/>
      <c r="J69" s="215"/>
      <c r="K69" s="215"/>
      <c r="R69" s="289"/>
    </row>
    <row r="70" spans="1:18" s="5" customFormat="1" ht="15.5" x14ac:dyDescent="0.25">
      <c r="A70" s="234"/>
      <c r="B70" s="832" t="s">
        <v>85</v>
      </c>
      <c r="C70" s="833"/>
      <c r="D70" s="833"/>
      <c r="E70" s="834"/>
      <c r="F70" s="832" t="s">
        <v>86</v>
      </c>
      <c r="G70" s="835"/>
      <c r="H70" s="450"/>
      <c r="I70" s="215"/>
      <c r="J70" s="215"/>
      <c r="K70" s="215"/>
      <c r="R70" s="289"/>
    </row>
    <row r="71" spans="1:18" s="5" customFormat="1" ht="15.5" x14ac:dyDescent="0.35">
      <c r="A71" s="234"/>
      <c r="B71" s="836" t="s">
        <v>1693</v>
      </c>
      <c r="C71" s="837"/>
      <c r="D71" s="837"/>
      <c r="E71" s="838"/>
      <c r="F71" s="241" t="s">
        <v>1694</v>
      </c>
      <c r="G71" s="466"/>
      <c r="H71" s="450"/>
      <c r="I71" s="215"/>
      <c r="J71" s="215"/>
      <c r="K71" s="215"/>
      <c r="R71" s="289"/>
    </row>
    <row r="72" spans="1:18" s="5" customFormat="1" ht="16" thickBot="1" x14ac:dyDescent="0.4">
      <c r="A72" s="286" t="s">
        <v>89</v>
      </c>
      <c r="B72" s="813" t="s">
        <v>90</v>
      </c>
      <c r="C72" s="814"/>
      <c r="D72" s="814"/>
      <c r="E72" s="815"/>
      <c r="F72" s="813"/>
      <c r="G72" s="815"/>
      <c r="H72" s="450"/>
      <c r="I72" s="215"/>
      <c r="J72" s="215"/>
      <c r="K72" s="215"/>
      <c r="R72" s="289"/>
    </row>
    <row r="73" spans="1:18" s="5" customFormat="1" ht="16" thickBot="1" x14ac:dyDescent="0.3">
      <c r="A73" s="286" t="str">
        <f>IF(VLOOKUP($C$21,MPA!$A$2:$R$94,H73+2,0)="","0",VLOOKUP($C$21,MPA!$A$2:$R$94,H73+2,0))</f>
        <v>0</v>
      </c>
      <c r="B73" s="810" t="str">
        <f>IFERROR(VLOOKUP(A73,MPA!$A$99:$A$403,2,0),"")</f>
        <v/>
      </c>
      <c r="C73" s="811"/>
      <c r="D73" s="811"/>
      <c r="E73" s="812"/>
      <c r="F73" s="798">
        <v>0</v>
      </c>
      <c r="G73" s="799"/>
      <c r="H73" s="467">
        <v>1</v>
      </c>
      <c r="I73" s="215"/>
      <c r="J73" s="215" t="str">
        <f>IFERROR(VLOOKUP(A73,MPA!$A$99:$A$403,2,0),"")</f>
        <v/>
      </c>
      <c r="K73" s="215">
        <f>IF(B73=J73,0,1)</f>
        <v>0</v>
      </c>
      <c r="O73" s="27"/>
      <c r="R73" s="293">
        <f>CTR2_Form!K73</f>
        <v>0</v>
      </c>
    </row>
    <row r="74" spans="1:18" s="5" customFormat="1" ht="16" thickBot="1" x14ac:dyDescent="0.3">
      <c r="A74" s="286" t="str">
        <f>IF(VLOOKUP($C$21,MPA!$A$2:$R$94,H74+2,0)="","0",VLOOKUP($C$21,MPA!$A$2:$R$94,H74+2,0))</f>
        <v>0</v>
      </c>
      <c r="B74" s="795" t="str">
        <f>IFERROR(VLOOKUP(A74,MPA!$A$99:$A$403,2,0),"")</f>
        <v/>
      </c>
      <c r="C74" s="796"/>
      <c r="D74" s="796"/>
      <c r="E74" s="797"/>
      <c r="F74" s="798">
        <v>0</v>
      </c>
      <c r="G74" s="799"/>
      <c r="H74" s="467">
        <v>2</v>
      </c>
      <c r="I74" s="215"/>
      <c r="J74" s="215" t="str">
        <f>IFERROR(VLOOKUP(A74,MPA!$A$99:$A$403,2,0),"")</f>
        <v/>
      </c>
      <c r="K74" s="215">
        <f t="shared" ref="K74:K88" si="0">IF(B74=J74,0,1)</f>
        <v>0</v>
      </c>
      <c r="O74" s="27"/>
      <c r="R74" s="293">
        <f>CTR2_Form!K74</f>
        <v>0</v>
      </c>
    </row>
    <row r="75" spans="1:18" s="5" customFormat="1" ht="16" thickBot="1" x14ac:dyDescent="0.3">
      <c r="A75" s="286" t="str">
        <f>IF(VLOOKUP($C$21,MPA!$A$2:$R$94,H75+2,0)="","0",VLOOKUP($C$21,MPA!$A$2:$R$94,H75+2,0))</f>
        <v>0</v>
      </c>
      <c r="B75" s="795" t="str">
        <f>IFERROR(VLOOKUP(A75,MPA!$A$99:$A$403,2,0),"")</f>
        <v/>
      </c>
      <c r="C75" s="796"/>
      <c r="D75" s="796"/>
      <c r="E75" s="797"/>
      <c r="F75" s="798">
        <v>0</v>
      </c>
      <c r="G75" s="799"/>
      <c r="H75" s="467">
        <v>3</v>
      </c>
      <c r="I75" s="215"/>
      <c r="J75" s="215" t="str">
        <f>IFERROR(VLOOKUP(A75,MPA!$A$99:$A$403,2,0),"")</f>
        <v/>
      </c>
      <c r="K75" s="215">
        <f t="shared" si="0"/>
        <v>0</v>
      </c>
      <c r="O75" s="27"/>
      <c r="R75" s="293">
        <f>CTR2_Form!K75</f>
        <v>0</v>
      </c>
    </row>
    <row r="76" spans="1:18" s="5" customFormat="1" ht="16" thickBot="1" x14ac:dyDescent="0.3">
      <c r="A76" s="286" t="str">
        <f>IF(VLOOKUP($C$21,MPA!$A$2:$R$94,H76+2,0)="","0",VLOOKUP($C$21,MPA!$A$2:$R$94,H76+2,0))</f>
        <v>0</v>
      </c>
      <c r="B76" s="795" t="str">
        <f>IFERROR(VLOOKUP(A76,MPA!$A$99:$A$403,2,0),"")</f>
        <v/>
      </c>
      <c r="C76" s="796"/>
      <c r="D76" s="796"/>
      <c r="E76" s="797"/>
      <c r="F76" s="798">
        <v>0</v>
      </c>
      <c r="G76" s="799"/>
      <c r="H76" s="467">
        <v>4</v>
      </c>
      <c r="I76" s="215"/>
      <c r="J76" s="215" t="str">
        <f>IFERROR(VLOOKUP(A76,MPA!$A$99:$A$403,2,0),"")</f>
        <v/>
      </c>
      <c r="K76" s="215">
        <f t="shared" si="0"/>
        <v>0</v>
      </c>
      <c r="O76" s="27"/>
      <c r="R76" s="293">
        <f>CTR2_Form!K76</f>
        <v>0</v>
      </c>
    </row>
    <row r="77" spans="1:18" s="5" customFormat="1" ht="16" thickBot="1" x14ac:dyDescent="0.3">
      <c r="A77" s="286" t="str">
        <f>IF(VLOOKUP($C$21,MPA!$A$2:$R$94,H77+2,0)="","0",VLOOKUP($C$21,MPA!$A$2:$R$94,H77+2,0))</f>
        <v>0</v>
      </c>
      <c r="B77" s="795" t="str">
        <f>IFERROR(VLOOKUP(A77,MPA!$A$99:$A$403,2,0),"")</f>
        <v/>
      </c>
      <c r="C77" s="796"/>
      <c r="D77" s="796"/>
      <c r="E77" s="797"/>
      <c r="F77" s="798">
        <v>0</v>
      </c>
      <c r="G77" s="799"/>
      <c r="H77" s="467">
        <v>5</v>
      </c>
      <c r="I77" s="215"/>
      <c r="J77" s="215" t="str">
        <f>IFERROR(VLOOKUP(A77,MPA!$A$99:$A$403,2,0),"")</f>
        <v/>
      </c>
      <c r="K77" s="215">
        <f t="shared" si="0"/>
        <v>0</v>
      </c>
      <c r="O77" s="27"/>
      <c r="R77" s="293">
        <f>CTR2_Form!K77</f>
        <v>0</v>
      </c>
    </row>
    <row r="78" spans="1:18" s="5" customFormat="1" ht="16" thickBot="1" x14ac:dyDescent="0.3">
      <c r="A78" s="286" t="str">
        <f>IF(VLOOKUP($C$21,MPA!$A$2:$R$94,H78+2,0)="","0",VLOOKUP($C$21,MPA!$A$2:$R$94,H78+2,0))</f>
        <v>0</v>
      </c>
      <c r="B78" s="795" t="str">
        <f>IFERROR(VLOOKUP(A78,MPA!$A$99:$A$403,2,0),"")</f>
        <v/>
      </c>
      <c r="C78" s="796"/>
      <c r="D78" s="796"/>
      <c r="E78" s="797"/>
      <c r="F78" s="798">
        <v>0</v>
      </c>
      <c r="G78" s="799"/>
      <c r="H78" s="467">
        <v>6</v>
      </c>
      <c r="I78" s="215"/>
      <c r="J78" s="215" t="str">
        <f>IFERROR(VLOOKUP(A78,MPA!$A$99:$A$403,2,0),"")</f>
        <v/>
      </c>
      <c r="K78" s="215">
        <f t="shared" si="0"/>
        <v>0</v>
      </c>
      <c r="O78" s="27"/>
      <c r="R78" s="293">
        <f>CTR2_Form!K78</f>
        <v>0</v>
      </c>
    </row>
    <row r="79" spans="1:18" s="5" customFormat="1" ht="16" thickBot="1" x14ac:dyDescent="0.3">
      <c r="A79" s="286" t="str">
        <f>IF(VLOOKUP($C$21,MPA!$A$2:$R$94,H79+2,0)="","0",VLOOKUP($C$21,MPA!$A$2:$R$94,H79+2,0))</f>
        <v>0</v>
      </c>
      <c r="B79" s="795" t="str">
        <f>IFERROR(VLOOKUP(A79,MPA!$A$99:$A$403,2,0),"")</f>
        <v/>
      </c>
      <c r="C79" s="796"/>
      <c r="D79" s="796"/>
      <c r="E79" s="797"/>
      <c r="F79" s="798">
        <v>0</v>
      </c>
      <c r="G79" s="799"/>
      <c r="H79" s="467">
        <v>7</v>
      </c>
      <c r="I79" s="215"/>
      <c r="J79" s="215" t="str">
        <f>IFERROR(VLOOKUP(A79,MPA!$A$99:$A$403,2,0),"")</f>
        <v/>
      </c>
      <c r="K79" s="215">
        <f t="shared" si="0"/>
        <v>0</v>
      </c>
      <c r="O79" s="27"/>
      <c r="R79" s="293">
        <f>CTR2_Form!K79</f>
        <v>0</v>
      </c>
    </row>
    <row r="80" spans="1:18" s="5" customFormat="1" ht="16" thickBot="1" x14ac:dyDescent="0.3">
      <c r="A80" s="286" t="str">
        <f>IF(VLOOKUP($C$21,MPA!$A$2:$R$94,H80+2,0)="","0",VLOOKUP($C$21,MPA!$A$2:$R$94,H80+2,0))</f>
        <v>0</v>
      </c>
      <c r="B80" s="795" t="str">
        <f>IFERROR(VLOOKUP(A80,MPA!$A$99:$A$403,2,0),"")</f>
        <v/>
      </c>
      <c r="C80" s="796"/>
      <c r="D80" s="796"/>
      <c r="E80" s="797"/>
      <c r="F80" s="798">
        <v>0</v>
      </c>
      <c r="G80" s="799"/>
      <c r="H80" s="467">
        <v>8</v>
      </c>
      <c r="I80" s="215"/>
      <c r="J80" s="215" t="str">
        <f>IFERROR(VLOOKUP(A80,MPA!$A$99:$A$403,2,0),"")</f>
        <v/>
      </c>
      <c r="K80" s="215">
        <f t="shared" si="0"/>
        <v>0</v>
      </c>
      <c r="O80" s="27"/>
      <c r="R80" s="293">
        <f>CTR2_Form!K80</f>
        <v>0</v>
      </c>
    </row>
    <row r="81" spans="1:18" s="5" customFormat="1" ht="16" thickBot="1" x14ac:dyDescent="0.3">
      <c r="A81" s="286" t="str">
        <f>IF(VLOOKUP($C$21,MPA!$A$2:$R$94,H81+2,0)="","0",VLOOKUP($C$21,MPA!$A$2:$R$94,H81+2,0))</f>
        <v>0</v>
      </c>
      <c r="B81" s="795" t="str">
        <f>IFERROR(VLOOKUP(A81,MPA!$A$99:$A$403,2,0),"")</f>
        <v/>
      </c>
      <c r="C81" s="796"/>
      <c r="D81" s="796"/>
      <c r="E81" s="797"/>
      <c r="F81" s="798">
        <v>0</v>
      </c>
      <c r="G81" s="799"/>
      <c r="H81" s="467">
        <v>9</v>
      </c>
      <c r="I81" s="215"/>
      <c r="J81" s="215" t="str">
        <f>IFERROR(VLOOKUP(A81,MPA!$A$99:$A$403,2,0),"")</f>
        <v/>
      </c>
      <c r="K81" s="215">
        <f t="shared" si="0"/>
        <v>0</v>
      </c>
      <c r="L81" s="215"/>
      <c r="M81" s="215"/>
      <c r="N81" s="191"/>
      <c r="O81" s="27"/>
      <c r="R81" s="293">
        <f>CTR2_Form!K81</f>
        <v>0</v>
      </c>
    </row>
    <row r="82" spans="1:18" s="5" customFormat="1" ht="16" thickBot="1" x14ac:dyDescent="0.3">
      <c r="A82" s="286" t="str">
        <f>IF(VLOOKUP($C$21,MPA!$A$2:$R$94,H82+2,0)="","0",VLOOKUP($C$21,MPA!$A$2:$R$94,H82+2,0))</f>
        <v>0</v>
      </c>
      <c r="B82" s="795" t="str">
        <f>IFERROR(VLOOKUP(A82,MPA!$A$99:$A$403,2,0),"")</f>
        <v/>
      </c>
      <c r="C82" s="796"/>
      <c r="D82" s="796"/>
      <c r="E82" s="797"/>
      <c r="F82" s="798">
        <v>0</v>
      </c>
      <c r="G82" s="799"/>
      <c r="H82" s="467">
        <v>10</v>
      </c>
      <c r="I82" s="215"/>
      <c r="J82" s="215" t="str">
        <f>IFERROR(VLOOKUP(A82,MPA!$A$99:$A$403,2,0),"")</f>
        <v/>
      </c>
      <c r="K82" s="215">
        <f t="shared" si="0"/>
        <v>0</v>
      </c>
      <c r="L82" s="215"/>
      <c r="M82" s="215"/>
      <c r="N82" s="191"/>
      <c r="O82" s="27"/>
      <c r="R82" s="293">
        <f>CTR2_Form!K82</f>
        <v>0</v>
      </c>
    </row>
    <row r="83" spans="1:18" s="5" customFormat="1" ht="16" thickBot="1" x14ac:dyDescent="0.3">
      <c r="A83" s="286" t="str">
        <f>IF(VLOOKUP($C$21,MPA!$A$2:$R$94,H83+2,0)="","0",VLOOKUP($C$21,MPA!$A$2:$R$94,H83+2,0))</f>
        <v>0</v>
      </c>
      <c r="B83" s="795" t="str">
        <f>IFERROR(VLOOKUP(A83,MPA!$A$99:$A$403,2,0),"")</f>
        <v/>
      </c>
      <c r="C83" s="796"/>
      <c r="D83" s="796"/>
      <c r="E83" s="797"/>
      <c r="F83" s="798">
        <v>0</v>
      </c>
      <c r="G83" s="799"/>
      <c r="H83" s="467">
        <v>11</v>
      </c>
      <c r="I83" s="215"/>
      <c r="J83" s="215" t="str">
        <f>IFERROR(VLOOKUP(A83,MPA!$A$99:$A$403,2,0),"")</f>
        <v/>
      </c>
      <c r="K83" s="215">
        <f t="shared" si="0"/>
        <v>0</v>
      </c>
      <c r="L83" s="215"/>
      <c r="M83" s="215"/>
      <c r="N83" s="191"/>
      <c r="O83" s="27"/>
      <c r="R83" s="293">
        <f>CTR2_Form!K83</f>
        <v>0</v>
      </c>
    </row>
    <row r="84" spans="1:18" s="5" customFormat="1" ht="16" thickBot="1" x14ac:dyDescent="0.3">
      <c r="A84" s="286" t="str">
        <f>IF(VLOOKUP($C$21,MPA!$A$2:$R$94,H84+2,0)="","0",VLOOKUP($C$21,MPA!$A$2:$R$94,H84+2,0))</f>
        <v>0</v>
      </c>
      <c r="B84" s="795" t="str">
        <f>IFERROR(VLOOKUP(A84,MPA!$A$99:$A$403,2,0),"")</f>
        <v/>
      </c>
      <c r="C84" s="796"/>
      <c r="D84" s="796"/>
      <c r="E84" s="797"/>
      <c r="F84" s="798">
        <v>0</v>
      </c>
      <c r="G84" s="799"/>
      <c r="H84" s="467">
        <v>12</v>
      </c>
      <c r="I84" s="215"/>
      <c r="J84" s="215" t="str">
        <f>IFERROR(VLOOKUP(A84,MPA!$A$99:$A$403,2,0),"")</f>
        <v/>
      </c>
      <c r="K84" s="215">
        <f t="shared" si="0"/>
        <v>0</v>
      </c>
      <c r="L84" s="215"/>
      <c r="M84" s="215"/>
      <c r="N84" s="191"/>
      <c r="O84" s="27"/>
      <c r="R84" s="293">
        <f>CTR2_Form!K84</f>
        <v>0</v>
      </c>
    </row>
    <row r="85" spans="1:18" s="5" customFormat="1" ht="16" thickBot="1" x14ac:dyDescent="0.3">
      <c r="A85" s="286" t="str">
        <f>IF(VLOOKUP($C$21,MPA!$A$2:$R$94,H85+2,0)="","0",VLOOKUP($C$21,MPA!$A$2:$R$94,H85+2,0))</f>
        <v>0</v>
      </c>
      <c r="B85" s="795" t="str">
        <f>IFERROR(VLOOKUP(A85,MPA!$A$99:$A$403,2,0),"")</f>
        <v/>
      </c>
      <c r="C85" s="796"/>
      <c r="D85" s="796"/>
      <c r="E85" s="797"/>
      <c r="F85" s="798">
        <v>0</v>
      </c>
      <c r="G85" s="799"/>
      <c r="H85" s="467">
        <v>13</v>
      </c>
      <c r="I85" s="215"/>
      <c r="J85" s="215" t="str">
        <f>IFERROR(VLOOKUP(A85,MPA!$A$99:$A$403,2,0),"")</f>
        <v/>
      </c>
      <c r="K85" s="215">
        <f t="shared" si="0"/>
        <v>0</v>
      </c>
      <c r="L85" s="215"/>
      <c r="M85" s="215"/>
      <c r="N85" s="191"/>
      <c r="O85" s="27"/>
      <c r="R85" s="293">
        <f>CTR2_Form!K85</f>
        <v>0</v>
      </c>
    </row>
    <row r="86" spans="1:18" s="5" customFormat="1" ht="16" thickBot="1" x14ac:dyDescent="0.3">
      <c r="A86" s="286" t="str">
        <f>IF(VLOOKUP($C$21,MPA!$A$2:$R$94,H86+2,0)="","0",VLOOKUP($C$21,MPA!$A$2:$R$94,H86+2,0))</f>
        <v>0</v>
      </c>
      <c r="B86" s="795" t="str">
        <f>IFERROR(VLOOKUP(A86,MPA!$A$99:$A$403,2,0),"")</f>
        <v/>
      </c>
      <c r="C86" s="796"/>
      <c r="D86" s="796"/>
      <c r="E86" s="797"/>
      <c r="F86" s="798">
        <v>0</v>
      </c>
      <c r="G86" s="799"/>
      <c r="H86" s="467">
        <v>14</v>
      </c>
      <c r="I86" s="215"/>
      <c r="J86" s="215" t="str">
        <f>IFERROR(VLOOKUP(A86,MPA!$A$99:$A$403,2,0),"")</f>
        <v/>
      </c>
      <c r="K86" s="215">
        <f t="shared" si="0"/>
        <v>0</v>
      </c>
      <c r="L86" s="215"/>
      <c r="M86" s="215"/>
      <c r="N86" s="191"/>
      <c r="O86" s="27"/>
      <c r="R86" s="293">
        <f>CTR2_Form!K86</f>
        <v>0</v>
      </c>
    </row>
    <row r="87" spans="1:18" s="5" customFormat="1" ht="16" thickBot="1" x14ac:dyDescent="0.3">
      <c r="A87" s="286" t="str">
        <f>IF(VLOOKUP($C$21,MPA!$A$2:$R$94,H87+2,0)="","0",VLOOKUP($C$21,MPA!$A$2:$R$94,H87+2,0))</f>
        <v>0</v>
      </c>
      <c r="B87" s="795" t="str">
        <f>IFERROR(VLOOKUP(A87,MPA!$A$99:$A$403,2,0),"")</f>
        <v/>
      </c>
      <c r="C87" s="796"/>
      <c r="D87" s="796"/>
      <c r="E87" s="797"/>
      <c r="F87" s="798">
        <v>0</v>
      </c>
      <c r="G87" s="799"/>
      <c r="H87" s="467">
        <v>15</v>
      </c>
      <c r="I87" s="215"/>
      <c r="J87" s="215" t="str">
        <f>IFERROR(VLOOKUP(A87,MPA!$A$99:$A$403,2,0),"")</f>
        <v/>
      </c>
      <c r="K87" s="215">
        <f t="shared" si="0"/>
        <v>0</v>
      </c>
      <c r="L87" s="215"/>
      <c r="M87" s="215"/>
      <c r="N87" s="191"/>
      <c r="O87" s="27"/>
      <c r="R87" s="293">
        <f>CTR2_Form!K87</f>
        <v>0</v>
      </c>
    </row>
    <row r="88" spans="1:18" s="5" customFormat="1" ht="16" thickBot="1" x14ac:dyDescent="0.3">
      <c r="A88" s="286" t="str">
        <f>IF(VLOOKUP($C$21,MPA!$A$2:$R$94,H88+2,0)="","0",VLOOKUP($C$21,MPA!$A$2:$R$94,H88+2,0))</f>
        <v>0</v>
      </c>
      <c r="B88" s="795" t="str">
        <f>IFERROR(VLOOKUP(A88,MPA!$A$99:$A$403,2,0),"")</f>
        <v/>
      </c>
      <c r="C88" s="796"/>
      <c r="D88" s="796"/>
      <c r="E88" s="797"/>
      <c r="F88" s="798">
        <v>0</v>
      </c>
      <c r="G88" s="799"/>
      <c r="H88" s="467">
        <v>16</v>
      </c>
      <c r="I88" s="215"/>
      <c r="J88" s="215" t="str">
        <f>IFERROR(VLOOKUP(A88,MPA!$A$99:$A$403,2,0),"")</f>
        <v/>
      </c>
      <c r="K88" s="215">
        <f t="shared" si="0"/>
        <v>0</v>
      </c>
      <c r="L88" s="215"/>
      <c r="M88" s="215"/>
      <c r="N88" s="191"/>
      <c r="O88" s="27"/>
      <c r="R88" s="293">
        <f>CTR2_Form!K88</f>
        <v>0</v>
      </c>
    </row>
    <row r="89" spans="1:18" s="5" customFormat="1" ht="16" thickBot="1" x14ac:dyDescent="0.4">
      <c r="A89" s="268"/>
      <c r="B89" s="800" t="s">
        <v>93</v>
      </c>
      <c r="C89" s="801"/>
      <c r="D89" s="801"/>
      <c r="E89" s="802"/>
      <c r="F89" s="803">
        <f>SUM(F73:G88)</f>
        <v>0</v>
      </c>
      <c r="G89" s="804"/>
      <c r="H89" s="450"/>
      <c r="I89" s="215"/>
      <c r="J89" s="215"/>
      <c r="K89" s="215">
        <f>SUM($K$73:$K$88)</f>
        <v>0</v>
      </c>
      <c r="L89" s="215"/>
      <c r="M89" s="215"/>
      <c r="N89" s="191"/>
      <c r="O89" s="27"/>
      <c r="R89" s="293">
        <f>CTR2_Form!K89</f>
        <v>0</v>
      </c>
    </row>
    <row r="90" spans="1:18" s="5" customFormat="1" ht="15.5" x14ac:dyDescent="0.35">
      <c r="A90" s="268"/>
      <c r="B90" s="269"/>
      <c r="C90" s="805"/>
      <c r="D90" s="806"/>
      <c r="E90" s="806"/>
      <c r="F90" s="807"/>
      <c r="G90" s="808"/>
      <c r="H90" s="809"/>
      <c r="I90" s="215"/>
      <c r="J90" s="215"/>
      <c r="K90" s="215"/>
      <c r="L90" s="215"/>
      <c r="M90" s="215"/>
      <c r="N90" s="191"/>
      <c r="O90" s="27"/>
      <c r="R90"/>
    </row>
    <row r="91" spans="1:18" s="5" customFormat="1" ht="18" x14ac:dyDescent="0.25">
      <c r="A91" s="273"/>
      <c r="B91" s="788" t="s">
        <v>1695</v>
      </c>
      <c r="C91" s="788"/>
      <c r="D91" s="788"/>
      <c r="E91" s="788"/>
      <c r="F91" s="788"/>
      <c r="G91" s="788"/>
      <c r="H91" s="450"/>
      <c r="I91" s="215"/>
      <c r="J91" s="215"/>
      <c r="K91" s="215"/>
      <c r="L91" s="215"/>
      <c r="M91" s="215"/>
      <c r="N91" s="191"/>
      <c r="O91" s="27"/>
      <c r="R91" s="191"/>
    </row>
    <row r="92" spans="1:18" s="5" customFormat="1" ht="20.5" thickBot="1" x14ac:dyDescent="0.3">
      <c r="A92" s="468"/>
      <c r="B92" s="287"/>
      <c r="C92" s="287"/>
      <c r="D92" s="287"/>
      <c r="E92" s="287"/>
      <c r="F92" s="287"/>
      <c r="G92" s="287"/>
      <c r="H92" s="450"/>
      <c r="I92" s="215"/>
      <c r="J92" s="215"/>
      <c r="K92" s="215"/>
      <c r="L92" s="215"/>
      <c r="M92" s="215"/>
      <c r="N92" s="191"/>
      <c r="O92" s="27"/>
      <c r="R92" s="191"/>
    </row>
    <row r="93" spans="1:18" s="5" customFormat="1" ht="16" thickBot="1" x14ac:dyDescent="0.4">
      <c r="A93" s="469"/>
      <c r="B93" s="455"/>
      <c r="C93" s="455"/>
      <c r="D93" s="455"/>
      <c r="E93" s="455"/>
      <c r="F93" s="455"/>
      <c r="G93" s="455"/>
      <c r="H93" s="455"/>
      <c r="I93" s="215"/>
      <c r="J93" s="215"/>
      <c r="K93" s="215"/>
      <c r="L93" s="215"/>
      <c r="M93" s="215"/>
      <c r="N93" s="191"/>
      <c r="O93" s="27"/>
      <c r="R93" s="191"/>
    </row>
    <row r="94" spans="1:18" s="5" customFormat="1" ht="15.5" x14ac:dyDescent="0.35">
      <c r="A94" s="689"/>
      <c r="B94" s="679"/>
      <c r="C94" s="679"/>
      <c r="D94" s="679"/>
      <c r="E94" s="679"/>
      <c r="F94" s="679"/>
      <c r="G94" s="679"/>
      <c r="H94" s="682"/>
      <c r="I94" s="215"/>
      <c r="J94" s="215"/>
      <c r="K94" s="215"/>
      <c r="L94" s="215"/>
      <c r="M94" s="215"/>
      <c r="N94" s="191"/>
      <c r="O94" s="27"/>
      <c r="R94" s="191"/>
    </row>
    <row r="95" spans="1:18" s="5" customFormat="1" ht="18" x14ac:dyDescent="0.4">
      <c r="A95" s="266"/>
      <c r="B95" s="281" t="s">
        <v>94</v>
      </c>
      <c r="C95" s="250"/>
      <c r="D95" s="250"/>
      <c r="E95" s="250"/>
      <c r="F95" s="250"/>
      <c r="G95" s="250"/>
      <c r="H95" s="450"/>
      <c r="I95" s="215"/>
      <c r="J95" s="215"/>
      <c r="K95" s="215"/>
      <c r="L95" s="215"/>
      <c r="M95" s="215"/>
      <c r="N95" s="191"/>
      <c r="O95" s="27"/>
      <c r="R95" s="191"/>
    </row>
    <row r="96" spans="1:18" s="5" customFormat="1" ht="15.5" x14ac:dyDescent="0.35">
      <c r="A96" s="268"/>
      <c r="B96" s="250"/>
      <c r="C96" s="250"/>
      <c r="D96" s="250"/>
      <c r="E96" s="250"/>
      <c r="F96" s="250"/>
      <c r="G96" s="250"/>
      <c r="H96" s="450"/>
      <c r="I96" s="215"/>
      <c r="J96" s="215"/>
      <c r="K96" s="215"/>
      <c r="L96" s="215"/>
      <c r="M96" s="215"/>
      <c r="N96" s="191"/>
      <c r="O96" s="27"/>
      <c r="R96" s="191"/>
    </row>
    <row r="97" spans="1:18" s="5" customFormat="1" ht="15.5" x14ac:dyDescent="0.35">
      <c r="A97" s="470"/>
      <c r="B97" s="789" t="s">
        <v>1696</v>
      </c>
      <c r="C97" s="790"/>
      <c r="D97" s="790"/>
      <c r="E97" s="790"/>
      <c r="F97" s="790"/>
      <c r="G97" s="790"/>
      <c r="H97" s="450"/>
      <c r="I97" s="215"/>
      <c r="J97" s="215"/>
      <c r="K97" s="215"/>
      <c r="L97" s="215"/>
      <c r="M97" s="215"/>
      <c r="N97" s="191"/>
      <c r="O97" s="27"/>
      <c r="R97" s="191"/>
    </row>
    <row r="98" spans="1:18" s="5" customFormat="1" ht="15.5" x14ac:dyDescent="0.35">
      <c r="A98" s="470"/>
      <c r="B98" s="789"/>
      <c r="C98" s="790"/>
      <c r="D98" s="790"/>
      <c r="E98" s="790"/>
      <c r="F98" s="790"/>
      <c r="G98" s="790"/>
      <c r="H98" s="450"/>
      <c r="I98" s="215"/>
      <c r="J98" s="215"/>
      <c r="K98" s="215"/>
      <c r="L98" s="215"/>
      <c r="M98" s="215"/>
      <c r="N98" s="191"/>
      <c r="O98" s="27"/>
      <c r="R98" s="191"/>
    </row>
    <row r="99" spans="1:18" s="5" customFormat="1" ht="15.5" x14ac:dyDescent="0.35">
      <c r="A99" s="266"/>
      <c r="B99" s="790"/>
      <c r="C99" s="790"/>
      <c r="D99" s="790"/>
      <c r="E99" s="790"/>
      <c r="F99" s="790"/>
      <c r="G99" s="790"/>
      <c r="H99" s="450"/>
      <c r="I99" s="215"/>
      <c r="J99" s="215"/>
      <c r="K99" s="215"/>
      <c r="L99" s="215"/>
      <c r="M99" s="215"/>
      <c r="N99" s="191"/>
      <c r="O99" s="27"/>
      <c r="R99" s="191"/>
    </row>
    <row r="100" spans="1:18" s="5" customFormat="1" ht="15.5" x14ac:dyDescent="0.35">
      <c r="A100" s="266"/>
      <c r="B100" s="791"/>
      <c r="C100" s="792"/>
      <c r="D100" s="792"/>
      <c r="E100" s="792"/>
      <c r="F100" s="792"/>
      <c r="G100" s="792"/>
      <c r="H100" s="450"/>
      <c r="I100" s="215"/>
      <c r="J100" s="215"/>
      <c r="K100" s="215"/>
      <c r="L100" s="215"/>
      <c r="M100" s="215"/>
      <c r="N100" s="191"/>
      <c r="O100" s="27"/>
      <c r="R100" s="191"/>
    </row>
    <row r="101" spans="1:18" s="5" customFormat="1" ht="15.5" x14ac:dyDescent="0.35">
      <c r="A101" s="268"/>
      <c r="B101" s="793"/>
      <c r="C101" s="794"/>
      <c r="D101" s="794"/>
      <c r="E101" s="794"/>
      <c r="F101" s="250"/>
      <c r="G101" s="250"/>
      <c r="H101" s="450"/>
      <c r="I101" s="215"/>
      <c r="J101" s="215"/>
      <c r="K101" s="215"/>
      <c r="L101" s="215"/>
      <c r="M101" s="215"/>
      <c r="N101" s="191"/>
      <c r="O101" s="27"/>
      <c r="R101" s="191"/>
    </row>
    <row r="102" spans="1:18" s="5" customFormat="1" ht="15.5" x14ac:dyDescent="0.35">
      <c r="A102" s="266"/>
      <c r="B102" s="288" t="s">
        <v>1697</v>
      </c>
      <c r="C102" s="250"/>
      <c r="D102" s="250"/>
      <c r="E102" s="250"/>
      <c r="F102" s="250"/>
      <c r="G102" s="250"/>
      <c r="H102" s="450"/>
      <c r="I102" s="215"/>
      <c r="J102" s="215"/>
      <c r="K102" s="215"/>
      <c r="L102" s="215"/>
      <c r="M102" s="215"/>
      <c r="N102" s="191"/>
      <c r="O102" s="27"/>
      <c r="R102" s="191"/>
    </row>
    <row r="103" spans="1:18" s="5" customFormat="1" ht="15.5" x14ac:dyDescent="0.35">
      <c r="A103" s="268"/>
      <c r="B103" s="269"/>
      <c r="C103" s="250"/>
      <c r="D103" s="250"/>
      <c r="E103" s="250"/>
      <c r="F103" s="250"/>
      <c r="G103" s="250"/>
      <c r="H103" s="450"/>
      <c r="I103" s="215"/>
      <c r="J103" s="215"/>
      <c r="K103" s="215"/>
      <c r="L103" s="215"/>
      <c r="M103" s="215"/>
      <c r="N103" s="191"/>
      <c r="O103" s="27"/>
      <c r="R103" s="191"/>
    </row>
    <row r="104" spans="1:18" s="5" customFormat="1" ht="15.5" x14ac:dyDescent="0.35">
      <c r="A104" s="266"/>
      <c r="B104" s="288" t="s">
        <v>97</v>
      </c>
      <c r="C104" s="250"/>
      <c r="D104" s="250"/>
      <c r="E104" s="250"/>
      <c r="F104" s="250"/>
      <c r="G104" s="250"/>
      <c r="H104" s="450"/>
      <c r="I104" s="215"/>
      <c r="J104" s="215"/>
      <c r="K104" s="215"/>
      <c r="L104" s="215"/>
      <c r="M104" s="215"/>
      <c r="N104" s="191"/>
      <c r="O104" s="27"/>
      <c r="R104" s="191"/>
    </row>
    <row r="105" spans="1:18" s="5" customFormat="1" ht="15.5" x14ac:dyDescent="0.35">
      <c r="A105" s="266"/>
      <c r="B105" s="250"/>
      <c r="C105" s="250"/>
      <c r="D105" s="250"/>
      <c r="E105" s="250"/>
      <c r="F105" s="250"/>
      <c r="G105" s="250"/>
      <c r="H105" s="450"/>
      <c r="I105" s="215"/>
      <c r="J105" s="215"/>
      <c r="K105" s="215"/>
      <c r="L105" s="215"/>
      <c r="M105" s="215"/>
      <c r="N105" s="191"/>
      <c r="O105" s="27"/>
      <c r="R105" s="191"/>
    </row>
    <row r="106" spans="1:18" s="5" customFormat="1" ht="16" thickBot="1" x14ac:dyDescent="0.4">
      <c r="A106" s="552"/>
      <c r="B106" s="563"/>
      <c r="C106" s="563"/>
      <c r="D106" s="563"/>
      <c r="E106" s="553"/>
      <c r="F106" s="553"/>
      <c r="G106" s="553"/>
      <c r="H106" s="564"/>
      <c r="I106" s="215"/>
      <c r="J106" s="215"/>
      <c r="K106" s="215"/>
      <c r="L106" s="215"/>
      <c r="M106" s="215"/>
      <c r="N106" s="191"/>
      <c r="O106" s="27"/>
      <c r="R106" s="191"/>
    </row>
    <row r="108" spans="1:18" x14ac:dyDescent="0.25">
      <c r="O108"/>
    </row>
    <row r="109" spans="1:18" x14ac:dyDescent="0.25">
      <c r="O109"/>
    </row>
    <row r="110" spans="1:18" x14ac:dyDescent="0.25">
      <c r="O110"/>
    </row>
    <row r="111" spans="1:18" x14ac:dyDescent="0.25">
      <c r="O111"/>
    </row>
    <row r="112" spans="1:18" x14ac:dyDescent="0.25">
      <c r="O112"/>
    </row>
    <row r="113" customFormat="1" x14ac:dyDescent="0.25"/>
    <row r="114" customFormat="1" x14ac:dyDescent="0.25"/>
    <row r="146" spans="9:17" x14ac:dyDescent="0.25">
      <c r="I146"/>
      <c r="J146"/>
      <c r="K146"/>
      <c r="P146" s="305"/>
      <c r="Q146" s="305"/>
    </row>
    <row r="147" spans="9:17" x14ac:dyDescent="0.25">
      <c r="I147"/>
      <c r="J147"/>
      <c r="K147"/>
      <c r="N147" s="306"/>
      <c r="O147" s="307"/>
      <c r="P147" s="307"/>
      <c r="Q147" s="307"/>
    </row>
    <row r="221" spans="9:19" x14ac:dyDescent="0.25">
      <c r="I221"/>
      <c r="J221"/>
      <c r="K221"/>
      <c r="L221"/>
      <c r="M221"/>
      <c r="N221"/>
      <c r="O221" s="305" t="s">
        <v>98</v>
      </c>
      <c r="P221" s="305" t="s">
        <v>56</v>
      </c>
      <c r="Q221" s="305" t="s">
        <v>99</v>
      </c>
      <c r="R221" s="305" t="s">
        <v>100</v>
      </c>
    </row>
    <row r="223" spans="9:19" x14ac:dyDescent="0.25">
      <c r="I223"/>
      <c r="J223"/>
      <c r="K223"/>
      <c r="L223"/>
      <c r="M223"/>
      <c r="N223"/>
      <c r="O223" s="305" t="str">
        <f>+$C$20</f>
        <v>ZZZZ</v>
      </c>
      <c r="P223" s="305" t="str">
        <f>+$C$21</f>
        <v>EZZZZ</v>
      </c>
      <c r="Q223" s="305">
        <f>+$C$22</f>
        <v>0</v>
      </c>
      <c r="R223" s="305">
        <f>+$C$23</f>
        <v>0</v>
      </c>
      <c r="S223" s="305">
        <f>+$C$24</f>
        <v>0</v>
      </c>
    </row>
  </sheetData>
  <mergeCells count="59">
    <mergeCell ref="A10:H10"/>
    <mergeCell ref="B29:D30"/>
    <mergeCell ref="B31:C33"/>
    <mergeCell ref="B34:C35"/>
    <mergeCell ref="B38:C39"/>
    <mergeCell ref="D39:E39"/>
    <mergeCell ref="B72:E72"/>
    <mergeCell ref="F72:G72"/>
    <mergeCell ref="B40:E41"/>
    <mergeCell ref="B43:G44"/>
    <mergeCell ref="B48:D49"/>
    <mergeCell ref="B51:D52"/>
    <mergeCell ref="B53:G53"/>
    <mergeCell ref="E58:G58"/>
    <mergeCell ref="B65:G65"/>
    <mergeCell ref="F68:G68"/>
    <mergeCell ref="B70:E70"/>
    <mergeCell ref="F70:G70"/>
    <mergeCell ref="B71:E71"/>
    <mergeCell ref="B73:E73"/>
    <mergeCell ref="F73:G73"/>
    <mergeCell ref="B74:E74"/>
    <mergeCell ref="F74:G74"/>
    <mergeCell ref="B75:E75"/>
    <mergeCell ref="F75:G75"/>
    <mergeCell ref="B76:E76"/>
    <mergeCell ref="F76:G76"/>
    <mergeCell ref="B77:E77"/>
    <mergeCell ref="F77:G77"/>
    <mergeCell ref="B78:E78"/>
    <mergeCell ref="F78:G78"/>
    <mergeCell ref="B79:E79"/>
    <mergeCell ref="F79:G79"/>
    <mergeCell ref="B80:E80"/>
    <mergeCell ref="F80:G80"/>
    <mergeCell ref="B81:E81"/>
    <mergeCell ref="F81:G81"/>
    <mergeCell ref="B82:E82"/>
    <mergeCell ref="F82:G82"/>
    <mergeCell ref="B83:E83"/>
    <mergeCell ref="F83:G83"/>
    <mergeCell ref="B84:E84"/>
    <mergeCell ref="F84:G84"/>
    <mergeCell ref="B85:E85"/>
    <mergeCell ref="F85:G85"/>
    <mergeCell ref="B86:E86"/>
    <mergeCell ref="F86:G86"/>
    <mergeCell ref="B87:E87"/>
    <mergeCell ref="F87:G87"/>
    <mergeCell ref="B91:G91"/>
    <mergeCell ref="B97:G99"/>
    <mergeCell ref="B100:G100"/>
    <mergeCell ref="B101:E101"/>
    <mergeCell ref="B88:E88"/>
    <mergeCell ref="F88:G88"/>
    <mergeCell ref="B89:E89"/>
    <mergeCell ref="F89:G89"/>
    <mergeCell ref="C90:E90"/>
    <mergeCell ref="F90:H90"/>
  </mergeCells>
  <conditionalFormatting sqref="F90:H90">
    <cfRule type="expression" dxfId="19" priority="8" stopIfTrue="1">
      <formula>$F$89=0</formula>
    </cfRule>
    <cfRule type="expression" dxfId="18" priority="9" stopIfTrue="1">
      <formula>K89=1</formula>
    </cfRule>
    <cfRule type="expression" dxfId="17" priority="10" stopIfTrue="1">
      <formula>K89&gt;1</formula>
    </cfRule>
  </conditionalFormatting>
  <conditionalFormatting sqref="C90:E90">
    <cfRule type="expression" dxfId="16" priority="11" stopIfTrue="1">
      <formula>$D$89=0</formula>
    </cfRule>
    <cfRule type="expression" dxfId="15" priority="12" stopIfTrue="1">
      <formula>J89=1</formula>
    </cfRule>
    <cfRule type="expression" dxfId="14" priority="13" stopIfTrue="1">
      <formula>J89&gt;1</formula>
    </cfRule>
  </conditionalFormatting>
  <conditionalFormatting sqref="D39:E39">
    <cfRule type="expression" dxfId="13" priority="14" stopIfTrue="1">
      <formula>#REF!=1</formula>
    </cfRule>
    <cfRule type="expression" dxfId="12" priority="15" stopIfTrue="1">
      <formula>#REF!&gt;1</formula>
    </cfRule>
  </conditionalFormatting>
  <conditionalFormatting sqref="G40">
    <cfRule type="cellIs" dxfId="11" priority="16" stopIfTrue="1" operator="equal">
      <formula>""</formula>
    </cfRule>
    <cfRule type="cellIs" dxfId="10" priority="17" stopIfTrue="1" operator="notEqual">
      <formula>"yes"</formula>
    </cfRule>
  </conditionalFormatting>
  <conditionalFormatting sqref="F36:F37">
    <cfRule type="expression" dxfId="9" priority="18" stopIfTrue="1">
      <formula>#REF!</formula>
    </cfRule>
  </conditionalFormatting>
  <conditionalFormatting sqref="B43">
    <cfRule type="expression" dxfId="8" priority="19" stopIfTrue="1">
      <formula>$I$43=1</formula>
    </cfRule>
    <cfRule type="expression" dxfId="7" priority="20" stopIfTrue="1">
      <formula>$I$43=0</formula>
    </cfRule>
  </conditionalFormatting>
  <conditionalFormatting sqref="E29 E31 E34">
    <cfRule type="expression" dxfId="6" priority="7" stopIfTrue="1">
      <formula>$K$21=1</formula>
    </cfRule>
  </conditionalFormatting>
  <conditionalFormatting sqref="B43:G44">
    <cfRule type="expression" dxfId="5" priority="6">
      <formula>$G$38=""</formula>
    </cfRule>
  </conditionalFormatting>
  <conditionalFormatting sqref="B91:G91">
    <cfRule type="expression" dxfId="4" priority="5">
      <formula>$K$89&gt;0</formula>
    </cfRule>
  </conditionalFormatting>
  <conditionalFormatting sqref="A46:H47 A49:H54 A48:F48 H48">
    <cfRule type="expression" dxfId="3" priority="1">
      <formula>$J$51=0</formula>
    </cfRule>
  </conditionalFormatting>
  <conditionalFormatting sqref="B53:G53">
    <cfRule type="expression" dxfId="2" priority="2">
      <formula>$J$51=0</formula>
    </cfRule>
    <cfRule type="expression" dxfId="1" priority="3">
      <formula>$G$48=""</formula>
    </cfRule>
    <cfRule type="expression" dxfId="0" priority="4">
      <formula>$E$51&gt;$K$51</formula>
    </cfRule>
  </conditionalFormatting>
  <dataValidations count="4">
    <dataValidation type="decimal" allowBlank="1" showInputMessage="1" showErrorMessage="1" error="Please enter a positive number." sqref="E29 G29 G31 E31:E35 G34:G35 G48" xr:uid="{00000000-0002-0000-0800-000000000000}">
      <formula1>0</formula1>
      <formula2>999999999999999</formula2>
    </dataValidation>
    <dataValidation type="decimal" allowBlank="1" showInputMessage="1" showErrorMessage="1" error="Must be a positive value less than the total council tax requirement (line 1)" sqref="F73:G88" xr:uid="{00000000-0002-0000-0800-000001000000}">
      <formula1>0</formula1>
      <formula2>$G$29</formula2>
    </dataValidation>
    <dataValidation type="list" allowBlank="1" showInputMessage="1" showErrorMessage="1" sqref="E58:G58" xr:uid="{00000000-0002-0000-0800-000002000000}">
      <formula1>"No, Yes - to be held,  Yes - resulted in no changes, Yes - changes made to form"</formula1>
    </dataValidation>
    <dataValidation type="decimal" allowBlank="1" showInputMessage="1" showErrorMessage="1" error="Please enter a numerical value." sqref="G32:G33" xr:uid="{00000000-0002-0000-0800-000003000000}">
      <formula1>-999999999999999</formula1>
      <formula2>9999999999999990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V68"/>
  <sheetViews>
    <sheetView showGridLines="0" tabSelected="1" zoomScaleNormal="100" workbookViewId="0"/>
  </sheetViews>
  <sheetFormatPr defaultColWidth="9.1796875" defaultRowHeight="12.5" x14ac:dyDescent="0.25"/>
  <cols>
    <col min="1" max="1" width="4.7265625" customWidth="1"/>
    <col min="2" max="2" width="10" customWidth="1"/>
    <col min="3" max="3" width="121" customWidth="1"/>
    <col min="4" max="4" width="6.453125" customWidth="1"/>
    <col min="5" max="16384" width="9.1796875" style="5"/>
  </cols>
  <sheetData>
    <row r="1" spans="1:4" s="18" customFormat="1" ht="15" customHeight="1" x14ac:dyDescent="0.35">
      <c r="A1" s="625"/>
      <c r="B1" s="626"/>
      <c r="C1" s="627"/>
      <c r="D1" s="628"/>
    </row>
    <row r="2" spans="1:4" s="52" customFormat="1" ht="18" customHeight="1" x14ac:dyDescent="0.4">
      <c r="A2" s="698" t="s">
        <v>25</v>
      </c>
      <c r="B2" s="691"/>
      <c r="C2" s="691"/>
      <c r="D2" s="699"/>
    </row>
    <row r="3" spans="1:4" s="18" customFormat="1" ht="18" customHeight="1" x14ac:dyDescent="0.4">
      <c r="A3" s="700" t="s">
        <v>26</v>
      </c>
      <c r="B3" s="701"/>
      <c r="C3" s="701"/>
      <c r="D3" s="702"/>
    </row>
    <row r="4" spans="1:4" s="18" customFormat="1" ht="15.75" customHeight="1" x14ac:dyDescent="0.35">
      <c r="A4" s="348"/>
      <c r="B4" s="349"/>
      <c r="C4" s="349"/>
      <c r="D4" s="350"/>
    </row>
    <row r="5" spans="1:4" s="18" customFormat="1" ht="15.75" customHeight="1" x14ac:dyDescent="0.35">
      <c r="A5" s="703"/>
      <c r="B5" s="704"/>
      <c r="C5" s="704"/>
      <c r="D5" s="705"/>
    </row>
    <row r="6" spans="1:4" s="18" customFormat="1" ht="15.75" customHeight="1" x14ac:dyDescent="0.35">
      <c r="A6" s="348"/>
      <c r="B6" s="349"/>
      <c r="C6" s="571" t="s">
        <v>27</v>
      </c>
      <c r="D6" s="352"/>
    </row>
    <row r="7" spans="1:4" s="18" customFormat="1" ht="15.75" customHeight="1" x14ac:dyDescent="0.35">
      <c r="A7" s="706" t="s">
        <v>28</v>
      </c>
      <c r="B7" s="704"/>
      <c r="C7" s="704"/>
      <c r="D7" s="705"/>
    </row>
    <row r="8" spans="1:4" s="18" customFormat="1" ht="15.75" customHeight="1" x14ac:dyDescent="0.35">
      <c r="A8" s="348"/>
      <c r="B8" s="349"/>
      <c r="C8" s="351"/>
      <c r="D8" s="352"/>
    </row>
    <row r="9" spans="1:4" s="18" customFormat="1" ht="15.75" customHeight="1" x14ac:dyDescent="0.35">
      <c r="A9" s="712" t="s">
        <v>29</v>
      </c>
      <c r="B9" s="713"/>
      <c r="C9" s="713"/>
      <c r="D9" s="714"/>
    </row>
    <row r="10" spans="1:4" s="18" customFormat="1" ht="15.75" customHeight="1" x14ac:dyDescent="0.35">
      <c r="A10" s="706" t="s">
        <v>30</v>
      </c>
      <c r="B10" s="704"/>
      <c r="C10" s="704"/>
      <c r="D10" s="705"/>
    </row>
    <row r="11" spans="1:4" s="18" customFormat="1" ht="15.75" customHeight="1" x14ac:dyDescent="0.35">
      <c r="A11" s="706" t="s">
        <v>31</v>
      </c>
      <c r="B11" s="704"/>
      <c r="C11" s="704"/>
      <c r="D11" s="705"/>
    </row>
    <row r="12" spans="1:4" s="18" customFormat="1" ht="15.75" customHeight="1" x14ac:dyDescent="0.35">
      <c r="A12" s="348"/>
      <c r="B12" s="349"/>
      <c r="C12" s="34"/>
      <c r="D12" s="353"/>
    </row>
    <row r="13" spans="1:4" s="18" customFormat="1" ht="15.75" customHeight="1" thickBot="1" x14ac:dyDescent="0.4">
      <c r="A13" s="489"/>
      <c r="B13" s="490"/>
      <c r="C13" s="491" t="s">
        <v>32</v>
      </c>
      <c r="D13" s="492">
        <v>1</v>
      </c>
    </row>
    <row r="14" spans="1:4" ht="15" customHeight="1" thickBot="1" x14ac:dyDescent="0.3">
      <c r="A14" s="5"/>
      <c r="B14" s="5"/>
      <c r="C14" s="5"/>
      <c r="D14" s="5"/>
    </row>
    <row r="15" spans="1:4" x14ac:dyDescent="0.25">
      <c r="A15" s="629"/>
      <c r="B15" s="630"/>
      <c r="C15" s="630"/>
      <c r="D15" s="631"/>
    </row>
    <row r="16" spans="1:4" ht="15.5" x14ac:dyDescent="0.35">
      <c r="A16" s="715" t="s">
        <v>33</v>
      </c>
      <c r="B16" s="701"/>
      <c r="C16" s="701"/>
      <c r="D16" s="702"/>
    </row>
    <row r="17" spans="1:4" ht="15.5" x14ac:dyDescent="0.25">
      <c r="A17" s="707" t="s">
        <v>34</v>
      </c>
      <c r="B17" s="708"/>
      <c r="C17" s="708"/>
      <c r="D17" s="709"/>
    </row>
    <row r="18" spans="1:4" ht="16" thickBot="1" x14ac:dyDescent="0.4">
      <c r="A18" s="493"/>
      <c r="B18" s="494"/>
      <c r="C18" s="710"/>
      <c r="D18" s="711"/>
    </row>
    <row r="19" spans="1:4" ht="14" x14ac:dyDescent="0.3">
      <c r="A19" s="53"/>
      <c r="B19" s="54"/>
      <c r="C19" s="5"/>
      <c r="D19" s="344"/>
    </row>
    <row r="20" spans="1:4" ht="14" x14ac:dyDescent="0.3">
      <c r="A20" s="53"/>
      <c r="B20" s="54" t="s">
        <v>35</v>
      </c>
      <c r="C20" s="5"/>
      <c r="D20" s="344"/>
    </row>
    <row r="21" spans="1:4" ht="14" x14ac:dyDescent="0.3">
      <c r="A21" s="55"/>
      <c r="B21" s="56"/>
      <c r="C21" s="5"/>
      <c r="D21" s="344"/>
    </row>
    <row r="22" spans="1:4" x14ac:dyDescent="0.25">
      <c r="A22" s="50"/>
      <c r="B22" s="694" t="s">
        <v>36</v>
      </c>
      <c r="C22" s="695"/>
      <c r="D22" s="344"/>
    </row>
    <row r="23" spans="1:4" ht="14" x14ac:dyDescent="0.3">
      <c r="A23" s="55"/>
      <c r="B23" s="695"/>
      <c r="C23" s="695"/>
      <c r="D23" s="344"/>
    </row>
    <row r="24" spans="1:4" ht="14" x14ac:dyDescent="0.3">
      <c r="A24" s="55"/>
      <c r="B24" s="695"/>
      <c r="C24" s="695"/>
      <c r="D24" s="344"/>
    </row>
    <row r="25" spans="1:4" ht="14" x14ac:dyDescent="0.3">
      <c r="A25" s="55"/>
      <c r="B25" s="695"/>
      <c r="C25" s="695"/>
      <c r="D25" s="344"/>
    </row>
    <row r="26" spans="1:4" ht="14" x14ac:dyDescent="0.3">
      <c r="A26" s="55"/>
      <c r="B26" s="56"/>
      <c r="C26" s="5"/>
      <c r="D26" s="344"/>
    </row>
    <row r="27" spans="1:4" ht="14" x14ac:dyDescent="0.3">
      <c r="A27" s="50"/>
      <c r="B27" s="56" t="s">
        <v>37</v>
      </c>
      <c r="C27" s="5"/>
      <c r="D27" s="344"/>
    </row>
    <row r="28" spans="1:4" ht="14.5" thickBot="1" x14ac:dyDescent="0.35">
      <c r="A28" s="55"/>
      <c r="B28" s="56"/>
      <c r="C28" s="5"/>
      <c r="D28" s="344"/>
    </row>
    <row r="29" spans="1:4" ht="16.149999999999999" customHeight="1" thickBot="1" x14ac:dyDescent="0.3">
      <c r="A29" s="51"/>
      <c r="B29" s="57"/>
      <c r="C29" s="716" t="s">
        <v>38</v>
      </c>
      <c r="D29" s="344"/>
    </row>
    <row r="30" spans="1:4" ht="25.9" customHeight="1" thickBot="1" x14ac:dyDescent="0.3">
      <c r="A30" s="51"/>
      <c r="B30" s="5"/>
      <c r="C30" s="717"/>
      <c r="D30" s="344"/>
    </row>
    <row r="31" spans="1:4" ht="16.899999999999999" customHeight="1" thickBot="1" x14ac:dyDescent="0.3">
      <c r="A31" s="51"/>
      <c r="B31" s="632"/>
      <c r="C31" s="718" t="s">
        <v>39</v>
      </c>
      <c r="D31" s="354"/>
    </row>
    <row r="32" spans="1:4" ht="22.9" customHeight="1" thickBot="1" x14ac:dyDescent="0.3">
      <c r="A32" s="51"/>
      <c r="C32" s="704"/>
      <c r="D32" s="344"/>
    </row>
    <row r="33" spans="1:4" ht="16.899999999999999" customHeight="1" thickBot="1" x14ac:dyDescent="0.3">
      <c r="A33" s="51"/>
      <c r="B33" s="633"/>
      <c r="C33" s="297" t="s">
        <v>40</v>
      </c>
      <c r="D33" s="344"/>
    </row>
    <row r="34" spans="1:4" ht="14" x14ac:dyDescent="0.25">
      <c r="A34" s="51"/>
      <c r="B34" s="5"/>
      <c r="C34" s="58"/>
      <c r="D34" s="344"/>
    </row>
    <row r="35" spans="1:4" ht="14" x14ac:dyDescent="0.25">
      <c r="A35" s="51"/>
      <c r="B35" s="5"/>
      <c r="C35" s="58"/>
      <c r="D35" s="344"/>
    </row>
    <row r="36" spans="1:4" ht="14" x14ac:dyDescent="0.3">
      <c r="A36" s="53"/>
      <c r="B36" s="54" t="s">
        <v>41</v>
      </c>
      <c r="C36" s="5"/>
      <c r="D36" s="344"/>
    </row>
    <row r="37" spans="1:4" ht="14" x14ac:dyDescent="0.3">
      <c r="A37" s="53"/>
      <c r="B37" s="54"/>
      <c r="C37" s="5"/>
      <c r="D37" s="344"/>
    </row>
    <row r="38" spans="1:4" x14ac:dyDescent="0.25">
      <c r="A38" s="51"/>
      <c r="B38" s="694" t="s">
        <v>42</v>
      </c>
      <c r="C38" s="695"/>
      <c r="D38" s="344"/>
    </row>
    <row r="39" spans="1:4" x14ac:dyDescent="0.25">
      <c r="A39" s="51"/>
      <c r="B39" s="695"/>
      <c r="C39" s="695"/>
      <c r="D39" s="344"/>
    </row>
    <row r="40" spans="1:4" x14ac:dyDescent="0.25">
      <c r="A40" s="51"/>
      <c r="B40" s="695"/>
      <c r="C40" s="695"/>
      <c r="D40" s="344"/>
    </row>
    <row r="41" spans="1:4" x14ac:dyDescent="0.25">
      <c r="A41" s="51"/>
      <c r="B41" s="695"/>
      <c r="C41" s="695"/>
      <c r="D41" s="344"/>
    </row>
    <row r="42" spans="1:4" ht="21.65" customHeight="1" x14ac:dyDescent="0.3">
      <c r="A42" s="55" t="s">
        <v>43</v>
      </c>
      <c r="B42" s="695"/>
      <c r="C42" s="695"/>
      <c r="D42" s="344"/>
    </row>
    <row r="43" spans="1:4" ht="14" x14ac:dyDescent="0.3">
      <c r="A43" s="53"/>
      <c r="B43" s="54" t="s">
        <v>44</v>
      </c>
      <c r="C43" s="5"/>
      <c r="D43" s="344"/>
    </row>
    <row r="44" spans="1:4" ht="10" customHeight="1" x14ac:dyDescent="0.3">
      <c r="A44" s="53"/>
      <c r="B44" s="54"/>
      <c r="C44" s="5"/>
      <c r="D44" s="344"/>
    </row>
    <row r="45" spans="1:4" ht="14.25" customHeight="1" x14ac:dyDescent="0.25">
      <c r="A45" s="51"/>
      <c r="B45" s="719" t="s">
        <v>45</v>
      </c>
      <c r="C45" s="719"/>
      <c r="D45" s="344"/>
    </row>
    <row r="46" spans="1:4" ht="14.25" customHeight="1" x14ac:dyDescent="0.25">
      <c r="A46" s="51"/>
      <c r="B46" s="719"/>
      <c r="C46" s="719"/>
      <c r="D46" s="344"/>
    </row>
    <row r="47" spans="1:4" ht="14.25" customHeight="1" x14ac:dyDescent="0.25">
      <c r="A47" s="51"/>
      <c r="B47" s="719"/>
      <c r="C47" s="719"/>
      <c r="D47" s="344"/>
    </row>
    <row r="48" spans="1:4" ht="14.25" customHeight="1" x14ac:dyDescent="0.25">
      <c r="A48" s="51"/>
      <c r="B48" s="719"/>
      <c r="C48" s="719"/>
      <c r="D48" s="344"/>
    </row>
    <row r="49" spans="1:256" ht="8.5" customHeight="1" x14ac:dyDescent="0.25">
      <c r="A49" s="51"/>
      <c r="B49" s="74"/>
      <c r="C49" s="74"/>
      <c r="D49" s="344"/>
    </row>
    <row r="50" spans="1:256" ht="14.25" customHeight="1" x14ac:dyDescent="0.25">
      <c r="A50" s="51"/>
      <c r="B50" s="719" t="s">
        <v>46</v>
      </c>
      <c r="C50" s="719"/>
      <c r="D50" s="344"/>
    </row>
    <row r="51" spans="1:256" ht="15" customHeight="1" x14ac:dyDescent="0.25">
      <c r="A51" s="51"/>
      <c r="B51" s="719"/>
      <c r="C51" s="719"/>
      <c r="D51" s="344"/>
    </row>
    <row r="52" spans="1:256" ht="15" customHeight="1" x14ac:dyDescent="0.25">
      <c r="A52" s="51"/>
      <c r="B52" s="720"/>
      <c r="C52" s="720"/>
      <c r="D52" s="344"/>
    </row>
    <row r="53" spans="1:256" ht="31.5" customHeight="1" x14ac:dyDescent="0.25">
      <c r="A53" s="200"/>
      <c r="B53" s="720"/>
      <c r="C53" s="720"/>
      <c r="D53" s="355"/>
      <c r="E53" s="690"/>
      <c r="F53" s="691"/>
      <c r="G53" s="690"/>
      <c r="H53" s="691"/>
      <c r="I53" s="690"/>
      <c r="J53" s="691"/>
      <c r="K53" s="690"/>
      <c r="L53" s="691"/>
      <c r="M53" s="690"/>
      <c r="N53" s="691"/>
      <c r="O53" s="690"/>
      <c r="P53" s="691"/>
      <c r="Q53" s="690"/>
      <c r="R53" s="691"/>
      <c r="S53" s="690"/>
      <c r="T53" s="691"/>
      <c r="U53" s="690"/>
      <c r="V53" s="691"/>
      <c r="W53" s="690"/>
      <c r="X53" s="691"/>
      <c r="Y53" s="690"/>
      <c r="Z53" s="691"/>
      <c r="AA53" s="690"/>
      <c r="AB53" s="691"/>
      <c r="AC53" s="690"/>
      <c r="AD53" s="691"/>
      <c r="AE53" s="690"/>
      <c r="AF53" s="691"/>
      <c r="AG53" s="690"/>
      <c r="AH53" s="691"/>
      <c r="AI53" s="690"/>
      <c r="AJ53" s="691"/>
      <c r="AK53" s="690"/>
      <c r="AL53" s="691"/>
      <c r="AM53" s="690"/>
      <c r="AN53" s="691"/>
      <c r="AO53" s="690"/>
      <c r="AP53" s="691"/>
      <c r="AQ53" s="690"/>
      <c r="AR53" s="691"/>
      <c r="AS53" s="690"/>
      <c r="AT53" s="691"/>
      <c r="AU53" s="690"/>
      <c r="AV53" s="691"/>
      <c r="AW53" s="690"/>
      <c r="AX53" s="691"/>
      <c r="AY53" s="690"/>
      <c r="AZ53" s="691"/>
      <c r="BA53" s="690"/>
      <c r="BB53" s="691"/>
      <c r="BC53" s="690"/>
      <c r="BD53" s="691"/>
      <c r="BE53" s="690"/>
      <c r="BF53" s="691"/>
      <c r="BG53" s="690"/>
      <c r="BH53" s="691"/>
      <c r="BI53" s="690"/>
      <c r="BJ53" s="691"/>
      <c r="BK53" s="690"/>
      <c r="BL53" s="691"/>
      <c r="BM53" s="690"/>
      <c r="BN53" s="691"/>
      <c r="BO53" s="690"/>
      <c r="BP53" s="691"/>
      <c r="BQ53" s="690"/>
      <c r="BR53" s="691"/>
      <c r="BS53" s="690"/>
      <c r="BT53" s="691"/>
      <c r="BU53" s="690"/>
      <c r="BV53" s="691"/>
      <c r="BW53" s="690"/>
      <c r="BX53" s="691"/>
      <c r="BY53" s="690"/>
      <c r="BZ53" s="691"/>
      <c r="CA53" s="690"/>
      <c r="CB53" s="691"/>
      <c r="CC53" s="690"/>
      <c r="CD53" s="691"/>
      <c r="CE53" s="690"/>
      <c r="CF53" s="691"/>
      <c r="CG53" s="690"/>
      <c r="CH53" s="691"/>
      <c r="CI53" s="690"/>
      <c r="CJ53" s="691"/>
      <c r="CK53" s="690"/>
      <c r="CL53" s="691"/>
      <c r="CM53" s="690"/>
      <c r="CN53" s="691"/>
      <c r="CO53" s="690"/>
      <c r="CP53" s="691"/>
      <c r="CQ53" s="690"/>
      <c r="CR53" s="691"/>
      <c r="CS53" s="690"/>
      <c r="CT53" s="691"/>
      <c r="CU53" s="690"/>
      <c r="CV53" s="691"/>
      <c r="CW53" s="690"/>
      <c r="CX53" s="691"/>
      <c r="CY53" s="690"/>
      <c r="CZ53" s="691"/>
      <c r="DA53" s="690"/>
      <c r="DB53" s="691"/>
      <c r="DC53" s="690"/>
      <c r="DD53" s="691"/>
      <c r="DE53" s="690"/>
      <c r="DF53" s="691"/>
      <c r="DG53" s="690"/>
      <c r="DH53" s="691"/>
      <c r="DI53" s="690"/>
      <c r="DJ53" s="691"/>
      <c r="DK53" s="690"/>
      <c r="DL53" s="691"/>
      <c r="DM53" s="690"/>
      <c r="DN53" s="691"/>
      <c r="DO53" s="690"/>
      <c r="DP53" s="691"/>
      <c r="DQ53" s="690"/>
      <c r="DR53" s="691"/>
      <c r="DS53" s="690"/>
      <c r="DT53" s="691"/>
      <c r="DU53" s="690"/>
      <c r="DV53" s="691"/>
      <c r="DW53" s="690"/>
      <c r="DX53" s="691"/>
      <c r="DY53" s="690"/>
      <c r="DZ53" s="691"/>
      <c r="EA53" s="690"/>
      <c r="EB53" s="691"/>
      <c r="EC53" s="690"/>
      <c r="ED53" s="691"/>
      <c r="EE53" s="690"/>
      <c r="EF53" s="691"/>
      <c r="EG53" s="690"/>
      <c r="EH53" s="691"/>
      <c r="EI53" s="690"/>
      <c r="EJ53" s="691"/>
      <c r="EK53" s="690"/>
      <c r="EL53" s="691"/>
      <c r="EM53" s="690"/>
      <c r="EN53" s="691"/>
      <c r="EO53" s="690"/>
      <c r="EP53" s="691"/>
      <c r="EQ53" s="690"/>
      <c r="ER53" s="691"/>
      <c r="ES53" s="690"/>
      <c r="ET53" s="691"/>
      <c r="EU53" s="690"/>
      <c r="EV53" s="691"/>
      <c r="EW53" s="690"/>
      <c r="EX53" s="691"/>
      <c r="EY53" s="690"/>
      <c r="EZ53" s="691"/>
      <c r="FA53" s="690"/>
      <c r="FB53" s="691"/>
      <c r="FC53" s="690"/>
      <c r="FD53" s="691"/>
      <c r="FE53" s="690"/>
      <c r="FF53" s="691"/>
      <c r="FG53" s="690"/>
      <c r="FH53" s="691"/>
      <c r="FI53" s="690"/>
      <c r="FJ53" s="691"/>
      <c r="FK53" s="690"/>
      <c r="FL53" s="691"/>
      <c r="FM53" s="690"/>
      <c r="FN53" s="691"/>
      <c r="FO53" s="690"/>
      <c r="FP53" s="691"/>
      <c r="FQ53" s="690"/>
      <c r="FR53" s="691"/>
      <c r="FS53" s="690"/>
      <c r="FT53" s="691"/>
      <c r="FU53" s="690"/>
      <c r="FV53" s="691"/>
      <c r="FW53" s="690"/>
      <c r="FX53" s="691"/>
      <c r="FY53" s="690"/>
      <c r="FZ53" s="691"/>
      <c r="GA53" s="690"/>
      <c r="GB53" s="691"/>
      <c r="GC53" s="690"/>
      <c r="GD53" s="691"/>
      <c r="GE53" s="690"/>
      <c r="GF53" s="691"/>
      <c r="GG53" s="690"/>
      <c r="GH53" s="691"/>
      <c r="GI53" s="690"/>
      <c r="GJ53" s="691"/>
      <c r="GK53" s="690"/>
      <c r="GL53" s="691"/>
      <c r="GM53" s="690"/>
      <c r="GN53" s="691"/>
      <c r="GO53" s="690"/>
      <c r="GP53" s="691"/>
      <c r="GQ53" s="690"/>
      <c r="GR53" s="691"/>
      <c r="GS53" s="690"/>
      <c r="GT53" s="691"/>
      <c r="GU53" s="690"/>
      <c r="GV53" s="691"/>
      <c r="GW53" s="690"/>
      <c r="GX53" s="691"/>
      <c r="GY53" s="690"/>
      <c r="GZ53" s="691"/>
      <c r="HA53" s="690"/>
      <c r="HB53" s="691"/>
      <c r="HC53" s="690"/>
      <c r="HD53" s="691"/>
      <c r="HE53" s="690"/>
      <c r="HF53" s="691"/>
      <c r="HG53" s="690"/>
      <c r="HH53" s="691"/>
      <c r="HI53" s="690"/>
      <c r="HJ53" s="691"/>
      <c r="HK53" s="690"/>
      <c r="HL53" s="691"/>
      <c r="HM53" s="690"/>
      <c r="HN53" s="691"/>
      <c r="HO53" s="690"/>
      <c r="HP53" s="691"/>
      <c r="HQ53" s="690"/>
      <c r="HR53" s="691"/>
      <c r="HS53" s="690"/>
      <c r="HT53" s="691"/>
      <c r="HU53" s="690"/>
      <c r="HV53" s="691"/>
      <c r="HW53" s="690"/>
      <c r="HX53" s="691"/>
      <c r="HY53" s="690"/>
      <c r="HZ53" s="691"/>
      <c r="IA53" s="690"/>
      <c r="IB53" s="691"/>
      <c r="IC53" s="690"/>
      <c r="ID53" s="691"/>
      <c r="IE53" s="690"/>
      <c r="IF53" s="691"/>
      <c r="IG53" s="690"/>
      <c r="IH53" s="691"/>
      <c r="II53" s="690"/>
      <c r="IJ53" s="691"/>
      <c r="IK53" s="690"/>
      <c r="IL53" s="691"/>
      <c r="IM53" s="690"/>
      <c r="IN53" s="691"/>
      <c r="IO53" s="690"/>
      <c r="IP53" s="691"/>
      <c r="IQ53" s="690"/>
      <c r="IR53" s="691"/>
      <c r="IS53" s="690"/>
      <c r="IT53" s="691"/>
      <c r="IU53" s="690"/>
      <c r="IV53" s="691"/>
    </row>
    <row r="54" spans="1:256" ht="31.5" customHeight="1" x14ac:dyDescent="0.25">
      <c r="A54" s="200"/>
      <c r="B54" s="568"/>
      <c r="C54" s="568"/>
      <c r="D54" s="355"/>
      <c r="E54" s="566"/>
      <c r="F54" s="567"/>
      <c r="G54" s="566"/>
      <c r="H54" s="567"/>
      <c r="I54" s="566"/>
      <c r="J54" s="567"/>
      <c r="K54" s="566"/>
      <c r="L54" s="567"/>
      <c r="M54" s="566"/>
      <c r="N54" s="567"/>
      <c r="O54" s="566"/>
      <c r="P54" s="567"/>
      <c r="Q54" s="566"/>
      <c r="R54" s="567"/>
      <c r="S54" s="566"/>
      <c r="T54" s="567"/>
      <c r="U54" s="566"/>
      <c r="V54" s="567"/>
      <c r="W54" s="566"/>
      <c r="X54" s="567"/>
      <c r="Y54" s="566"/>
      <c r="Z54" s="567"/>
      <c r="AA54" s="566"/>
      <c r="AB54" s="567"/>
      <c r="AC54" s="566"/>
      <c r="AD54" s="567"/>
      <c r="AE54" s="566"/>
      <c r="AF54" s="567"/>
      <c r="AG54" s="566"/>
      <c r="AH54" s="567"/>
      <c r="AI54" s="566"/>
      <c r="AJ54" s="567"/>
      <c r="AK54" s="566"/>
      <c r="AL54" s="567"/>
      <c r="AM54" s="566"/>
      <c r="AN54" s="567"/>
      <c r="AO54" s="566"/>
      <c r="AP54" s="567"/>
      <c r="AQ54" s="566"/>
      <c r="AR54" s="567"/>
      <c r="AS54" s="566"/>
      <c r="AT54" s="567"/>
      <c r="AU54" s="566"/>
      <c r="AV54" s="567"/>
      <c r="AW54" s="566"/>
      <c r="AX54" s="567"/>
      <c r="AY54" s="566"/>
      <c r="AZ54" s="567"/>
      <c r="BA54" s="566"/>
      <c r="BB54" s="567"/>
      <c r="BC54" s="566"/>
      <c r="BD54" s="567"/>
      <c r="BE54" s="566"/>
      <c r="BF54" s="567"/>
      <c r="BG54" s="566"/>
      <c r="BH54" s="567"/>
      <c r="BI54" s="566"/>
      <c r="BJ54" s="567"/>
      <c r="BK54" s="566"/>
      <c r="BL54" s="567"/>
      <c r="BM54" s="566"/>
      <c r="BN54" s="567"/>
      <c r="BO54" s="566"/>
      <c r="BP54" s="567"/>
      <c r="BQ54" s="566"/>
      <c r="BR54" s="567"/>
      <c r="BS54" s="566"/>
      <c r="BT54" s="567"/>
      <c r="BU54" s="566"/>
      <c r="BV54" s="567"/>
      <c r="BW54" s="566"/>
      <c r="BX54" s="567"/>
      <c r="BY54" s="566"/>
      <c r="BZ54" s="567"/>
      <c r="CA54" s="566"/>
      <c r="CB54" s="567"/>
      <c r="CC54" s="566"/>
      <c r="CD54" s="567"/>
      <c r="CE54" s="566"/>
      <c r="CF54" s="567"/>
      <c r="CG54" s="566"/>
      <c r="CH54" s="567"/>
      <c r="CI54" s="566"/>
      <c r="CJ54" s="567"/>
      <c r="CK54" s="566"/>
      <c r="CL54" s="567"/>
      <c r="CM54" s="566"/>
      <c r="CN54" s="567"/>
      <c r="CO54" s="566"/>
      <c r="CP54" s="567"/>
      <c r="CQ54" s="566"/>
      <c r="CR54" s="567"/>
      <c r="CS54" s="566"/>
      <c r="CT54" s="567"/>
      <c r="CU54" s="566"/>
      <c r="CV54" s="567"/>
      <c r="CW54" s="566"/>
      <c r="CX54" s="567"/>
      <c r="CY54" s="566"/>
      <c r="CZ54" s="567"/>
      <c r="DA54" s="566"/>
      <c r="DB54" s="567"/>
      <c r="DC54" s="566"/>
      <c r="DD54" s="567"/>
      <c r="DE54" s="566"/>
      <c r="DF54" s="567"/>
      <c r="DG54" s="566"/>
      <c r="DH54" s="567"/>
      <c r="DI54" s="566"/>
      <c r="DJ54" s="567"/>
      <c r="DK54" s="566"/>
      <c r="DL54" s="567"/>
      <c r="DM54" s="566"/>
      <c r="DN54" s="567"/>
      <c r="DO54" s="566"/>
      <c r="DP54" s="567"/>
      <c r="DQ54" s="566"/>
      <c r="DR54" s="567"/>
      <c r="DS54" s="566"/>
      <c r="DT54" s="567"/>
      <c r="DU54" s="566"/>
      <c r="DV54" s="567"/>
      <c r="DW54" s="566"/>
      <c r="DX54" s="567"/>
      <c r="DY54" s="566"/>
      <c r="DZ54" s="567"/>
      <c r="EA54" s="566"/>
      <c r="EB54" s="567"/>
      <c r="EC54" s="566"/>
      <c r="ED54" s="567"/>
      <c r="EE54" s="566"/>
      <c r="EF54" s="567"/>
      <c r="EG54" s="566"/>
      <c r="EH54" s="567"/>
      <c r="EI54" s="566"/>
      <c r="EJ54" s="567"/>
      <c r="EK54" s="566"/>
      <c r="EL54" s="567"/>
      <c r="EM54" s="566"/>
      <c r="EN54" s="567"/>
      <c r="EO54" s="566"/>
      <c r="EP54" s="567"/>
      <c r="EQ54" s="566"/>
      <c r="ER54" s="567"/>
      <c r="ES54" s="566"/>
      <c r="ET54" s="567"/>
      <c r="EU54" s="566"/>
      <c r="EV54" s="567"/>
      <c r="EW54" s="566"/>
      <c r="EX54" s="567"/>
      <c r="EY54" s="566"/>
      <c r="EZ54" s="567"/>
      <c r="FA54" s="566"/>
      <c r="FB54" s="567"/>
      <c r="FC54" s="566"/>
      <c r="FD54" s="567"/>
      <c r="FE54" s="566"/>
      <c r="FF54" s="567"/>
      <c r="FG54" s="566"/>
      <c r="FH54" s="567"/>
      <c r="FI54" s="566"/>
      <c r="FJ54" s="567"/>
      <c r="FK54" s="566"/>
      <c r="FL54" s="567"/>
      <c r="FM54" s="566"/>
      <c r="FN54" s="567"/>
      <c r="FO54" s="566"/>
      <c r="FP54" s="567"/>
      <c r="FQ54" s="566"/>
      <c r="FR54" s="567"/>
      <c r="FS54" s="566"/>
      <c r="FT54" s="567"/>
      <c r="FU54" s="566"/>
      <c r="FV54" s="567"/>
      <c r="FW54" s="566"/>
      <c r="FX54" s="567"/>
      <c r="FY54" s="566"/>
      <c r="FZ54" s="567"/>
      <c r="GA54" s="566"/>
      <c r="GB54" s="567"/>
      <c r="GC54" s="566"/>
      <c r="GD54" s="567"/>
      <c r="GE54" s="566"/>
      <c r="GF54" s="567"/>
      <c r="GG54" s="566"/>
      <c r="GH54" s="567"/>
      <c r="GI54" s="566"/>
      <c r="GJ54" s="567"/>
      <c r="GK54" s="566"/>
      <c r="GL54" s="567"/>
      <c r="GM54" s="566"/>
      <c r="GN54" s="567"/>
      <c r="GO54" s="566"/>
      <c r="GP54" s="567"/>
      <c r="GQ54" s="566"/>
      <c r="GR54" s="567"/>
      <c r="GS54" s="566"/>
      <c r="GT54" s="567"/>
      <c r="GU54" s="566"/>
      <c r="GV54" s="567"/>
      <c r="GW54" s="566"/>
      <c r="GX54" s="567"/>
      <c r="GY54" s="566"/>
      <c r="GZ54" s="567"/>
      <c r="HA54" s="566"/>
      <c r="HB54" s="567"/>
      <c r="HC54" s="566"/>
      <c r="HD54" s="567"/>
      <c r="HE54" s="566"/>
      <c r="HF54" s="567"/>
      <c r="HG54" s="566"/>
      <c r="HH54" s="567"/>
      <c r="HI54" s="566"/>
      <c r="HJ54" s="567"/>
      <c r="HK54" s="566"/>
      <c r="HL54" s="567"/>
      <c r="HM54" s="566"/>
      <c r="HN54" s="567"/>
      <c r="HO54" s="566"/>
      <c r="HP54" s="567"/>
      <c r="HQ54" s="566"/>
      <c r="HR54" s="567"/>
      <c r="HS54" s="566"/>
      <c r="HT54" s="567"/>
      <c r="HU54" s="566"/>
      <c r="HV54" s="567"/>
      <c r="HW54" s="566"/>
      <c r="HX54" s="567"/>
      <c r="HY54" s="566"/>
      <c r="HZ54" s="567"/>
      <c r="IA54" s="566"/>
      <c r="IB54" s="567"/>
      <c r="IC54" s="566"/>
      <c r="ID54" s="567"/>
      <c r="IE54" s="566"/>
      <c r="IF54" s="567"/>
      <c r="IG54" s="566"/>
      <c r="IH54" s="567"/>
      <c r="II54" s="566"/>
      <c r="IJ54" s="567"/>
      <c r="IK54" s="566"/>
      <c r="IL54" s="567"/>
      <c r="IM54" s="566"/>
      <c r="IN54" s="567"/>
      <c r="IO54" s="566"/>
      <c r="IP54" s="567"/>
      <c r="IQ54" s="566"/>
      <c r="IR54" s="567"/>
      <c r="IS54" s="566"/>
      <c r="IT54" s="567"/>
      <c r="IU54" s="566"/>
      <c r="IV54" s="567"/>
    </row>
    <row r="55" spans="1:256" ht="14.5" customHeight="1" x14ac:dyDescent="0.3">
      <c r="A55" s="200"/>
      <c r="B55" s="570" t="s">
        <v>47</v>
      </c>
      <c r="C55" s="569"/>
      <c r="D55" s="355"/>
      <c r="E55" s="566"/>
      <c r="F55" s="567"/>
      <c r="G55" s="566"/>
      <c r="H55" s="567"/>
      <c r="I55" s="566"/>
      <c r="J55" s="567"/>
      <c r="K55" s="566"/>
      <c r="L55" s="567"/>
      <c r="M55" s="566"/>
      <c r="N55" s="567"/>
      <c r="O55" s="566"/>
      <c r="P55" s="567"/>
      <c r="Q55" s="566"/>
      <c r="R55" s="567"/>
      <c r="S55" s="566"/>
      <c r="T55" s="567"/>
      <c r="U55" s="566"/>
      <c r="V55" s="567"/>
      <c r="W55" s="566"/>
      <c r="X55" s="567"/>
      <c r="Y55" s="566"/>
      <c r="Z55" s="567"/>
      <c r="AA55" s="566"/>
      <c r="AB55" s="567"/>
      <c r="AC55" s="566"/>
      <c r="AD55" s="567"/>
      <c r="AE55" s="566"/>
      <c r="AF55" s="567"/>
      <c r="AG55" s="566"/>
      <c r="AH55" s="567"/>
      <c r="AI55" s="566"/>
      <c r="AJ55" s="567"/>
      <c r="AK55" s="566"/>
      <c r="AL55" s="567"/>
      <c r="AM55" s="566"/>
      <c r="AN55" s="567"/>
      <c r="AO55" s="566"/>
      <c r="AP55" s="567"/>
      <c r="AQ55" s="566"/>
      <c r="AR55" s="567"/>
      <c r="AS55" s="566"/>
      <c r="AT55" s="567"/>
      <c r="AU55" s="566"/>
      <c r="AV55" s="567"/>
      <c r="AW55" s="566"/>
      <c r="AX55" s="567"/>
      <c r="AY55" s="566"/>
      <c r="AZ55" s="567"/>
      <c r="BA55" s="566"/>
      <c r="BB55" s="567"/>
      <c r="BC55" s="566"/>
      <c r="BD55" s="567"/>
      <c r="BE55" s="566"/>
      <c r="BF55" s="567"/>
      <c r="BG55" s="566"/>
      <c r="BH55" s="567"/>
      <c r="BI55" s="566"/>
      <c r="BJ55" s="567"/>
      <c r="BK55" s="566"/>
      <c r="BL55" s="567"/>
      <c r="BM55" s="566"/>
      <c r="BN55" s="567"/>
      <c r="BO55" s="566"/>
      <c r="BP55" s="567"/>
      <c r="BQ55" s="566"/>
      <c r="BR55" s="567"/>
      <c r="BS55" s="566"/>
      <c r="BT55" s="567"/>
      <c r="BU55" s="566"/>
      <c r="BV55" s="567"/>
      <c r="BW55" s="566"/>
      <c r="BX55" s="567"/>
      <c r="BY55" s="566"/>
      <c r="BZ55" s="567"/>
      <c r="CA55" s="566"/>
      <c r="CB55" s="567"/>
      <c r="CC55" s="566"/>
      <c r="CD55" s="567"/>
      <c r="CE55" s="566"/>
      <c r="CF55" s="567"/>
      <c r="CG55" s="566"/>
      <c r="CH55" s="567"/>
      <c r="CI55" s="566"/>
      <c r="CJ55" s="567"/>
      <c r="CK55" s="566"/>
      <c r="CL55" s="567"/>
      <c r="CM55" s="566"/>
      <c r="CN55" s="567"/>
      <c r="CO55" s="566"/>
      <c r="CP55" s="567"/>
      <c r="CQ55" s="566"/>
      <c r="CR55" s="567"/>
      <c r="CS55" s="566"/>
      <c r="CT55" s="567"/>
      <c r="CU55" s="566"/>
      <c r="CV55" s="567"/>
      <c r="CW55" s="566"/>
      <c r="CX55" s="567"/>
      <c r="CY55" s="566"/>
      <c r="CZ55" s="567"/>
      <c r="DA55" s="566"/>
      <c r="DB55" s="567"/>
      <c r="DC55" s="566"/>
      <c r="DD55" s="567"/>
      <c r="DE55" s="566"/>
      <c r="DF55" s="567"/>
      <c r="DG55" s="566"/>
      <c r="DH55" s="567"/>
      <c r="DI55" s="566"/>
      <c r="DJ55" s="567"/>
      <c r="DK55" s="566"/>
      <c r="DL55" s="567"/>
      <c r="DM55" s="566"/>
      <c r="DN55" s="567"/>
      <c r="DO55" s="566"/>
      <c r="DP55" s="567"/>
      <c r="DQ55" s="566"/>
      <c r="DR55" s="567"/>
      <c r="DS55" s="566"/>
      <c r="DT55" s="567"/>
      <c r="DU55" s="566"/>
      <c r="DV55" s="567"/>
      <c r="DW55" s="566"/>
      <c r="DX55" s="567"/>
      <c r="DY55" s="566"/>
      <c r="DZ55" s="567"/>
      <c r="EA55" s="566"/>
      <c r="EB55" s="567"/>
      <c r="EC55" s="566"/>
      <c r="ED55" s="567"/>
      <c r="EE55" s="566"/>
      <c r="EF55" s="567"/>
      <c r="EG55" s="566"/>
      <c r="EH55" s="567"/>
      <c r="EI55" s="566"/>
      <c r="EJ55" s="567"/>
      <c r="EK55" s="566"/>
      <c r="EL55" s="567"/>
      <c r="EM55" s="566"/>
      <c r="EN55" s="567"/>
      <c r="EO55" s="566"/>
      <c r="EP55" s="567"/>
      <c r="EQ55" s="566"/>
      <c r="ER55" s="567"/>
      <c r="ES55" s="566"/>
      <c r="ET55" s="567"/>
      <c r="EU55" s="566"/>
      <c r="EV55" s="567"/>
      <c r="EW55" s="566"/>
      <c r="EX55" s="567"/>
      <c r="EY55" s="566"/>
      <c r="EZ55" s="567"/>
      <c r="FA55" s="566"/>
      <c r="FB55" s="567"/>
      <c r="FC55" s="566"/>
      <c r="FD55" s="567"/>
      <c r="FE55" s="566"/>
      <c r="FF55" s="567"/>
      <c r="FG55" s="566"/>
      <c r="FH55" s="567"/>
      <c r="FI55" s="566"/>
      <c r="FJ55" s="567"/>
      <c r="FK55" s="566"/>
      <c r="FL55" s="567"/>
      <c r="FM55" s="566"/>
      <c r="FN55" s="567"/>
      <c r="FO55" s="566"/>
      <c r="FP55" s="567"/>
      <c r="FQ55" s="566"/>
      <c r="FR55" s="567"/>
      <c r="FS55" s="566"/>
      <c r="FT55" s="567"/>
      <c r="FU55" s="566"/>
      <c r="FV55" s="567"/>
      <c r="FW55" s="566"/>
      <c r="FX55" s="567"/>
      <c r="FY55" s="566"/>
      <c r="FZ55" s="567"/>
      <c r="GA55" s="566"/>
      <c r="GB55" s="567"/>
      <c r="GC55" s="566"/>
      <c r="GD55" s="567"/>
      <c r="GE55" s="566"/>
      <c r="GF55" s="567"/>
      <c r="GG55" s="566"/>
      <c r="GH55" s="567"/>
      <c r="GI55" s="566"/>
      <c r="GJ55" s="567"/>
      <c r="GK55" s="566"/>
      <c r="GL55" s="567"/>
      <c r="GM55" s="566"/>
      <c r="GN55" s="567"/>
      <c r="GO55" s="566"/>
      <c r="GP55" s="567"/>
      <c r="GQ55" s="566"/>
      <c r="GR55" s="567"/>
      <c r="GS55" s="566"/>
      <c r="GT55" s="567"/>
      <c r="GU55" s="566"/>
      <c r="GV55" s="567"/>
      <c r="GW55" s="566"/>
      <c r="GX55" s="567"/>
      <c r="GY55" s="566"/>
      <c r="GZ55" s="567"/>
      <c r="HA55" s="566"/>
      <c r="HB55" s="567"/>
      <c r="HC55" s="566"/>
      <c r="HD55" s="567"/>
      <c r="HE55" s="566"/>
      <c r="HF55" s="567"/>
      <c r="HG55" s="566"/>
      <c r="HH55" s="567"/>
      <c r="HI55" s="566"/>
      <c r="HJ55" s="567"/>
      <c r="HK55" s="566"/>
      <c r="HL55" s="567"/>
      <c r="HM55" s="566"/>
      <c r="HN55" s="567"/>
      <c r="HO55" s="566"/>
      <c r="HP55" s="567"/>
      <c r="HQ55" s="566"/>
      <c r="HR55" s="567"/>
      <c r="HS55" s="566"/>
      <c r="HT55" s="567"/>
      <c r="HU55" s="566"/>
      <c r="HV55" s="567"/>
      <c r="HW55" s="566"/>
      <c r="HX55" s="567"/>
      <c r="HY55" s="566"/>
      <c r="HZ55" s="567"/>
      <c r="IA55" s="566"/>
      <c r="IB55" s="567"/>
      <c r="IC55" s="566"/>
      <c r="ID55" s="567"/>
      <c r="IE55" s="566"/>
      <c r="IF55" s="567"/>
      <c r="IG55" s="566"/>
      <c r="IH55" s="567"/>
      <c r="II55" s="566"/>
      <c r="IJ55" s="567"/>
      <c r="IK55" s="566"/>
      <c r="IL55" s="567"/>
      <c r="IM55" s="566"/>
      <c r="IN55" s="567"/>
      <c r="IO55" s="566"/>
      <c r="IP55" s="567"/>
      <c r="IQ55" s="566"/>
      <c r="IR55" s="567"/>
      <c r="IS55" s="566"/>
      <c r="IT55" s="567"/>
      <c r="IU55" s="566"/>
      <c r="IV55" s="567"/>
    </row>
    <row r="56" spans="1:256" ht="65.25" customHeight="1" x14ac:dyDescent="0.3">
      <c r="A56" s="200"/>
      <c r="B56" s="696" t="s">
        <v>48</v>
      </c>
      <c r="C56" s="697"/>
      <c r="D56" s="355"/>
      <c r="E56" s="566"/>
      <c r="F56" s="567"/>
      <c r="G56" s="566"/>
      <c r="H56" s="567"/>
      <c r="I56" s="566"/>
      <c r="J56" s="567"/>
      <c r="K56" s="566"/>
      <c r="L56" s="567"/>
      <c r="M56" s="566"/>
      <c r="N56" s="567"/>
      <c r="O56" s="566"/>
      <c r="P56" s="567"/>
      <c r="Q56" s="566"/>
      <c r="R56" s="567"/>
      <c r="S56" s="566"/>
      <c r="T56" s="567"/>
      <c r="U56" s="566"/>
      <c r="V56" s="567"/>
      <c r="W56" s="566"/>
      <c r="X56" s="567"/>
      <c r="Y56" s="566"/>
      <c r="Z56" s="567"/>
      <c r="AA56" s="566"/>
      <c r="AB56" s="567"/>
      <c r="AC56" s="566"/>
      <c r="AD56" s="567"/>
      <c r="AE56" s="566"/>
      <c r="AF56" s="567"/>
      <c r="AG56" s="566"/>
      <c r="AH56" s="567"/>
      <c r="AI56" s="566"/>
      <c r="AJ56" s="567"/>
      <c r="AK56" s="566"/>
      <c r="AL56" s="567"/>
      <c r="AM56" s="566"/>
      <c r="AN56" s="567"/>
      <c r="AO56" s="566"/>
      <c r="AP56" s="567"/>
      <c r="AQ56" s="566"/>
      <c r="AR56" s="567"/>
      <c r="AS56" s="566"/>
      <c r="AT56" s="567"/>
      <c r="AU56" s="566"/>
      <c r="AV56" s="567"/>
      <c r="AW56" s="566"/>
      <c r="AX56" s="567"/>
      <c r="AY56" s="566"/>
      <c r="AZ56" s="567"/>
      <c r="BA56" s="566"/>
      <c r="BB56" s="567"/>
      <c r="BC56" s="566"/>
      <c r="BD56" s="567"/>
      <c r="BE56" s="566"/>
      <c r="BF56" s="567"/>
      <c r="BG56" s="566"/>
      <c r="BH56" s="567"/>
      <c r="BI56" s="566"/>
      <c r="BJ56" s="567"/>
      <c r="BK56" s="566"/>
      <c r="BL56" s="567"/>
      <c r="BM56" s="566"/>
      <c r="BN56" s="567"/>
      <c r="BO56" s="566"/>
      <c r="BP56" s="567"/>
      <c r="BQ56" s="566"/>
      <c r="BR56" s="567"/>
      <c r="BS56" s="566"/>
      <c r="BT56" s="567"/>
      <c r="BU56" s="566"/>
      <c r="BV56" s="567"/>
      <c r="BW56" s="566"/>
      <c r="BX56" s="567"/>
      <c r="BY56" s="566"/>
      <c r="BZ56" s="567"/>
      <c r="CA56" s="566"/>
      <c r="CB56" s="567"/>
      <c r="CC56" s="566"/>
      <c r="CD56" s="567"/>
      <c r="CE56" s="566"/>
      <c r="CF56" s="567"/>
      <c r="CG56" s="566"/>
      <c r="CH56" s="567"/>
      <c r="CI56" s="566"/>
      <c r="CJ56" s="567"/>
      <c r="CK56" s="566"/>
      <c r="CL56" s="567"/>
      <c r="CM56" s="566"/>
      <c r="CN56" s="567"/>
      <c r="CO56" s="566"/>
      <c r="CP56" s="567"/>
      <c r="CQ56" s="566"/>
      <c r="CR56" s="567"/>
      <c r="CS56" s="566"/>
      <c r="CT56" s="567"/>
      <c r="CU56" s="566"/>
      <c r="CV56" s="567"/>
      <c r="CW56" s="566"/>
      <c r="CX56" s="567"/>
      <c r="CY56" s="566"/>
      <c r="CZ56" s="567"/>
      <c r="DA56" s="566"/>
      <c r="DB56" s="567"/>
      <c r="DC56" s="566"/>
      <c r="DD56" s="567"/>
      <c r="DE56" s="566"/>
      <c r="DF56" s="567"/>
      <c r="DG56" s="566"/>
      <c r="DH56" s="567"/>
      <c r="DI56" s="566"/>
      <c r="DJ56" s="567"/>
      <c r="DK56" s="566"/>
      <c r="DL56" s="567"/>
      <c r="DM56" s="566"/>
      <c r="DN56" s="567"/>
      <c r="DO56" s="566"/>
      <c r="DP56" s="567"/>
      <c r="DQ56" s="566"/>
      <c r="DR56" s="567"/>
      <c r="DS56" s="566"/>
      <c r="DT56" s="567"/>
      <c r="DU56" s="566"/>
      <c r="DV56" s="567"/>
      <c r="DW56" s="566"/>
      <c r="DX56" s="567"/>
      <c r="DY56" s="566"/>
      <c r="DZ56" s="567"/>
      <c r="EA56" s="566"/>
      <c r="EB56" s="567"/>
      <c r="EC56" s="566"/>
      <c r="ED56" s="567"/>
      <c r="EE56" s="566"/>
      <c r="EF56" s="567"/>
      <c r="EG56" s="566"/>
      <c r="EH56" s="567"/>
      <c r="EI56" s="566"/>
      <c r="EJ56" s="567"/>
      <c r="EK56" s="566"/>
      <c r="EL56" s="567"/>
      <c r="EM56" s="566"/>
      <c r="EN56" s="567"/>
      <c r="EO56" s="566"/>
      <c r="EP56" s="567"/>
      <c r="EQ56" s="566"/>
      <c r="ER56" s="567"/>
      <c r="ES56" s="566"/>
      <c r="ET56" s="567"/>
      <c r="EU56" s="566"/>
      <c r="EV56" s="567"/>
      <c r="EW56" s="566"/>
      <c r="EX56" s="567"/>
      <c r="EY56" s="566"/>
      <c r="EZ56" s="567"/>
      <c r="FA56" s="566"/>
      <c r="FB56" s="567"/>
      <c r="FC56" s="566"/>
      <c r="FD56" s="567"/>
      <c r="FE56" s="566"/>
      <c r="FF56" s="567"/>
      <c r="FG56" s="566"/>
      <c r="FH56" s="567"/>
      <c r="FI56" s="566"/>
      <c r="FJ56" s="567"/>
      <c r="FK56" s="566"/>
      <c r="FL56" s="567"/>
      <c r="FM56" s="566"/>
      <c r="FN56" s="567"/>
      <c r="FO56" s="566"/>
      <c r="FP56" s="567"/>
      <c r="FQ56" s="566"/>
      <c r="FR56" s="567"/>
      <c r="FS56" s="566"/>
      <c r="FT56" s="567"/>
      <c r="FU56" s="566"/>
      <c r="FV56" s="567"/>
      <c r="FW56" s="566"/>
      <c r="FX56" s="567"/>
      <c r="FY56" s="566"/>
      <c r="FZ56" s="567"/>
      <c r="GA56" s="566"/>
      <c r="GB56" s="567"/>
      <c r="GC56" s="566"/>
      <c r="GD56" s="567"/>
      <c r="GE56" s="566"/>
      <c r="GF56" s="567"/>
      <c r="GG56" s="566"/>
      <c r="GH56" s="567"/>
      <c r="GI56" s="566"/>
      <c r="GJ56" s="567"/>
      <c r="GK56" s="566"/>
      <c r="GL56" s="567"/>
      <c r="GM56" s="566"/>
      <c r="GN56" s="567"/>
      <c r="GO56" s="566"/>
      <c r="GP56" s="567"/>
      <c r="GQ56" s="566"/>
      <c r="GR56" s="567"/>
      <c r="GS56" s="566"/>
      <c r="GT56" s="567"/>
      <c r="GU56" s="566"/>
      <c r="GV56" s="567"/>
      <c r="GW56" s="566"/>
      <c r="GX56" s="567"/>
      <c r="GY56" s="566"/>
      <c r="GZ56" s="567"/>
      <c r="HA56" s="566"/>
      <c r="HB56" s="567"/>
      <c r="HC56" s="566"/>
      <c r="HD56" s="567"/>
      <c r="HE56" s="566"/>
      <c r="HF56" s="567"/>
      <c r="HG56" s="566"/>
      <c r="HH56" s="567"/>
      <c r="HI56" s="566"/>
      <c r="HJ56" s="567"/>
      <c r="HK56" s="566"/>
      <c r="HL56" s="567"/>
      <c r="HM56" s="566"/>
      <c r="HN56" s="567"/>
      <c r="HO56" s="566"/>
      <c r="HP56" s="567"/>
      <c r="HQ56" s="566"/>
      <c r="HR56" s="567"/>
      <c r="HS56" s="566"/>
      <c r="HT56" s="567"/>
      <c r="HU56" s="566"/>
      <c r="HV56" s="567"/>
      <c r="HW56" s="566"/>
      <c r="HX56" s="567"/>
      <c r="HY56" s="566"/>
      <c r="HZ56" s="567"/>
      <c r="IA56" s="566"/>
      <c r="IB56" s="567"/>
      <c r="IC56" s="566"/>
      <c r="ID56" s="567"/>
      <c r="IE56" s="566"/>
      <c r="IF56" s="567"/>
      <c r="IG56" s="566"/>
      <c r="IH56" s="567"/>
      <c r="II56" s="566"/>
      <c r="IJ56" s="567"/>
      <c r="IK56" s="566"/>
      <c r="IL56" s="567"/>
      <c r="IM56" s="566"/>
      <c r="IN56" s="567"/>
      <c r="IO56" s="566"/>
      <c r="IP56" s="567"/>
      <c r="IQ56" s="566"/>
      <c r="IR56" s="567"/>
      <c r="IS56" s="566"/>
      <c r="IT56" s="567"/>
      <c r="IU56" s="566"/>
      <c r="IV56" s="567"/>
    </row>
    <row r="57" spans="1:256" ht="14" x14ac:dyDescent="0.3">
      <c r="A57" s="59"/>
      <c r="B57" s="60"/>
      <c r="C57" s="5"/>
      <c r="D57" s="344"/>
    </row>
    <row r="58" spans="1:256" ht="14" x14ac:dyDescent="0.3">
      <c r="A58" s="59"/>
      <c r="B58" s="54" t="s">
        <v>49</v>
      </c>
      <c r="C58" s="5"/>
      <c r="D58" s="344"/>
    </row>
    <row r="59" spans="1:256" ht="14" x14ac:dyDescent="0.3">
      <c r="A59" s="59"/>
      <c r="B59" s="54"/>
      <c r="C59" s="5"/>
      <c r="D59" s="344"/>
    </row>
    <row r="60" spans="1:256" x14ac:dyDescent="0.25">
      <c r="A60" s="51"/>
      <c r="B60" s="694" t="s">
        <v>50</v>
      </c>
      <c r="C60" s="695"/>
      <c r="D60" s="344"/>
    </row>
    <row r="61" spans="1:256" ht="16.5" customHeight="1" x14ac:dyDescent="0.25">
      <c r="A61" s="51"/>
      <c r="B61" s="695"/>
      <c r="C61" s="695"/>
      <c r="D61" s="344"/>
    </row>
    <row r="62" spans="1:256" ht="13" thickBot="1" x14ac:dyDescent="0.3">
      <c r="A62" s="495"/>
      <c r="B62" s="496"/>
      <c r="C62" s="497"/>
      <c r="D62" s="498"/>
    </row>
    <row r="63" spans="1:256" x14ac:dyDescent="0.25">
      <c r="A63" s="5"/>
      <c r="B63" s="5"/>
      <c r="C63" s="5"/>
      <c r="D63" s="5"/>
    </row>
    <row r="65" spans="2:3" x14ac:dyDescent="0.25">
      <c r="B65" s="692"/>
      <c r="C65" s="693"/>
    </row>
    <row r="66" spans="2:3" x14ac:dyDescent="0.25">
      <c r="B66" s="693"/>
      <c r="C66" s="693"/>
    </row>
    <row r="67" spans="2:3" x14ac:dyDescent="0.25">
      <c r="B67" s="691"/>
      <c r="C67" s="691"/>
    </row>
    <row r="68" spans="2:3" x14ac:dyDescent="0.25">
      <c r="B68" s="691"/>
      <c r="C68" s="691"/>
    </row>
  </sheetData>
  <mergeCells count="145">
    <mergeCell ref="C29:C30"/>
    <mergeCell ref="C31:C32"/>
    <mergeCell ref="B45:C48"/>
    <mergeCell ref="W53:X53"/>
    <mergeCell ref="Y53:Z53"/>
    <mergeCell ref="AA53:AB53"/>
    <mergeCell ref="AC53:AD53"/>
    <mergeCell ref="K53:L53"/>
    <mergeCell ref="M53:N53"/>
    <mergeCell ref="O53:P53"/>
    <mergeCell ref="Q53:R53"/>
    <mergeCell ref="S53:T53"/>
    <mergeCell ref="B50:C53"/>
    <mergeCell ref="A2:D2"/>
    <mergeCell ref="A3:D3"/>
    <mergeCell ref="A5:D5"/>
    <mergeCell ref="A7:D7"/>
    <mergeCell ref="A17:D17"/>
    <mergeCell ref="C18:D18"/>
    <mergeCell ref="AS53:AT53"/>
    <mergeCell ref="AU53:AV53"/>
    <mergeCell ref="AW53:AX53"/>
    <mergeCell ref="AE53:AF53"/>
    <mergeCell ref="AG53:AH53"/>
    <mergeCell ref="AI53:AJ53"/>
    <mergeCell ref="AK53:AL53"/>
    <mergeCell ref="AM53:AN53"/>
    <mergeCell ref="B38:C42"/>
    <mergeCell ref="B22:C25"/>
    <mergeCell ref="A9:D9"/>
    <mergeCell ref="A10:D10"/>
    <mergeCell ref="A11:D11"/>
    <mergeCell ref="A16:D16"/>
    <mergeCell ref="U53:V53"/>
    <mergeCell ref="E53:F53"/>
    <mergeCell ref="G53:H53"/>
    <mergeCell ref="I53:J53"/>
    <mergeCell ref="B65:C68"/>
    <mergeCell ref="BQ53:BR53"/>
    <mergeCell ref="BG53:BH53"/>
    <mergeCell ref="AO53:AP53"/>
    <mergeCell ref="AQ53:AR53"/>
    <mergeCell ref="B60:C61"/>
    <mergeCell ref="BI53:BJ53"/>
    <mergeCell ref="BK53:BL53"/>
    <mergeCell ref="BM53:BN53"/>
    <mergeCell ref="BO53:BP53"/>
    <mergeCell ref="AY53:AZ53"/>
    <mergeCell ref="BA53:BB53"/>
    <mergeCell ref="BC53:BD53"/>
    <mergeCell ref="BE53:BF53"/>
    <mergeCell ref="B56:C56"/>
    <mergeCell ref="CC53:CD53"/>
    <mergeCell ref="CE53:CF53"/>
    <mergeCell ref="CG53:CH53"/>
    <mergeCell ref="CI53:CJ53"/>
    <mergeCell ref="CK53:CL53"/>
    <mergeCell ref="BS53:BT53"/>
    <mergeCell ref="BU53:BV53"/>
    <mergeCell ref="BW53:BX53"/>
    <mergeCell ref="BY53:BZ53"/>
    <mergeCell ref="CA53:CB53"/>
    <mergeCell ref="CW53:CX53"/>
    <mergeCell ref="CY53:CZ53"/>
    <mergeCell ref="DA53:DB53"/>
    <mergeCell ref="DC53:DD53"/>
    <mergeCell ref="DE53:DF53"/>
    <mergeCell ref="CM53:CN53"/>
    <mergeCell ref="CO53:CP53"/>
    <mergeCell ref="CQ53:CR53"/>
    <mergeCell ref="CS53:CT53"/>
    <mergeCell ref="CU53:CV53"/>
    <mergeCell ref="DQ53:DR53"/>
    <mergeCell ref="DS53:DT53"/>
    <mergeCell ref="DU53:DV53"/>
    <mergeCell ref="DW53:DX53"/>
    <mergeCell ref="DY53:DZ53"/>
    <mergeCell ref="DG53:DH53"/>
    <mergeCell ref="DI53:DJ53"/>
    <mergeCell ref="DK53:DL53"/>
    <mergeCell ref="DM53:DN53"/>
    <mergeCell ref="DO53:DP53"/>
    <mergeCell ref="EK53:EL53"/>
    <mergeCell ref="EM53:EN53"/>
    <mergeCell ref="EO53:EP53"/>
    <mergeCell ref="EQ53:ER53"/>
    <mergeCell ref="ES53:ET53"/>
    <mergeCell ref="EA53:EB53"/>
    <mergeCell ref="EC53:ED53"/>
    <mergeCell ref="EE53:EF53"/>
    <mergeCell ref="EG53:EH53"/>
    <mergeCell ref="EI53:EJ53"/>
    <mergeCell ref="FE53:FF53"/>
    <mergeCell ref="FG53:FH53"/>
    <mergeCell ref="FI53:FJ53"/>
    <mergeCell ref="FK53:FL53"/>
    <mergeCell ref="FM53:FN53"/>
    <mergeCell ref="EU53:EV53"/>
    <mergeCell ref="EW53:EX53"/>
    <mergeCell ref="EY53:EZ53"/>
    <mergeCell ref="FA53:FB53"/>
    <mergeCell ref="FC53:FD53"/>
    <mergeCell ref="FY53:FZ53"/>
    <mergeCell ref="GA53:GB53"/>
    <mergeCell ref="GC53:GD53"/>
    <mergeCell ref="GE53:GF53"/>
    <mergeCell ref="GG53:GH53"/>
    <mergeCell ref="FO53:FP53"/>
    <mergeCell ref="FQ53:FR53"/>
    <mergeCell ref="FS53:FT53"/>
    <mergeCell ref="FU53:FV53"/>
    <mergeCell ref="FW53:FX53"/>
    <mergeCell ref="GS53:GT53"/>
    <mergeCell ref="GU53:GV53"/>
    <mergeCell ref="GW53:GX53"/>
    <mergeCell ref="GY53:GZ53"/>
    <mergeCell ref="HA53:HB53"/>
    <mergeCell ref="GI53:GJ53"/>
    <mergeCell ref="GK53:GL53"/>
    <mergeCell ref="GM53:GN53"/>
    <mergeCell ref="GO53:GP53"/>
    <mergeCell ref="GQ53:GR53"/>
    <mergeCell ref="HM53:HN53"/>
    <mergeCell ref="HO53:HP53"/>
    <mergeCell ref="HQ53:HR53"/>
    <mergeCell ref="HS53:HT53"/>
    <mergeCell ref="HU53:HV53"/>
    <mergeCell ref="HC53:HD53"/>
    <mergeCell ref="HE53:HF53"/>
    <mergeCell ref="HG53:HH53"/>
    <mergeCell ref="HI53:HJ53"/>
    <mergeCell ref="HK53:HL53"/>
    <mergeCell ref="IQ53:IR53"/>
    <mergeCell ref="IS53:IT53"/>
    <mergeCell ref="IU53:IV53"/>
    <mergeCell ref="IG53:IH53"/>
    <mergeCell ref="II53:IJ53"/>
    <mergeCell ref="IK53:IL53"/>
    <mergeCell ref="IM53:IN53"/>
    <mergeCell ref="IO53:IP53"/>
    <mergeCell ref="HW53:HX53"/>
    <mergeCell ref="HY53:HZ53"/>
    <mergeCell ref="IA53:IB53"/>
    <mergeCell ref="IC53:ID53"/>
    <mergeCell ref="IE53:IF53"/>
  </mergeCells>
  <phoneticPr fontId="13" type="noConversion"/>
  <printOptions horizontalCentered="1"/>
  <pageMargins left="0.59055118110236227" right="0.59055118110236227" top="0.98425196850393704" bottom="0.98425196850393704" header="0.51181102362204722" footer="0.51181102362204722"/>
  <pageSetup paperSize="9" scale="69" orientation="portrait" r:id="rId1"/>
  <headerFooter alignWithMargins="0">
    <oddHeader>&amp;A</oddHeader>
    <oddFooter>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P223"/>
  <sheetViews>
    <sheetView showGridLines="0" zoomScaleNormal="100" workbookViewId="0"/>
  </sheetViews>
  <sheetFormatPr defaultColWidth="9.1796875" defaultRowHeight="12.5" x14ac:dyDescent="0.25"/>
  <cols>
    <col min="1" max="1" width="8.453125" style="5" customWidth="1"/>
    <col min="2" max="2" width="67.7265625" style="5" customWidth="1"/>
    <col min="3" max="3" width="32.453125" style="5" customWidth="1"/>
    <col min="4" max="4" width="4.7265625" style="5" customWidth="1"/>
    <col min="5" max="5" width="28" style="5" customWidth="1"/>
    <col min="6" max="6" width="4.7265625" style="5" customWidth="1"/>
    <col min="7" max="7" width="28.453125" style="5" customWidth="1"/>
    <col min="8" max="8" width="3.81640625" style="5" customWidth="1"/>
    <col min="9" max="9" width="6" style="215" hidden="1" customWidth="1"/>
    <col min="10" max="10" width="17.26953125" style="215" hidden="1" customWidth="1"/>
    <col min="11" max="11" width="21.1796875" style="215" hidden="1" customWidth="1"/>
    <col min="12" max="12" width="13.81640625" style="215" hidden="1" customWidth="1"/>
    <col min="13" max="13" width="11.1796875" style="215" customWidth="1"/>
    <col min="14" max="14" width="0.7265625" style="191" customWidth="1"/>
    <col min="15" max="15" width="14.453125" style="27" customWidth="1"/>
    <col min="16" max="16" width="7.453125" style="5" customWidth="1"/>
    <col min="17" max="17" width="14.453125" style="5" customWidth="1"/>
    <col min="18" max="18" width="8.26953125" style="5" customWidth="1"/>
    <col min="19" max="19" width="2.453125" style="5" bestFit="1" customWidth="1"/>
    <col min="20" max="24" width="12.1796875" style="5" customWidth="1"/>
    <col min="25" max="26" width="9.1796875" style="5"/>
    <col min="27" max="27" width="10.1796875" style="5" bestFit="1" customWidth="1"/>
    <col min="28" max="16384" width="9.1796875" style="5"/>
  </cols>
  <sheetData>
    <row r="1" spans="1:8" s="5" customFormat="1" ht="24.75" customHeight="1" x14ac:dyDescent="0.4">
      <c r="A1" s="614"/>
      <c r="B1" s="614"/>
      <c r="C1" s="615"/>
      <c r="D1" s="614"/>
      <c r="E1" s="614"/>
      <c r="F1" s="614"/>
      <c r="G1" s="616"/>
      <c r="H1" s="617">
        <v>93</v>
      </c>
    </row>
    <row r="2" spans="1:8" s="5" customFormat="1" ht="24.75" customHeight="1" x14ac:dyDescent="0.4">
      <c r="A2" s="22"/>
      <c r="B2" s="10"/>
      <c r="C2" s="10"/>
      <c r="D2" s="10"/>
      <c r="E2" s="10"/>
      <c r="F2" s="10"/>
      <c r="G2" s="23"/>
      <c r="H2" s="356"/>
    </row>
    <row r="3" spans="1:8" s="5" customFormat="1" ht="24.75" customHeight="1" x14ac:dyDescent="0.4">
      <c r="A3" s="22"/>
      <c r="B3" s="10"/>
      <c r="C3" s="10"/>
      <c r="D3" s="10"/>
      <c r="E3" s="10"/>
      <c r="F3" s="10"/>
      <c r="G3" s="23"/>
      <c r="H3" s="356"/>
    </row>
    <row r="4" spans="1:8" s="5" customFormat="1" ht="25" x14ac:dyDescent="0.5">
      <c r="A4" s="29" t="s">
        <v>25</v>
      </c>
      <c r="B4" s="30"/>
      <c r="C4" s="30"/>
      <c r="D4" s="30"/>
      <c r="E4" s="30"/>
      <c r="F4" s="30"/>
      <c r="G4" s="30"/>
      <c r="H4" s="357"/>
    </row>
    <row r="5" spans="1:8" s="5" customFormat="1" ht="23" x14ac:dyDescent="0.5">
      <c r="A5" s="31" t="s">
        <v>26</v>
      </c>
      <c r="B5" s="32"/>
      <c r="C5" s="32"/>
      <c r="D5" s="32"/>
      <c r="E5" s="32"/>
      <c r="F5" s="32"/>
      <c r="G5" s="32"/>
      <c r="H5" s="358"/>
    </row>
    <row r="6" spans="1:8" s="5" customFormat="1" ht="15.5" x14ac:dyDescent="0.35">
      <c r="A6" s="33" t="s">
        <v>51</v>
      </c>
      <c r="B6" s="34"/>
      <c r="C6" s="34"/>
      <c r="D6" s="34"/>
      <c r="E6" s="34"/>
      <c r="F6" s="34"/>
      <c r="G6" s="34"/>
      <c r="H6" s="350"/>
    </row>
    <row r="7" spans="1:8" s="5" customFormat="1" ht="15.5" x14ac:dyDescent="0.35">
      <c r="A7" s="19"/>
      <c r="B7" s="20"/>
      <c r="C7" s="20"/>
      <c r="D7" s="20"/>
      <c r="E7" s="20"/>
      <c r="F7" s="20"/>
      <c r="G7" s="20"/>
      <c r="H7" s="359"/>
    </row>
    <row r="8" spans="1:8" s="5" customFormat="1" ht="15.5" x14ac:dyDescent="0.35">
      <c r="A8" s="35" t="s">
        <v>52</v>
      </c>
      <c r="B8" s="34"/>
      <c r="C8" s="34"/>
      <c r="D8" s="34"/>
      <c r="E8" s="34"/>
      <c r="F8" s="34"/>
      <c r="G8" s="34"/>
      <c r="H8" s="350"/>
    </row>
    <row r="9" spans="1:8" s="5" customFormat="1" ht="15.5" x14ac:dyDescent="0.35">
      <c r="A9" s="19"/>
      <c r="B9" s="20"/>
      <c r="C9" s="20"/>
      <c r="D9" s="20"/>
      <c r="E9" s="20"/>
      <c r="F9" s="20"/>
      <c r="G9" s="20"/>
      <c r="H9" s="359"/>
    </row>
    <row r="10" spans="1:8" s="5" customFormat="1" ht="15.5" x14ac:dyDescent="0.25">
      <c r="A10" s="750" t="s">
        <v>53</v>
      </c>
      <c r="B10" s="751"/>
      <c r="C10" s="751"/>
      <c r="D10" s="751"/>
      <c r="E10" s="751"/>
      <c r="F10" s="751"/>
      <c r="G10" s="751"/>
      <c r="H10" s="752"/>
    </row>
    <row r="11" spans="1:8" s="5" customFormat="1" ht="16" thickBot="1" x14ac:dyDescent="0.4">
      <c r="A11" s="499"/>
      <c r="B11" s="500"/>
      <c r="C11" s="500"/>
      <c r="D11" s="500"/>
      <c r="E11" s="500"/>
      <c r="F11" s="500"/>
      <c r="G11" s="501" t="str">
        <f>Instructions!C13</f>
        <v>Ver</v>
      </c>
      <c r="H11" s="502">
        <f>Instructions!D13</f>
        <v>1</v>
      </c>
    </row>
    <row r="12" spans="1:8" s="5" customFormat="1" x14ac:dyDescent="0.25">
      <c r="A12" s="618"/>
      <c r="B12" s="619"/>
      <c r="C12" s="620"/>
      <c r="D12" s="620"/>
      <c r="E12" s="619"/>
      <c r="F12" s="619"/>
      <c r="G12" s="620"/>
      <c r="H12" s="621"/>
    </row>
    <row r="13" spans="1:8" s="5" customFormat="1" ht="15.5" x14ac:dyDescent="0.35">
      <c r="A13" s="1"/>
      <c r="B13" s="15"/>
      <c r="C13" s="15"/>
      <c r="D13" s="15"/>
      <c r="E13" s="15"/>
      <c r="F13" s="15"/>
      <c r="G13" s="15"/>
      <c r="H13" s="360"/>
    </row>
    <row r="14" spans="1:8" s="5" customFormat="1" ht="15.5" x14ac:dyDescent="0.35">
      <c r="A14" s="1"/>
      <c r="B14" s="15"/>
      <c r="C14" s="15"/>
      <c r="D14" s="15"/>
      <c r="E14" s="361">
        <v>4</v>
      </c>
      <c r="F14" s="361"/>
      <c r="G14" s="15"/>
      <c r="H14" s="360"/>
    </row>
    <row r="15" spans="1:8" s="5" customFormat="1" ht="15.5" x14ac:dyDescent="0.35">
      <c r="A15" s="1"/>
      <c r="B15" s="28" t="s">
        <v>54</v>
      </c>
      <c r="C15" s="28"/>
      <c r="D15" s="11"/>
      <c r="E15" s="15"/>
      <c r="F15" s="15"/>
      <c r="G15" s="15"/>
      <c r="H15" s="360"/>
    </row>
    <row r="16" spans="1:8" s="5" customFormat="1" ht="15.5" x14ac:dyDescent="0.35">
      <c r="A16" s="12"/>
      <c r="B16" s="12"/>
      <c r="C16" s="12"/>
      <c r="D16" s="12"/>
      <c r="E16" s="15"/>
      <c r="F16" s="15"/>
      <c r="G16" s="15"/>
      <c r="H16" s="360"/>
    </row>
    <row r="17" spans="1:34" ht="15.5" x14ac:dyDescent="0.35">
      <c r="A17" s="12"/>
      <c r="B17" s="12"/>
      <c r="C17" s="15"/>
      <c r="D17" s="15"/>
      <c r="E17" s="15"/>
      <c r="F17" s="15"/>
      <c r="G17" s="15"/>
      <c r="H17" s="360"/>
    </row>
    <row r="18" spans="1:34" x14ac:dyDescent="0.25">
      <c r="A18" s="21"/>
      <c r="B18" s="2"/>
      <c r="C18" s="2"/>
      <c r="D18" s="2"/>
      <c r="E18" s="2"/>
      <c r="F18" s="2"/>
      <c r="G18" s="2"/>
      <c r="H18" s="360"/>
    </row>
    <row r="19" spans="1:34" ht="16" thickBot="1" x14ac:dyDescent="0.4">
      <c r="A19" s="12"/>
      <c r="B19" s="12"/>
      <c r="C19" s="2"/>
      <c r="D19" s="2"/>
      <c r="E19" s="2"/>
      <c r="F19" s="300"/>
      <c r="G19" s="300"/>
      <c r="H19" s="360"/>
    </row>
    <row r="20" spans="1:34" s="9" customFormat="1" ht="16" thickBot="1" x14ac:dyDescent="0.4">
      <c r="A20" s="12"/>
      <c r="B20" s="173" t="s">
        <v>55</v>
      </c>
      <c r="C20" s="503" t="str">
        <f>VLOOKUP(H1,datar,2,FALSE)</f>
        <v>ZZZZ</v>
      </c>
      <c r="D20" s="504"/>
      <c r="E20" s="505"/>
      <c r="F20" s="301"/>
      <c r="G20" s="300"/>
      <c r="H20" s="362"/>
      <c r="I20" s="216"/>
      <c r="J20" s="217"/>
      <c r="K20" s="217"/>
      <c r="L20" s="218"/>
      <c r="M20" s="218"/>
      <c r="N20" s="192"/>
      <c r="O20" s="61"/>
    </row>
    <row r="21" spans="1:34" s="9" customFormat="1" ht="16" thickBot="1" x14ac:dyDescent="0.4">
      <c r="A21" s="12"/>
      <c r="B21" s="173" t="s">
        <v>56</v>
      </c>
      <c r="C21" s="503" t="str">
        <f>VLOOKUP(H1,datar,3,FALSE)</f>
        <v>EZZZZ</v>
      </c>
      <c r="D21" s="504"/>
      <c r="E21" s="505"/>
      <c r="F21" s="301"/>
      <c r="G21" s="300"/>
      <c r="H21" s="362"/>
      <c r="I21" s="216"/>
      <c r="J21" s="217"/>
      <c r="K21" s="217"/>
      <c r="L21" s="218"/>
      <c r="M21" s="218"/>
      <c r="N21" s="192"/>
      <c r="O21" s="61"/>
    </row>
    <row r="22" spans="1:34" s="9" customFormat="1" ht="16" thickBot="1" x14ac:dyDescent="0.4">
      <c r="A22" s="12"/>
      <c r="B22" s="173" t="s">
        <v>57</v>
      </c>
      <c r="C22" s="506"/>
      <c r="D22" s="504"/>
      <c r="E22" s="505"/>
      <c r="F22" s="301"/>
      <c r="G22" s="300"/>
      <c r="H22" s="362"/>
      <c r="I22" s="216"/>
      <c r="J22" s="217"/>
      <c r="K22" s="217"/>
      <c r="L22" s="218"/>
      <c r="M22" s="218"/>
      <c r="N22" s="192"/>
      <c r="O22" s="61"/>
    </row>
    <row r="23" spans="1:34" s="9" customFormat="1" ht="16" thickBot="1" x14ac:dyDescent="0.4">
      <c r="A23" s="12"/>
      <c r="B23" s="173" t="s">
        <v>58</v>
      </c>
      <c r="C23" s="506"/>
      <c r="D23" s="504"/>
      <c r="E23" s="505"/>
      <c r="F23" s="301"/>
      <c r="G23" s="300"/>
      <c r="H23" s="362"/>
      <c r="I23" s="216"/>
      <c r="J23" s="217"/>
      <c r="K23" s="217"/>
      <c r="L23" s="218"/>
      <c r="M23" s="218"/>
      <c r="N23" s="192"/>
      <c r="O23" s="61"/>
    </row>
    <row r="24" spans="1:34" ht="16" thickBot="1" x14ac:dyDescent="0.4">
      <c r="A24" s="12"/>
      <c r="B24" s="173" t="s">
        <v>59</v>
      </c>
      <c r="C24" s="506"/>
      <c r="D24" s="507"/>
      <c r="E24" s="508"/>
      <c r="F24" s="301"/>
      <c r="G24" s="300"/>
      <c r="H24" s="362"/>
      <c r="I24" s="216"/>
      <c r="J24" s="217"/>
      <c r="K24" s="217"/>
    </row>
    <row r="25" spans="1:34" ht="13" thickBot="1" x14ac:dyDescent="0.3">
      <c r="A25" s="509"/>
      <c r="B25" s="509"/>
      <c r="C25" s="509"/>
      <c r="D25" s="509"/>
      <c r="E25" s="509"/>
      <c r="F25" s="509"/>
      <c r="G25" s="509"/>
      <c r="H25" s="510"/>
    </row>
    <row r="26" spans="1:34" ht="15.5" x14ac:dyDescent="0.25">
      <c r="A26" s="7"/>
      <c r="B26" s="6"/>
      <c r="C26" s="6"/>
      <c r="D26" s="6"/>
      <c r="E26" s="16"/>
      <c r="F26" s="16"/>
      <c r="G26" s="16"/>
      <c r="H26" s="360"/>
    </row>
    <row r="27" spans="1:34" ht="15.5" x14ac:dyDescent="0.25">
      <c r="A27" s="7"/>
      <c r="B27" s="6"/>
      <c r="C27" s="6"/>
      <c r="D27" s="6"/>
      <c r="E27" s="16" t="s">
        <v>60</v>
      </c>
      <c r="F27" s="16"/>
      <c r="G27" s="16" t="s">
        <v>26</v>
      </c>
      <c r="H27" s="360"/>
    </row>
    <row r="28" spans="1:34" s="18" customFormat="1" ht="16" thickBot="1" x14ac:dyDescent="0.4">
      <c r="A28" s="363"/>
      <c r="B28" s="6"/>
      <c r="C28" s="13"/>
      <c r="D28" s="13"/>
      <c r="E28" s="16" t="s">
        <v>61</v>
      </c>
      <c r="F28" s="16"/>
      <c r="G28" s="16" t="s">
        <v>61</v>
      </c>
      <c r="H28" s="364"/>
      <c r="I28" s="219"/>
      <c r="J28" s="219"/>
      <c r="K28" s="219"/>
      <c r="L28" s="219"/>
      <c r="M28" s="219"/>
      <c r="N28" s="193"/>
      <c r="O28" s="365"/>
      <c r="P28" s="366"/>
      <c r="Q28" s="366"/>
      <c r="R28" s="366"/>
      <c r="S28" s="366"/>
      <c r="T28" s="366"/>
      <c r="U28" s="366"/>
      <c r="V28" s="366"/>
      <c r="W28" s="366"/>
      <c r="X28" s="366"/>
      <c r="Y28" s="366"/>
      <c r="Z28" s="366"/>
      <c r="AA28" s="366"/>
      <c r="AB28" s="366"/>
      <c r="AC28" s="366"/>
      <c r="AD28" s="366"/>
      <c r="AE28" s="366"/>
      <c r="AF28" s="366"/>
      <c r="AG28" s="366"/>
      <c r="AH28" s="366"/>
    </row>
    <row r="29" spans="1:34" customFormat="1" ht="21" customHeight="1" thickBot="1" x14ac:dyDescent="0.3">
      <c r="A29" s="177"/>
      <c r="B29" s="747" t="s">
        <v>62</v>
      </c>
      <c r="C29" s="753"/>
      <c r="D29" s="748"/>
      <c r="E29" s="634">
        <f>VLOOKUP($H$1,datar,7,FALSE)</f>
        <v>0</v>
      </c>
      <c r="F29" s="39"/>
      <c r="G29" s="169"/>
      <c r="H29" s="360"/>
      <c r="I29" s="215"/>
      <c r="J29" s="215"/>
      <c r="K29" s="215"/>
      <c r="L29" s="215"/>
      <c r="M29" s="215"/>
      <c r="N29" s="191"/>
      <c r="O29" s="27"/>
      <c r="P29" s="5"/>
      <c r="Q29" s="5"/>
      <c r="R29" s="5"/>
      <c r="S29" s="5"/>
      <c r="T29" s="5"/>
      <c r="U29" s="5"/>
      <c r="V29" s="5"/>
      <c r="W29" s="5"/>
      <c r="X29" s="5"/>
      <c r="Y29" s="5"/>
      <c r="Z29" s="5"/>
      <c r="AA29" s="5"/>
      <c r="AB29" s="5"/>
      <c r="AC29" s="5"/>
      <c r="AD29" s="5"/>
      <c r="AE29" s="5"/>
      <c r="AF29" s="5"/>
      <c r="AG29" s="5"/>
      <c r="AH29" s="5"/>
    </row>
    <row r="30" spans="1:34" s="41" customFormat="1" ht="21.75" customHeight="1" thickBot="1" x14ac:dyDescent="0.4">
      <c r="A30" s="177"/>
      <c r="B30" s="748"/>
      <c r="C30" s="748"/>
      <c r="D30" s="748"/>
      <c r="E30" s="40"/>
      <c r="F30" s="40"/>
      <c r="G30" s="40"/>
      <c r="H30" s="364"/>
      <c r="I30" s="219"/>
      <c r="J30" s="219"/>
      <c r="K30" s="219"/>
      <c r="L30" s="219"/>
      <c r="M30" s="219"/>
      <c r="N30" s="193"/>
      <c r="O30" s="365"/>
      <c r="P30" s="366"/>
      <c r="Q30" s="366"/>
      <c r="R30" s="366"/>
      <c r="S30" s="366"/>
      <c r="T30" s="366"/>
      <c r="U30" s="366"/>
      <c r="V30" s="366"/>
      <c r="W30" s="366"/>
      <c r="X30" s="366"/>
      <c r="Y30" s="366"/>
      <c r="Z30" s="366"/>
      <c r="AA30" s="366"/>
      <c r="AB30" s="366"/>
      <c r="AC30" s="366"/>
      <c r="AD30" s="366"/>
      <c r="AE30" s="366"/>
      <c r="AF30" s="366"/>
      <c r="AG30" s="366"/>
      <c r="AH30" s="366"/>
    </row>
    <row r="31" spans="1:34" s="44" customFormat="1" ht="21" customHeight="1" thickBot="1" x14ac:dyDescent="0.4">
      <c r="A31" s="177"/>
      <c r="B31" s="721" t="s">
        <v>63</v>
      </c>
      <c r="C31" s="695"/>
      <c r="D31" s="42"/>
      <c r="E31" s="634">
        <f>VLOOKUP($H$1,datar,8,FALSE)</f>
        <v>0</v>
      </c>
      <c r="F31" s="43"/>
      <c r="G31" s="169"/>
      <c r="H31" s="367"/>
      <c r="I31" s="220"/>
      <c r="J31" s="220"/>
      <c r="K31" s="220"/>
      <c r="L31" s="220"/>
      <c r="M31" s="220"/>
      <c r="N31" s="194"/>
      <c r="O31" s="62"/>
    </row>
    <row r="32" spans="1:34" s="44" customFormat="1" ht="38.25" customHeight="1" x14ac:dyDescent="0.35">
      <c r="A32" s="177"/>
      <c r="B32" s="695"/>
      <c r="C32" s="695"/>
      <c r="D32" s="42"/>
      <c r="E32" s="24"/>
      <c r="F32" s="43"/>
      <c r="G32" s="24"/>
      <c r="H32" s="367"/>
      <c r="I32" s="220"/>
      <c r="J32" s="220"/>
      <c r="K32" s="220"/>
      <c r="L32" s="220"/>
      <c r="M32" s="220"/>
      <c r="N32" s="194"/>
      <c r="O32" s="62"/>
    </row>
    <row r="33" spans="1:15" s="44" customFormat="1" ht="21" customHeight="1" thickBot="1" x14ac:dyDescent="0.4">
      <c r="A33" s="177"/>
      <c r="B33" s="722"/>
      <c r="C33" s="723"/>
      <c r="D33" s="42"/>
      <c r="E33" s="24"/>
      <c r="F33" s="43"/>
      <c r="G33" s="24"/>
      <c r="H33" s="367"/>
      <c r="I33" s="220"/>
      <c r="J33" s="220"/>
      <c r="K33" s="220"/>
      <c r="L33" s="220"/>
      <c r="M33" s="220"/>
      <c r="N33" s="194"/>
      <c r="O33" s="62"/>
    </row>
    <row r="34" spans="1:15" s="44" customFormat="1" ht="21" customHeight="1" thickBot="1" x14ac:dyDescent="0.4">
      <c r="A34" s="177"/>
      <c r="B34" s="753" t="s">
        <v>64</v>
      </c>
      <c r="C34" s="753"/>
      <c r="D34" s="42"/>
      <c r="E34" s="635">
        <f>VLOOKUP($H$1,datar,9,FALSE)</f>
        <v>0</v>
      </c>
      <c r="F34" s="43"/>
      <c r="G34" s="214">
        <v>0</v>
      </c>
      <c r="H34" s="367"/>
      <c r="I34" s="220"/>
      <c r="J34" s="220"/>
      <c r="K34" s="220"/>
      <c r="L34" s="220"/>
      <c r="M34" s="220"/>
      <c r="N34" s="194"/>
      <c r="O34" s="62"/>
    </row>
    <row r="35" spans="1:15" s="44" customFormat="1" ht="21" customHeight="1" x14ac:dyDescent="0.35">
      <c r="A35" s="177"/>
      <c r="B35" s="753"/>
      <c r="C35" s="753"/>
      <c r="D35" s="42"/>
      <c r="E35" s="24"/>
      <c r="F35" s="43"/>
      <c r="G35" s="24"/>
      <c r="H35" s="367"/>
      <c r="I35" s="220"/>
      <c r="J35" s="220"/>
      <c r="K35" s="220"/>
      <c r="L35" s="220"/>
      <c r="M35" s="220"/>
      <c r="N35" s="194"/>
      <c r="O35" s="62"/>
    </row>
    <row r="36" spans="1:15" ht="11.25" customHeight="1" x14ac:dyDescent="0.25">
      <c r="A36" s="177"/>
      <c r="B36" s="24"/>
      <c r="C36" s="24"/>
      <c r="D36" s="24"/>
      <c r="E36" s="24"/>
      <c r="F36" s="38"/>
      <c r="G36" s="24"/>
      <c r="H36" s="368"/>
    </row>
    <row r="37" spans="1:15" ht="21" customHeight="1" thickBot="1" x14ac:dyDescent="0.3">
      <c r="A37" s="177"/>
      <c r="B37" s="46" t="s">
        <v>65</v>
      </c>
      <c r="C37" s="24"/>
      <c r="D37" s="24"/>
      <c r="E37" s="24"/>
      <c r="F37" s="38"/>
      <c r="G37" s="24"/>
      <c r="H37" s="368"/>
      <c r="K37" s="215" t="s">
        <v>66</v>
      </c>
    </row>
    <row r="38" spans="1:15" ht="21" customHeight="1" thickBot="1" x14ac:dyDescent="0.4">
      <c r="A38" s="177"/>
      <c r="B38" s="760" t="s">
        <v>67</v>
      </c>
      <c r="C38" s="761"/>
      <c r="D38" s="26"/>
      <c r="E38" s="636">
        <f>VLOOKUP(C21,Data!$C$9:$Z$101,8,0)</f>
        <v>0</v>
      </c>
      <c r="F38" s="13"/>
      <c r="G38" s="637" t="str">
        <f>IF(G34=0,"",ROUND(G29/G34,2))</f>
        <v/>
      </c>
      <c r="H38" s="364"/>
      <c r="I38" s="204"/>
      <c r="J38" s="204"/>
      <c r="K38" s="221" t="e">
        <f>VLOOKUP(C21,Data!$C$9:$Z$100,12,0)</f>
        <v>#N/A</v>
      </c>
      <c r="N38" s="195"/>
    </row>
    <row r="39" spans="1:15" ht="23.25" customHeight="1" thickBot="1" x14ac:dyDescent="0.4">
      <c r="A39" s="8"/>
      <c r="B39" s="761"/>
      <c r="C39" s="761"/>
      <c r="D39" s="754"/>
      <c r="E39" s="755"/>
      <c r="F39" s="73"/>
      <c r="G39" s="73"/>
      <c r="H39" s="369"/>
      <c r="I39" s="204"/>
      <c r="J39" s="204"/>
      <c r="K39" s="222" t="s">
        <v>68</v>
      </c>
    </row>
    <row r="40" spans="1:15" s="17" customFormat="1" ht="21" customHeight="1" thickBot="1" x14ac:dyDescent="0.4">
      <c r="A40" s="14"/>
      <c r="B40" s="759" t="s">
        <v>69</v>
      </c>
      <c r="C40" s="691"/>
      <c r="D40" s="691"/>
      <c r="E40" s="691"/>
      <c r="F40" s="15"/>
      <c r="G40" s="638" t="str">
        <f>IF(G38="","",IF(G38=ROUND(G29/G34,2),"Yes",G38-ROUND(G29/G34,2)))</f>
        <v/>
      </c>
      <c r="H40" s="370"/>
      <c r="I40" s="223"/>
      <c r="J40" s="223"/>
      <c r="K40" s="224" t="e">
        <f>G38-E38</f>
        <v>#VALUE!</v>
      </c>
      <c r="L40" s="225" t="e">
        <f>K40/E38</f>
        <v>#VALUE!</v>
      </c>
      <c r="M40" s="225"/>
      <c r="N40" s="196"/>
      <c r="O40" s="63"/>
    </row>
    <row r="41" spans="1:15" ht="21" customHeight="1" x14ac:dyDescent="0.35">
      <c r="A41" s="14"/>
      <c r="B41" s="691"/>
      <c r="C41" s="691"/>
      <c r="D41" s="691"/>
      <c r="E41" s="691"/>
      <c r="F41" s="15"/>
      <c r="G41" s="15"/>
      <c r="H41" s="364"/>
      <c r="I41" s="204"/>
      <c r="J41" s="204"/>
      <c r="K41" s="204"/>
    </row>
    <row r="42" spans="1:15" ht="8.25" customHeight="1" x14ac:dyDescent="0.35">
      <c r="A42" s="15"/>
      <c r="B42" s="15"/>
      <c r="C42" s="15"/>
      <c r="D42" s="15"/>
      <c r="E42" s="15"/>
      <c r="F42" s="15"/>
      <c r="G42" s="15"/>
      <c r="H42" s="364"/>
      <c r="I42" s="204"/>
      <c r="J42" s="204"/>
      <c r="K42" s="204"/>
    </row>
    <row r="43" spans="1:15" ht="21" customHeight="1" x14ac:dyDescent="0.35">
      <c r="A43" s="15"/>
      <c r="B43" s="724" t="str">
        <f>IF(OR(C21="e6346",C21="e6349", C21="e6355", C21="e6356", C21="e6358", C21="E6350"),"",IF(G38="","",IF(G38&gt;=K38,"Authority may be required to hold a referendum as the increase in council tax (change in Line 3) appears to have exceeded referendum principles. Please check your figures and obtain legal advice.","Authority DOES NOT appear to be subject to a referendum.")))</f>
        <v/>
      </c>
      <c r="C43" s="725"/>
      <c r="D43" s="725"/>
      <c r="E43" s="725"/>
      <c r="F43" s="725"/>
      <c r="G43" s="726"/>
      <c r="H43" s="364"/>
      <c r="I43" s="226" t="e">
        <f>IF(G38&gt;=K38,1,0)</f>
        <v>#N/A</v>
      </c>
      <c r="J43" s="204"/>
      <c r="K43" s="204"/>
    </row>
    <row r="44" spans="1:15" ht="21" customHeight="1" x14ac:dyDescent="0.35">
      <c r="A44" s="15"/>
      <c r="B44" s="727"/>
      <c r="C44" s="728"/>
      <c r="D44" s="728"/>
      <c r="E44" s="728"/>
      <c r="F44" s="728"/>
      <c r="G44" s="729"/>
      <c r="H44" s="364"/>
      <c r="I44" s="227"/>
    </row>
    <row r="45" spans="1:15" ht="21" customHeight="1" thickBot="1" x14ac:dyDescent="0.4">
      <c r="A45" s="511"/>
      <c r="B45" s="511"/>
      <c r="C45" s="511"/>
      <c r="D45" s="511"/>
      <c r="E45" s="511"/>
      <c r="F45" s="511"/>
      <c r="G45" s="511"/>
      <c r="H45" s="512"/>
      <c r="I45" s="227"/>
    </row>
    <row r="46" spans="1:15" ht="21" customHeight="1" x14ac:dyDescent="0.35">
      <c r="A46" s="14"/>
      <c r="B46" s="15"/>
      <c r="C46" s="15"/>
      <c r="D46" s="15"/>
      <c r="E46" s="15"/>
      <c r="F46" s="15"/>
      <c r="G46" s="15"/>
      <c r="H46" s="364"/>
      <c r="I46" s="227"/>
    </row>
    <row r="47" spans="1:15" ht="21" customHeight="1" thickBot="1" x14ac:dyDescent="0.4">
      <c r="A47" s="14"/>
      <c r="B47" s="46" t="str">
        <f>IF(J51=1,"ADULT SOCIAL CARE","ADULT SOCIAL CARE - do not complete this section for this authority")</f>
        <v>ADULT SOCIAL CARE - do not complete this section for this authority</v>
      </c>
      <c r="C47" s="15"/>
      <c r="D47" s="15"/>
      <c r="E47" s="15"/>
      <c r="F47" s="15"/>
      <c r="G47" s="201" t="s">
        <v>61</v>
      </c>
      <c r="H47" s="364"/>
      <c r="I47" s="227"/>
    </row>
    <row r="48" spans="1:15" ht="21" customHeight="1" thickBot="1" x14ac:dyDescent="0.4">
      <c r="A48" s="14"/>
      <c r="B48" s="747" t="s">
        <v>70</v>
      </c>
      <c r="C48" s="748"/>
      <c r="D48" s="748"/>
      <c r="E48" s="15"/>
      <c r="F48" s="15"/>
      <c r="G48" s="169"/>
      <c r="H48" s="364"/>
      <c r="I48" s="227"/>
    </row>
    <row r="49" spans="1:42" ht="12.75" customHeight="1" x14ac:dyDescent="0.35">
      <c r="A49" s="14"/>
      <c r="B49" s="717"/>
      <c r="C49" s="717"/>
      <c r="D49" s="717"/>
      <c r="E49" s="15"/>
      <c r="F49" s="15"/>
      <c r="G49" s="15"/>
      <c r="H49" s="364"/>
      <c r="I49" s="227"/>
    </row>
    <row r="50" spans="1:42" ht="21" customHeight="1" thickBot="1" x14ac:dyDescent="0.4">
      <c r="A50" s="14"/>
      <c r="B50" s="46"/>
      <c r="C50" s="174"/>
      <c r="D50" s="174"/>
      <c r="E50" s="201" t="s">
        <v>61</v>
      </c>
      <c r="F50" s="174"/>
      <c r="G50" s="201" t="s">
        <v>71</v>
      </c>
      <c r="H50" s="364"/>
      <c r="I50" s="227"/>
      <c r="J50" s="228" t="s">
        <v>72</v>
      </c>
      <c r="K50" s="215" t="s">
        <v>73</v>
      </c>
    </row>
    <row r="51" spans="1:42" ht="21" customHeight="1" thickBot="1" x14ac:dyDescent="0.4">
      <c r="A51" s="14"/>
      <c r="B51" s="747" t="s">
        <v>74</v>
      </c>
      <c r="C51" s="748"/>
      <c r="D51" s="748"/>
      <c r="E51" s="637" t="str">
        <f>IF(G48="","",ROUND(G48/G34,2))</f>
        <v/>
      </c>
      <c r="F51" s="175"/>
      <c r="G51" s="639" t="str">
        <f>IF(E51="","",E51/E38)</f>
        <v/>
      </c>
      <c r="H51" s="364"/>
      <c r="I51" s="227"/>
      <c r="J51" s="228">
        <f>IF(VLOOKUP(C21,Data!$C$9:$K$101,9,0)="ASC",1,0)</f>
        <v>0</v>
      </c>
      <c r="K51" s="229">
        <f>VLOOKUP($C$21, Data!$C$5:$AF$311, 13, 0)</f>
        <v>0</v>
      </c>
    </row>
    <row r="52" spans="1:42" ht="21" customHeight="1" x14ac:dyDescent="0.35">
      <c r="A52" s="14"/>
      <c r="B52" s="717"/>
      <c r="C52" s="717"/>
      <c r="D52" s="717"/>
      <c r="E52" s="15"/>
      <c r="F52" s="15"/>
      <c r="G52" s="15"/>
      <c r="H52" s="364"/>
      <c r="I52" s="227"/>
    </row>
    <row r="53" spans="1:42" ht="31.5" customHeight="1" x14ac:dyDescent="0.35">
      <c r="A53" s="14"/>
      <c r="B53" s="749" t="s">
        <v>75</v>
      </c>
      <c r="C53" s="749"/>
      <c r="D53" s="749"/>
      <c r="E53" s="749"/>
      <c r="F53" s="749"/>
      <c r="G53" s="749"/>
      <c r="H53" s="364"/>
      <c r="I53" s="227"/>
    </row>
    <row r="54" spans="1:42" ht="24" customHeight="1" thickBot="1" x14ac:dyDescent="0.3">
      <c r="A54" s="25"/>
      <c r="B54" s="37"/>
      <c r="C54" s="37"/>
      <c r="D54" s="37"/>
      <c r="E54" s="37"/>
      <c r="F54" s="37"/>
      <c r="G54" s="37"/>
      <c r="H54" s="371"/>
    </row>
    <row r="55" spans="1:42" customFormat="1" ht="11.25" customHeight="1" x14ac:dyDescent="0.35">
      <c r="A55" s="640"/>
      <c r="B55" s="641"/>
      <c r="C55" s="641"/>
      <c r="D55" s="642"/>
      <c r="E55" s="642"/>
      <c r="F55" s="643"/>
      <c r="G55" s="643"/>
      <c r="H55" s="644"/>
      <c r="I55" s="215"/>
      <c r="J55" s="230"/>
      <c r="K55" s="215"/>
      <c r="L55" s="215"/>
      <c r="M55" s="215"/>
      <c r="N55" s="191"/>
      <c r="O55" s="27"/>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row>
    <row r="56" spans="1:42" customFormat="1" ht="22.5" customHeight="1" x14ac:dyDescent="0.35">
      <c r="A56" s="1"/>
      <c r="B56" s="42" t="s">
        <v>76</v>
      </c>
      <c r="C56" s="48"/>
      <c r="D56" s="45"/>
      <c r="E56" s="45"/>
      <c r="F56" s="40"/>
      <c r="G56" s="40"/>
      <c r="H56" s="360"/>
      <c r="I56" s="215"/>
      <c r="J56" s="230"/>
      <c r="K56" s="215"/>
      <c r="L56" s="215"/>
      <c r="M56" s="215"/>
      <c r="N56" s="191"/>
      <c r="O56" s="27"/>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row>
    <row r="57" spans="1:42" customFormat="1" ht="11.25" customHeight="1" thickBot="1" x14ac:dyDescent="0.4">
      <c r="A57" s="1"/>
      <c r="B57" s="47"/>
      <c r="C57" s="48"/>
      <c r="D57" s="45"/>
      <c r="E57" s="45"/>
      <c r="F57" s="40"/>
      <c r="G57" s="40"/>
      <c r="H57" s="360"/>
      <c r="I57" s="215"/>
      <c r="J57" s="231" t="s">
        <v>77</v>
      </c>
      <c r="K57" s="215"/>
      <c r="L57" s="215"/>
      <c r="M57" s="215"/>
      <c r="N57" s="191"/>
      <c r="O57" s="27"/>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row>
    <row r="58" spans="1:42" customFormat="1" ht="21" customHeight="1" thickBot="1" x14ac:dyDescent="0.4">
      <c r="A58" s="178"/>
      <c r="B58" s="46" t="s">
        <v>78</v>
      </c>
      <c r="C58" s="48"/>
      <c r="D58" s="45"/>
      <c r="E58" s="756" t="s">
        <v>79</v>
      </c>
      <c r="F58" s="757"/>
      <c r="G58" s="758"/>
      <c r="H58" s="360"/>
      <c r="I58" s="215"/>
      <c r="J58" s="329">
        <f>Data!U14</f>
        <v>4</v>
      </c>
      <c r="K58" s="215"/>
      <c r="L58" s="204"/>
      <c r="M58" s="215"/>
      <c r="N58" s="197"/>
      <c r="O58" s="27"/>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row>
    <row r="59" spans="1:42" s="41" customFormat="1" ht="21.75" customHeight="1" x14ac:dyDescent="0.35">
      <c r="A59" s="1"/>
      <c r="B59" s="49" t="str">
        <f>IF(E58="Yes - to be held","Please re-submit a new version of this form when you are aware of the outcome of this referendum.",IF(E58="Yes - resulted in no changes","Electorate voted to accept the council tax that was set.",IF(E58="Yes - changes made to form","Electorate voted for a lower increase.",IF(E58="no","",""))))</f>
        <v/>
      </c>
      <c r="C59" s="48"/>
      <c r="D59" s="48"/>
      <c r="E59" s="40"/>
      <c r="F59" s="40"/>
      <c r="G59" s="40"/>
      <c r="H59" s="364"/>
      <c r="I59" s="219"/>
      <c r="J59" s="219"/>
      <c r="K59" s="219"/>
      <c r="L59" s="219"/>
      <c r="M59" s="215"/>
      <c r="N59" s="193"/>
      <c r="O59" s="365"/>
      <c r="P59" s="366"/>
      <c r="Q59" s="366"/>
      <c r="R59" s="366"/>
      <c r="S59" s="366"/>
      <c r="T59" s="366"/>
      <c r="U59" s="366"/>
      <c r="V59" s="366"/>
      <c r="W59" s="366"/>
      <c r="X59" s="366"/>
      <c r="Y59" s="366"/>
      <c r="Z59" s="366"/>
      <c r="AA59" s="366"/>
      <c r="AB59" s="366"/>
      <c r="AC59" s="366"/>
      <c r="AD59" s="366"/>
      <c r="AE59" s="366"/>
      <c r="AF59" s="366"/>
      <c r="AG59" s="366"/>
      <c r="AH59" s="366"/>
      <c r="AI59" s="76"/>
      <c r="AJ59" s="76"/>
      <c r="AK59" s="76"/>
      <c r="AL59" s="76"/>
      <c r="AM59" s="76"/>
      <c r="AN59" s="76"/>
      <c r="AO59" s="76"/>
      <c r="AP59" s="76"/>
    </row>
    <row r="60" spans="1:42" customFormat="1" ht="15" customHeight="1" thickBot="1" x14ac:dyDescent="0.3">
      <c r="A60" s="513"/>
      <c r="B60" s="514"/>
      <c r="C60" s="514"/>
      <c r="D60" s="515"/>
      <c r="E60" s="514"/>
      <c r="F60" s="514"/>
      <c r="G60" s="514"/>
      <c r="H60" s="510"/>
      <c r="I60" s="215"/>
      <c r="J60" s="215"/>
      <c r="K60" s="215"/>
      <c r="L60" s="215"/>
      <c r="M60" s="215"/>
      <c r="N60" s="191"/>
      <c r="O60" s="27"/>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row>
    <row r="61" spans="1:42" ht="15.5" x14ac:dyDescent="0.35">
      <c r="A61" s="645"/>
      <c r="B61" s="646" t="str">
        <f>CONCATENATE("LA : ",+C20)</f>
        <v>LA : ZZZZ</v>
      </c>
      <c r="C61" s="646"/>
      <c r="D61" s="646"/>
      <c r="E61" s="641"/>
      <c r="F61" s="641"/>
      <c r="G61" s="647"/>
      <c r="H61" s="644"/>
    </row>
    <row r="62" spans="1:42" x14ac:dyDescent="0.25">
      <c r="A62" s="1"/>
      <c r="B62" s="2"/>
      <c r="C62" s="2"/>
      <c r="D62" s="2"/>
      <c r="E62" s="2"/>
      <c r="F62" s="2"/>
      <c r="G62" s="296"/>
      <c r="H62" s="372"/>
    </row>
    <row r="63" spans="1:42" ht="18" x14ac:dyDescent="0.4">
      <c r="A63" s="8"/>
      <c r="B63" s="36" t="s">
        <v>80</v>
      </c>
      <c r="C63" s="2"/>
      <c r="D63" s="2"/>
      <c r="E63" s="2"/>
      <c r="F63" s="2"/>
      <c r="G63" s="4"/>
      <c r="H63" s="360"/>
    </row>
    <row r="64" spans="1:42" ht="18" x14ac:dyDescent="0.4">
      <c r="A64" s="8"/>
      <c r="B64" s="36"/>
      <c r="C64" s="36"/>
      <c r="D64" s="36"/>
      <c r="E64" s="36"/>
      <c r="F64" s="36"/>
      <c r="G64" s="36"/>
      <c r="H64" s="360"/>
    </row>
    <row r="65" spans="1:11" s="5" customFormat="1" ht="16.5" x14ac:dyDescent="0.35">
      <c r="A65" s="8"/>
      <c r="B65" s="746" t="s">
        <v>81</v>
      </c>
      <c r="C65" s="746"/>
      <c r="D65" s="746"/>
      <c r="E65" s="746"/>
      <c r="F65" s="746"/>
      <c r="G65" s="746"/>
      <c r="H65" s="360"/>
      <c r="I65" s="215"/>
      <c r="J65" s="215"/>
      <c r="K65" s="215"/>
    </row>
    <row r="66" spans="1:11" s="5" customFormat="1" ht="18" x14ac:dyDescent="0.4">
      <c r="A66" s="8"/>
      <c r="B66" s="212" t="s">
        <v>82</v>
      </c>
      <c r="C66" s="2"/>
      <c r="D66" s="2"/>
      <c r="E66" s="2"/>
      <c r="F66" s="2"/>
      <c r="G66" s="4"/>
      <c r="H66" s="360"/>
      <c r="I66" s="215"/>
      <c r="J66" s="215"/>
      <c r="K66" s="215"/>
    </row>
    <row r="67" spans="1:11" s="5" customFormat="1" ht="16" thickBot="1" x14ac:dyDescent="0.4">
      <c r="A67" s="8"/>
      <c r="B67" s="2"/>
      <c r="C67" s="2"/>
      <c r="D67" s="2"/>
      <c r="E67" s="2"/>
      <c r="F67" s="2"/>
      <c r="G67" s="4"/>
      <c r="H67" s="360"/>
      <c r="I67" s="215"/>
      <c r="J67" s="215"/>
      <c r="K67" s="215"/>
    </row>
    <row r="68" spans="1:11" s="5" customFormat="1" ht="22.5" customHeight="1" x14ac:dyDescent="0.35">
      <c r="A68" s="3"/>
      <c r="B68" s="648"/>
      <c r="C68" s="649"/>
      <c r="D68" s="649"/>
      <c r="E68" s="650"/>
      <c r="F68" s="744" t="s">
        <v>83</v>
      </c>
      <c r="G68" s="745"/>
      <c r="H68" s="360"/>
      <c r="I68" s="215"/>
      <c r="J68" s="215"/>
      <c r="K68" s="215"/>
    </row>
    <row r="69" spans="1:11" s="5" customFormat="1" ht="15.5" x14ac:dyDescent="0.25">
      <c r="A69" s="1"/>
      <c r="B69" s="210"/>
      <c r="C69" s="373"/>
      <c r="D69" s="373"/>
      <c r="E69" s="374"/>
      <c r="F69" s="210" t="s">
        <v>84</v>
      </c>
      <c r="G69" s="374"/>
      <c r="H69" s="360"/>
      <c r="I69" s="215"/>
      <c r="J69" s="215"/>
      <c r="K69" s="215"/>
    </row>
    <row r="70" spans="1:11" s="5" customFormat="1" ht="15.5" x14ac:dyDescent="0.25">
      <c r="A70" s="1"/>
      <c r="B70" s="732" t="s">
        <v>85</v>
      </c>
      <c r="C70" s="739"/>
      <c r="D70" s="739"/>
      <c r="E70" s="740"/>
      <c r="F70" s="732" t="s">
        <v>86</v>
      </c>
      <c r="G70" s="733"/>
      <c r="H70" s="360"/>
      <c r="I70" s="215"/>
      <c r="J70" s="215"/>
      <c r="K70" s="215"/>
    </row>
    <row r="71" spans="1:11" s="5" customFormat="1" ht="15.5" x14ac:dyDescent="0.35">
      <c r="A71" s="1"/>
      <c r="B71" s="706" t="s">
        <v>87</v>
      </c>
      <c r="C71" s="737"/>
      <c r="D71" s="737"/>
      <c r="E71" s="738"/>
      <c r="F71" s="33" t="s">
        <v>88</v>
      </c>
      <c r="G71" s="353"/>
      <c r="H71" s="360"/>
      <c r="I71" s="215"/>
      <c r="J71" s="215"/>
      <c r="K71" s="215"/>
    </row>
    <row r="72" spans="1:11" s="5" customFormat="1" ht="16" thickBot="1" x14ac:dyDescent="0.4">
      <c r="A72" s="211" t="s">
        <v>89</v>
      </c>
      <c r="B72" s="741" t="s">
        <v>90</v>
      </c>
      <c r="C72" s="742"/>
      <c r="D72" s="742"/>
      <c r="E72" s="743"/>
      <c r="F72" s="741" t="s">
        <v>91</v>
      </c>
      <c r="G72" s="743"/>
      <c r="H72" s="360"/>
      <c r="I72" s="215"/>
      <c r="J72" s="215"/>
      <c r="K72" s="215"/>
    </row>
    <row r="73" spans="1:11" s="5" customFormat="1" ht="16" thickBot="1" x14ac:dyDescent="0.3">
      <c r="A73" s="211" t="str">
        <f>IF(VLOOKUP($C$21,MPA!$A$2:$R$94,H73+2,0)="","0",VLOOKUP($C$21,MPA!$A$2:$R$94,H73+2,0))</f>
        <v>0</v>
      </c>
      <c r="B73" s="734" t="str">
        <f>IFERROR(VLOOKUP(A73,MPA!$A$99:$B$403,2,0),"")</f>
        <v/>
      </c>
      <c r="C73" s="735"/>
      <c r="D73" s="735"/>
      <c r="E73" s="736"/>
      <c r="F73" s="730"/>
      <c r="G73" s="731"/>
      <c r="H73" s="375">
        <v>1</v>
      </c>
      <c r="I73" s="215"/>
      <c r="J73" s="215" t="str">
        <f>IFERROR(VLOOKUP(A73,MPA!$A$99:$A$403,2,0),"")</f>
        <v/>
      </c>
      <c r="K73" s="215">
        <f>IF(B73=J73,0,1)</f>
        <v>0</v>
      </c>
    </row>
    <row r="74" spans="1:11" s="5" customFormat="1" ht="16" thickBot="1" x14ac:dyDescent="0.3">
      <c r="A74" s="211" t="str">
        <f>IF(VLOOKUP($C$21,MPA!$A$2:$R$94,H74+2,0)="","0",VLOOKUP($C$21,MPA!$A$2:$R$94,H74+2,0))</f>
        <v>0</v>
      </c>
      <c r="B74" s="734" t="str">
        <f>IFERROR(VLOOKUP(A74,MPA!$A$99:$B$403,2,0),"")</f>
        <v/>
      </c>
      <c r="C74" s="735"/>
      <c r="D74" s="735"/>
      <c r="E74" s="736"/>
      <c r="F74" s="730"/>
      <c r="G74" s="731"/>
      <c r="H74" s="375">
        <v>2</v>
      </c>
      <c r="I74" s="215"/>
      <c r="J74" s="215" t="str">
        <f>IFERROR(VLOOKUP(A74,MPA!$A$99:$A$403,2,0),"")</f>
        <v/>
      </c>
      <c r="K74" s="215">
        <f t="shared" ref="K74:K88" si="0">IF(B74=J74,0,1)</f>
        <v>0</v>
      </c>
    </row>
    <row r="75" spans="1:11" s="5" customFormat="1" ht="16" thickBot="1" x14ac:dyDescent="0.3">
      <c r="A75" s="211" t="str">
        <f>IF(VLOOKUP($C$21,MPA!$A$2:$R$94,H75+2,0)="","0",VLOOKUP($C$21,MPA!$A$2:$R$94,H75+2,0))</f>
        <v>0</v>
      </c>
      <c r="B75" s="734" t="str">
        <f>IFERROR(VLOOKUP(A75,MPA!$A$99:$B$403,2,0),"")</f>
        <v/>
      </c>
      <c r="C75" s="735"/>
      <c r="D75" s="735"/>
      <c r="E75" s="736"/>
      <c r="F75" s="730"/>
      <c r="G75" s="731"/>
      <c r="H75" s="375">
        <v>3</v>
      </c>
      <c r="I75" s="215"/>
      <c r="J75" s="215" t="str">
        <f>IFERROR(VLOOKUP(A75,MPA!$A$99:$A$403,2,0),"")</f>
        <v/>
      </c>
      <c r="K75" s="215">
        <f t="shared" si="0"/>
        <v>0</v>
      </c>
    </row>
    <row r="76" spans="1:11" s="5" customFormat="1" ht="16" thickBot="1" x14ac:dyDescent="0.3">
      <c r="A76" s="211" t="str">
        <f>IF(VLOOKUP($C$21,MPA!$A$2:$R$94,H76+2,0)="","0",VLOOKUP($C$21,MPA!$A$2:$R$94,H76+2,0))</f>
        <v>0</v>
      </c>
      <c r="B76" s="734" t="str">
        <f>IFERROR(VLOOKUP(A76,MPA!$A$99:$B$403,2,0),"")</f>
        <v/>
      </c>
      <c r="C76" s="735"/>
      <c r="D76" s="735"/>
      <c r="E76" s="736"/>
      <c r="F76" s="730"/>
      <c r="G76" s="731"/>
      <c r="H76" s="375">
        <v>4</v>
      </c>
      <c r="I76" s="215"/>
      <c r="J76" s="215" t="str">
        <f>IFERROR(VLOOKUP(A76,MPA!$A$99:$A$403,2,0),"")</f>
        <v/>
      </c>
      <c r="K76" s="215">
        <f t="shared" si="0"/>
        <v>0</v>
      </c>
    </row>
    <row r="77" spans="1:11" s="5" customFormat="1" ht="16" thickBot="1" x14ac:dyDescent="0.3">
      <c r="A77" s="211" t="str">
        <f>IF(VLOOKUP($C$21,MPA!$A$2:$R$94,H77+2,0)="","0",VLOOKUP($C$21,MPA!$A$2:$R$94,H77+2,0))</f>
        <v>0</v>
      </c>
      <c r="B77" s="734" t="str">
        <f>IFERROR(VLOOKUP(A77,MPA!$A$99:$B$403,2,0),"")</f>
        <v/>
      </c>
      <c r="C77" s="735"/>
      <c r="D77" s="735"/>
      <c r="E77" s="736"/>
      <c r="F77" s="730"/>
      <c r="G77" s="731"/>
      <c r="H77" s="375">
        <v>5</v>
      </c>
      <c r="I77" s="215"/>
      <c r="J77" s="215" t="str">
        <f>IFERROR(VLOOKUP(A77,MPA!$A$99:$A$403,2,0),"")</f>
        <v/>
      </c>
      <c r="K77" s="215">
        <f t="shared" si="0"/>
        <v>0</v>
      </c>
    </row>
    <row r="78" spans="1:11" s="5" customFormat="1" ht="16" thickBot="1" x14ac:dyDescent="0.3">
      <c r="A78" s="211" t="str">
        <f>IF(VLOOKUP($C$21,MPA!$A$2:$R$94,H78+2,0)="","0",VLOOKUP($C$21,MPA!$A$2:$R$94,H78+2,0))</f>
        <v>0</v>
      </c>
      <c r="B78" s="734" t="str">
        <f>IFERROR(VLOOKUP(A78,MPA!$A$99:$B$403,2,0),"")</f>
        <v/>
      </c>
      <c r="C78" s="735"/>
      <c r="D78" s="735"/>
      <c r="E78" s="736"/>
      <c r="F78" s="730"/>
      <c r="G78" s="731"/>
      <c r="H78" s="375">
        <v>6</v>
      </c>
      <c r="I78" s="215"/>
      <c r="J78" s="215" t="str">
        <f>IFERROR(VLOOKUP(A78,MPA!$A$99:$A$403,2,0),"")</f>
        <v/>
      </c>
      <c r="K78" s="215">
        <f t="shared" si="0"/>
        <v>0</v>
      </c>
    </row>
    <row r="79" spans="1:11" s="5" customFormat="1" ht="16" thickBot="1" x14ac:dyDescent="0.3">
      <c r="A79" s="211" t="str">
        <f>IF(VLOOKUP($C$21,MPA!$A$2:$R$94,H79+2,0)="","0",VLOOKUP($C$21,MPA!$A$2:$R$94,H79+2,0))</f>
        <v>0</v>
      </c>
      <c r="B79" s="734" t="str">
        <f>IFERROR(VLOOKUP(A79,MPA!$A$99:$B$403,2,0),"")</f>
        <v/>
      </c>
      <c r="C79" s="735"/>
      <c r="D79" s="735"/>
      <c r="E79" s="736"/>
      <c r="F79" s="730"/>
      <c r="G79" s="731"/>
      <c r="H79" s="375">
        <v>7</v>
      </c>
      <c r="I79" s="215"/>
      <c r="J79" s="215" t="str">
        <f>IFERROR(VLOOKUP(A79,MPA!$A$99:$A$403,2,0),"")</f>
        <v/>
      </c>
      <c r="K79" s="215">
        <f t="shared" si="0"/>
        <v>0</v>
      </c>
    </row>
    <row r="80" spans="1:11" s="5" customFormat="1" ht="16" thickBot="1" x14ac:dyDescent="0.3">
      <c r="A80" s="211" t="str">
        <f>IF(VLOOKUP($C$21,MPA!$A$2:$R$94,H80+2,0)="","0",VLOOKUP($C$21,MPA!$A$2:$R$94,H80+2,0))</f>
        <v>0</v>
      </c>
      <c r="B80" s="734" t="str">
        <f>IFERROR(VLOOKUP(A80,MPA!$A$99:$B$403,2,0),"")</f>
        <v/>
      </c>
      <c r="C80" s="735"/>
      <c r="D80" s="735"/>
      <c r="E80" s="736"/>
      <c r="F80" s="730"/>
      <c r="G80" s="731"/>
      <c r="H80" s="375">
        <v>8</v>
      </c>
      <c r="I80" s="215"/>
      <c r="J80" s="215" t="str">
        <f>IFERROR(VLOOKUP(A80,MPA!$A$99:$A$403,2,0),"")</f>
        <v/>
      </c>
      <c r="K80" s="215">
        <f t="shared" si="0"/>
        <v>0</v>
      </c>
    </row>
    <row r="81" spans="1:21" ht="15.5" x14ac:dyDescent="0.25">
      <c r="A81" s="211" t="str">
        <f>IF(VLOOKUP($C$21,MPA!$A$2:$R$94,H81+2,0)="","0",VLOOKUP($C$21,MPA!$A$2:$R$94,H81+2,0))</f>
        <v>0</v>
      </c>
      <c r="B81" s="734" t="str">
        <f>IFERROR(VLOOKUP(A81,MPA!$A$99:$B$403,2,0),"")</f>
        <v/>
      </c>
      <c r="C81" s="735"/>
      <c r="D81" s="735"/>
      <c r="E81" s="736"/>
      <c r="F81" s="730"/>
      <c r="G81" s="731"/>
      <c r="H81" s="375">
        <v>9</v>
      </c>
      <c r="J81" s="215" t="str">
        <f>IFERROR(VLOOKUP(A81,MPA!$A$99:$A$403,2,0),"")</f>
        <v/>
      </c>
      <c r="K81" s="215">
        <f t="shared" si="0"/>
        <v>0</v>
      </c>
      <c r="U81" s="565"/>
    </row>
    <row r="82" spans="1:21" ht="16" customHeight="1" x14ac:dyDescent="0.25">
      <c r="A82" s="211" t="str">
        <f>IF(VLOOKUP($C$21,MPA!$A$2:$R$94,H82+2,0)="","0",VLOOKUP($C$21,MPA!$A$2:$R$94,H82+2,0))</f>
        <v>0</v>
      </c>
      <c r="B82" s="734" t="str">
        <f>IFERROR(VLOOKUP(A82,MPA!$A$99:$B$403,2,0),"")</f>
        <v/>
      </c>
      <c r="C82" s="735"/>
      <c r="D82" s="735"/>
      <c r="E82" s="736"/>
      <c r="F82" s="730"/>
      <c r="G82" s="731"/>
      <c r="H82" s="375">
        <v>10</v>
      </c>
      <c r="J82" s="215" t="str">
        <f>IFERROR(VLOOKUP(A82,MPA!$A$99:$A$403,2,0),"")</f>
        <v/>
      </c>
      <c r="K82" s="215">
        <f t="shared" si="0"/>
        <v>0</v>
      </c>
    </row>
    <row r="83" spans="1:21" ht="15.5" x14ac:dyDescent="0.25">
      <c r="A83" s="211" t="str">
        <f>IF(VLOOKUP($C$21,MPA!$A$2:$R$94,H83+2,0)="","0",VLOOKUP($C$21,MPA!$A$2:$R$94,H83+2,0))</f>
        <v>0</v>
      </c>
      <c r="B83" s="734" t="str">
        <f>IFERROR(VLOOKUP(A83,MPA!$A$99:$B$403,2,0),"")</f>
        <v/>
      </c>
      <c r="C83" s="735"/>
      <c r="D83" s="735"/>
      <c r="E83" s="736"/>
      <c r="F83" s="730"/>
      <c r="G83" s="731"/>
      <c r="H83" s="375">
        <v>11</v>
      </c>
      <c r="J83" s="215" t="str">
        <f>IFERROR(VLOOKUP(A83,MPA!$A$99:$A$403,2,0),"")</f>
        <v/>
      </c>
      <c r="K83" s="215">
        <f t="shared" si="0"/>
        <v>0</v>
      </c>
    </row>
    <row r="84" spans="1:21" ht="16" thickBot="1" x14ac:dyDescent="0.3">
      <c r="A84" s="211" t="str">
        <f>IF(VLOOKUP($C$21,MPA!$A$2:$R$94,H84+2,0)="","0",VLOOKUP($C$21,MPA!$A$2:$R$94,H84+2,0))</f>
        <v>0</v>
      </c>
      <c r="B84" s="734" t="str">
        <f>IFERROR(VLOOKUP(A84,MPA!$A$99:$B$403,2,0),"")</f>
        <v/>
      </c>
      <c r="C84" s="735"/>
      <c r="D84" s="735"/>
      <c r="E84" s="736"/>
      <c r="F84" s="730"/>
      <c r="G84" s="731"/>
      <c r="H84" s="375">
        <v>12</v>
      </c>
      <c r="J84" s="215" t="str">
        <f>IFERROR(VLOOKUP(A84,MPA!$A$99:$A$403,2,0),"")</f>
        <v/>
      </c>
      <c r="K84" s="215">
        <f t="shared" si="0"/>
        <v>0</v>
      </c>
    </row>
    <row r="85" spans="1:21" ht="16" thickBot="1" x14ac:dyDescent="0.3">
      <c r="A85" s="211" t="str">
        <f>IF(VLOOKUP($C$21,MPA!$A$2:$R$94,H85+2,0)="","0",VLOOKUP($C$21,MPA!$A$2:$R$94,H85+2,0))</f>
        <v>0</v>
      </c>
      <c r="B85" s="734" t="str">
        <f>IFERROR(VLOOKUP(A85,MPA!$A$99:$B$403,2,0),"")</f>
        <v/>
      </c>
      <c r="C85" s="735"/>
      <c r="D85" s="735"/>
      <c r="E85" s="736"/>
      <c r="F85" s="730"/>
      <c r="G85" s="731"/>
      <c r="H85" s="375">
        <v>13</v>
      </c>
      <c r="J85" s="215" t="str">
        <f>IFERROR(VLOOKUP(A85,MPA!$A$99:$A$403,2,0),"")</f>
        <v/>
      </c>
      <c r="K85" s="215">
        <f t="shared" si="0"/>
        <v>0</v>
      </c>
    </row>
    <row r="86" spans="1:21" ht="16" thickBot="1" x14ac:dyDescent="0.3">
      <c r="A86" s="211" t="str">
        <f>IF(VLOOKUP($C$21,MPA!$A$2:$R$94,H86+2,0)="","0",VLOOKUP($C$21,MPA!$A$2:$R$94,H86+2,0))</f>
        <v>0</v>
      </c>
      <c r="B86" s="734" t="str">
        <f>IFERROR(VLOOKUP(A86,MPA!$A$99:$B$403,2,0),"")</f>
        <v/>
      </c>
      <c r="C86" s="735"/>
      <c r="D86" s="735"/>
      <c r="E86" s="736"/>
      <c r="F86" s="730"/>
      <c r="G86" s="731"/>
      <c r="H86" s="375">
        <v>14</v>
      </c>
      <c r="J86" s="215" t="str">
        <f>IFERROR(VLOOKUP(A86,MPA!$A$99:$A$403,2,0),"")</f>
        <v/>
      </c>
      <c r="K86" s="215">
        <f t="shared" si="0"/>
        <v>0</v>
      </c>
    </row>
    <row r="87" spans="1:21" ht="16" thickBot="1" x14ac:dyDescent="0.3">
      <c r="A87" s="211" t="str">
        <f>IF(VLOOKUP($C$21,MPA!$A$2:$R$94,H87+2,0)="","0",VLOOKUP($C$21,MPA!$A$2:$R$94,H87+2,0))</f>
        <v>0</v>
      </c>
      <c r="B87" s="734" t="str">
        <f>IFERROR(VLOOKUP(A87,MPA!$A$99:$B$403,2,0),"")</f>
        <v/>
      </c>
      <c r="C87" s="735"/>
      <c r="D87" s="735"/>
      <c r="E87" s="736"/>
      <c r="F87" s="730"/>
      <c r="G87" s="731"/>
      <c r="H87" s="375">
        <v>15</v>
      </c>
      <c r="J87" s="215" t="str">
        <f>IFERROR(VLOOKUP(A87,MPA!$A$99:$A$403,2,0),"")</f>
        <v/>
      </c>
      <c r="K87" s="215">
        <f t="shared" si="0"/>
        <v>0</v>
      </c>
    </row>
    <row r="88" spans="1:21" ht="16" thickBot="1" x14ac:dyDescent="0.3">
      <c r="A88" s="211" t="str">
        <f>IF(VLOOKUP($C$21,MPA!$A$2:$R$94,H88+2,0)="","0",VLOOKUP($C$21,MPA!$A$2:$R$94,H88+2,0))</f>
        <v>0</v>
      </c>
      <c r="B88" s="734" t="str">
        <f>IFERROR(VLOOKUP(A88,MPA!$A$99:$B$403,2,0),"")</f>
        <v/>
      </c>
      <c r="C88" s="735"/>
      <c r="D88" s="735"/>
      <c r="E88" s="736"/>
      <c r="F88" s="730"/>
      <c r="G88" s="731"/>
      <c r="H88" s="375">
        <v>16</v>
      </c>
      <c r="J88" s="215" t="str">
        <f>IFERROR(VLOOKUP(A88,MPA!$A$99:$A$403,2,0),"")</f>
        <v/>
      </c>
      <c r="K88" s="215">
        <f t="shared" si="0"/>
        <v>0</v>
      </c>
      <c r="L88" s="215" t="s">
        <v>92</v>
      </c>
    </row>
    <row r="89" spans="1:21" ht="16" thickBot="1" x14ac:dyDescent="0.4">
      <c r="A89" s="342"/>
      <c r="B89" s="775" t="s">
        <v>93</v>
      </c>
      <c r="C89" s="776"/>
      <c r="D89" s="776"/>
      <c r="E89" s="777"/>
      <c r="F89" s="773">
        <f>SUM(F73:G88)</f>
        <v>0</v>
      </c>
      <c r="G89" s="774"/>
      <c r="H89" s="376"/>
      <c r="K89" s="215">
        <f>SUM($K$73:$K$88)</f>
        <v>0</v>
      </c>
      <c r="L89" s="215">
        <f>VLOOKUP(C21,MPA!A:V,20,FALSE)</f>
        <v>0</v>
      </c>
    </row>
    <row r="90" spans="1:21" ht="20.149999999999999" customHeight="1" x14ac:dyDescent="0.35">
      <c r="A90" s="14"/>
      <c r="B90" s="15"/>
      <c r="C90" s="764"/>
      <c r="D90" s="765"/>
      <c r="E90" s="765"/>
      <c r="F90" s="770"/>
      <c r="G90" s="771"/>
      <c r="H90" s="772"/>
    </row>
    <row r="91" spans="1:21" ht="15.75" customHeight="1" x14ac:dyDescent="0.25">
      <c r="A91" s="25"/>
      <c r="B91" s="769" t="str">
        <f>IF(K89&lt;&gt;L89,"You have overwritten Column 1. Please undo.", "")</f>
        <v/>
      </c>
      <c r="C91" s="769"/>
      <c r="D91" s="769"/>
      <c r="E91" s="769"/>
      <c r="F91" s="769"/>
      <c r="G91" s="769"/>
      <c r="H91" s="360"/>
    </row>
    <row r="92" spans="1:21" ht="15.75" customHeight="1" thickBot="1" x14ac:dyDescent="0.3">
      <c r="A92" s="377"/>
      <c r="B92" s="213"/>
      <c r="C92" s="300"/>
      <c r="D92" s="341" t="str">
        <f>IF(G29="","",IF(G29&lt;&gt;F89,"The total of section 2 should equal line 1. Please check your figures.",""))</f>
        <v/>
      </c>
      <c r="E92" s="300"/>
      <c r="F92" s="213"/>
      <c r="G92" s="213"/>
      <c r="H92" s="360"/>
    </row>
    <row r="93" spans="1:21" ht="16" thickBot="1" x14ac:dyDescent="0.4">
      <c r="A93" s="516"/>
      <c r="B93" s="507"/>
      <c r="C93" s="507"/>
      <c r="D93" s="507"/>
      <c r="E93" s="507"/>
      <c r="F93" s="507"/>
      <c r="G93" s="507"/>
      <c r="H93" s="507"/>
    </row>
    <row r="94" spans="1:21" ht="15.5" x14ac:dyDescent="0.35">
      <c r="A94" s="651"/>
      <c r="B94" s="641"/>
      <c r="C94" s="641"/>
      <c r="D94" s="641"/>
      <c r="E94" s="641"/>
      <c r="F94" s="641"/>
      <c r="G94" s="641"/>
      <c r="H94" s="644"/>
    </row>
    <row r="95" spans="1:21" ht="18" x14ac:dyDescent="0.4">
      <c r="A95" s="8"/>
      <c r="B95" s="36" t="s">
        <v>94</v>
      </c>
      <c r="C95" s="2"/>
      <c r="D95" s="2"/>
      <c r="E95" s="2"/>
      <c r="F95" s="2"/>
      <c r="G95" s="2"/>
      <c r="H95" s="360"/>
    </row>
    <row r="96" spans="1:21" ht="15.5" x14ac:dyDescent="0.35">
      <c r="A96" s="14"/>
      <c r="B96" s="2"/>
      <c r="C96" s="2"/>
      <c r="D96" s="2"/>
      <c r="E96" s="2"/>
      <c r="F96" s="2"/>
      <c r="G96" s="2"/>
      <c r="H96" s="360"/>
    </row>
    <row r="97" spans="1:15" ht="15.5" x14ac:dyDescent="0.35">
      <c r="A97" s="378"/>
      <c r="B97" s="768" t="s">
        <v>95</v>
      </c>
      <c r="C97" s="691"/>
      <c r="D97" s="691"/>
      <c r="E97" s="691"/>
      <c r="F97" s="691"/>
      <c r="G97" s="691"/>
      <c r="H97" s="360"/>
    </row>
    <row r="98" spans="1:15" ht="74.150000000000006" customHeight="1" x14ac:dyDescent="0.35">
      <c r="A98" s="378"/>
      <c r="B98" s="768"/>
      <c r="C98" s="691"/>
      <c r="D98" s="691"/>
      <c r="E98" s="691"/>
      <c r="F98" s="691"/>
      <c r="G98" s="691"/>
      <c r="H98" s="360"/>
    </row>
    <row r="99" spans="1:15" ht="15" customHeight="1" x14ac:dyDescent="0.35">
      <c r="A99" s="8"/>
      <c r="B99" s="691"/>
      <c r="C99" s="691"/>
      <c r="D99" s="691"/>
      <c r="E99" s="691"/>
      <c r="F99" s="691"/>
      <c r="G99" s="691"/>
      <c r="H99" s="360"/>
    </row>
    <row r="100" spans="1:15" ht="15" customHeight="1" x14ac:dyDescent="0.35">
      <c r="A100" s="8"/>
      <c r="B100" s="766"/>
      <c r="C100" s="767"/>
      <c r="D100" s="767"/>
      <c r="E100" s="767"/>
      <c r="F100" s="767"/>
      <c r="G100" s="767"/>
      <c r="H100" s="360"/>
    </row>
    <row r="101" spans="1:15" ht="15.5" x14ac:dyDescent="0.35">
      <c r="A101" s="14"/>
      <c r="B101" s="762"/>
      <c r="C101" s="763"/>
      <c r="D101" s="763"/>
      <c r="E101" s="763"/>
      <c r="F101" s="2"/>
      <c r="G101" s="2"/>
      <c r="H101" s="360"/>
    </row>
    <row r="102" spans="1:15" ht="15.5" x14ac:dyDescent="0.35">
      <c r="A102" s="8"/>
      <c r="B102" s="176" t="s">
        <v>96</v>
      </c>
      <c r="C102" s="2"/>
      <c r="D102" s="2"/>
      <c r="E102" s="2"/>
      <c r="F102" s="2"/>
      <c r="G102" s="2"/>
      <c r="H102" s="360"/>
    </row>
    <row r="103" spans="1:15" ht="15.5" x14ac:dyDescent="0.35">
      <c r="A103" s="14"/>
      <c r="B103" s="15"/>
      <c r="C103" s="2"/>
      <c r="D103" s="2"/>
      <c r="E103" s="2"/>
      <c r="F103" s="2"/>
      <c r="G103" s="2"/>
      <c r="H103" s="360"/>
    </row>
    <row r="104" spans="1:15" ht="15.5" x14ac:dyDescent="0.35">
      <c r="A104" s="8"/>
      <c r="B104" s="176" t="s">
        <v>97</v>
      </c>
      <c r="C104" s="2"/>
      <c r="D104" s="2"/>
      <c r="E104" s="2"/>
      <c r="F104" s="2"/>
      <c r="G104" s="2"/>
      <c r="H104" s="360"/>
    </row>
    <row r="105" spans="1:15" ht="15.5" x14ac:dyDescent="0.35">
      <c r="A105" s="8"/>
      <c r="B105" s="2"/>
      <c r="C105" s="2"/>
      <c r="D105" s="2"/>
      <c r="E105" s="2"/>
      <c r="F105" s="2"/>
      <c r="G105" s="2"/>
      <c r="H105" s="360"/>
    </row>
    <row r="106" spans="1:15" ht="16" thickBot="1" x14ac:dyDescent="0.4">
      <c r="A106" s="517"/>
      <c r="B106" s="518"/>
      <c r="C106" s="518"/>
      <c r="D106" s="518"/>
      <c r="E106" s="511"/>
      <c r="F106" s="511"/>
      <c r="G106" s="511"/>
      <c r="H106" s="519"/>
    </row>
    <row r="107" spans="1:15" ht="15" customHeight="1" x14ac:dyDescent="0.25"/>
    <row r="108" spans="1:15" ht="15" customHeight="1" x14ac:dyDescent="0.25">
      <c r="O108" s="5"/>
    </row>
    <row r="109" spans="1:15" ht="15" customHeight="1" x14ac:dyDescent="0.25">
      <c r="O109" s="5"/>
    </row>
    <row r="110" spans="1:15" ht="15" customHeight="1" x14ac:dyDescent="0.25">
      <c r="O110" s="5"/>
    </row>
    <row r="111" spans="1:15" ht="15" customHeight="1" x14ac:dyDescent="0.25">
      <c r="O111" s="5"/>
    </row>
    <row r="112" spans="1:15" x14ac:dyDescent="0.25">
      <c r="O112" s="5"/>
    </row>
    <row r="113" s="5" customFormat="1" x14ac:dyDescent="0.25"/>
    <row r="114" s="5" customFormat="1" x14ac:dyDescent="0.25"/>
    <row r="146" spans="12:17" s="5" customFormat="1" x14ac:dyDescent="0.25">
      <c r="L146" s="215"/>
      <c r="M146" s="215"/>
      <c r="N146" s="191"/>
      <c r="O146" s="27"/>
      <c r="P146" s="27"/>
      <c r="Q146" s="27"/>
    </row>
    <row r="147" spans="12:17" s="5" customFormat="1" x14ac:dyDescent="0.25">
      <c r="L147" s="204"/>
      <c r="M147" s="204"/>
      <c r="N147" s="198"/>
      <c r="O147" s="170"/>
      <c r="P147" s="170"/>
      <c r="Q147" s="170"/>
    </row>
    <row r="221" spans="15:19" s="5" customFormat="1" x14ac:dyDescent="0.25">
      <c r="O221" s="27" t="s">
        <v>98</v>
      </c>
      <c r="P221" s="27" t="s">
        <v>56</v>
      </c>
      <c r="Q221" s="27" t="s">
        <v>99</v>
      </c>
      <c r="R221" s="27" t="s">
        <v>100</v>
      </c>
    </row>
    <row r="223" spans="15:19" s="5" customFormat="1" x14ac:dyDescent="0.25">
      <c r="O223" s="27" t="str">
        <f>+$C$20</f>
        <v>ZZZZ</v>
      </c>
      <c r="P223" s="27" t="str">
        <f>+$C$21</f>
        <v>EZZZZ</v>
      </c>
      <c r="Q223" s="27">
        <f>+$C$22</f>
        <v>0</v>
      </c>
      <c r="R223" s="27">
        <f>+$C$23</f>
        <v>0</v>
      </c>
      <c r="S223" s="27">
        <f>+$C$24</f>
        <v>0</v>
      </c>
    </row>
  </sheetData>
  <mergeCells count="60">
    <mergeCell ref="F82:G82"/>
    <mergeCell ref="F81:G81"/>
    <mergeCell ref="F80:G80"/>
    <mergeCell ref="F79:G79"/>
    <mergeCell ref="F78:G78"/>
    <mergeCell ref="B86:E86"/>
    <mergeCell ref="B87:E87"/>
    <mergeCell ref="B88:E88"/>
    <mergeCell ref="B79:E79"/>
    <mergeCell ref="B83:E83"/>
    <mergeCell ref="B84:E84"/>
    <mergeCell ref="B80:E80"/>
    <mergeCell ref="B51:D52"/>
    <mergeCell ref="B101:E101"/>
    <mergeCell ref="C90:E90"/>
    <mergeCell ref="B100:G100"/>
    <mergeCell ref="B97:G99"/>
    <mergeCell ref="F86:G86"/>
    <mergeCell ref="B91:G91"/>
    <mergeCell ref="F85:G85"/>
    <mergeCell ref="F90:H90"/>
    <mergeCell ref="F89:G89"/>
    <mergeCell ref="F87:G87"/>
    <mergeCell ref="F88:G88"/>
    <mergeCell ref="F77:G77"/>
    <mergeCell ref="B78:E78"/>
    <mergeCell ref="B89:E89"/>
    <mergeCell ref="B85:E85"/>
    <mergeCell ref="B48:D49"/>
    <mergeCell ref="B53:G53"/>
    <mergeCell ref="A10:H10"/>
    <mergeCell ref="F84:G84"/>
    <mergeCell ref="F83:G83"/>
    <mergeCell ref="B81:E81"/>
    <mergeCell ref="B82:E82"/>
    <mergeCell ref="B75:E75"/>
    <mergeCell ref="B76:E76"/>
    <mergeCell ref="B77:E77"/>
    <mergeCell ref="B29:D30"/>
    <mergeCell ref="D39:E39"/>
    <mergeCell ref="E58:G58"/>
    <mergeCell ref="B40:E41"/>
    <mergeCell ref="B34:C35"/>
    <mergeCell ref="B38:C39"/>
    <mergeCell ref="B31:C32"/>
    <mergeCell ref="B33:C33"/>
    <mergeCell ref="B43:G44"/>
    <mergeCell ref="F76:G76"/>
    <mergeCell ref="F75:G75"/>
    <mergeCell ref="F74:G74"/>
    <mergeCell ref="F70:G70"/>
    <mergeCell ref="B73:E73"/>
    <mergeCell ref="B71:E71"/>
    <mergeCell ref="B74:E74"/>
    <mergeCell ref="F73:G73"/>
    <mergeCell ref="B70:E70"/>
    <mergeCell ref="B72:E72"/>
    <mergeCell ref="F68:G68"/>
    <mergeCell ref="F72:G72"/>
    <mergeCell ref="B65:G65"/>
  </mergeCells>
  <phoneticPr fontId="13" type="noConversion"/>
  <conditionalFormatting sqref="F90:H90">
    <cfRule type="expression" dxfId="65" priority="31" stopIfTrue="1">
      <formula>$F$89=0</formula>
    </cfRule>
    <cfRule type="expression" dxfId="64" priority="32" stopIfTrue="1">
      <formula>K89=1</formula>
    </cfRule>
  </conditionalFormatting>
  <conditionalFormatting sqref="C90:E90">
    <cfRule type="expression" dxfId="63" priority="34" stopIfTrue="1">
      <formula>$D$89=0</formula>
    </cfRule>
    <cfRule type="expression" dxfId="62" priority="35" stopIfTrue="1">
      <formula>J89=1</formula>
    </cfRule>
    <cfRule type="expression" dxfId="61" priority="36" stopIfTrue="1">
      <formula>J89&gt;1</formula>
    </cfRule>
  </conditionalFormatting>
  <conditionalFormatting sqref="D39:E39">
    <cfRule type="expression" dxfId="60" priority="62" stopIfTrue="1">
      <formula>#REF!=1</formula>
    </cfRule>
    <cfRule type="expression" dxfId="59" priority="63" stopIfTrue="1">
      <formula>#REF!&gt;1</formula>
    </cfRule>
  </conditionalFormatting>
  <conditionalFormatting sqref="G40">
    <cfRule type="cellIs" dxfId="58" priority="64" stopIfTrue="1" operator="equal">
      <formula>""</formula>
    </cfRule>
    <cfRule type="cellIs" dxfId="57" priority="65" stopIfTrue="1" operator="notEqual">
      <formula>"yes"</formula>
    </cfRule>
  </conditionalFormatting>
  <conditionalFormatting sqref="F36:F37">
    <cfRule type="expression" dxfId="56" priority="68" stopIfTrue="1">
      <formula>#REF!</formula>
    </cfRule>
  </conditionalFormatting>
  <conditionalFormatting sqref="B43">
    <cfRule type="expression" dxfId="55" priority="73" stopIfTrue="1">
      <formula>$I$43=1</formula>
    </cfRule>
    <cfRule type="expression" dxfId="54" priority="74" stopIfTrue="1">
      <formula>$I$43=0</formula>
    </cfRule>
  </conditionalFormatting>
  <conditionalFormatting sqref="E29 E31 E34">
    <cfRule type="expression" dxfId="53" priority="16" stopIfTrue="1">
      <formula>$K$21=1</formula>
    </cfRule>
  </conditionalFormatting>
  <conditionalFormatting sqref="B43:G44">
    <cfRule type="expression" dxfId="52" priority="1">
      <formula>$K$38=0</formula>
    </cfRule>
    <cfRule type="expression" dxfId="51" priority="14">
      <formula>$G$38=""</formula>
    </cfRule>
  </conditionalFormatting>
  <conditionalFormatting sqref="B91:G91">
    <cfRule type="expression" dxfId="50" priority="13">
      <formula>$K$89&gt;0</formula>
    </cfRule>
  </conditionalFormatting>
  <conditionalFormatting sqref="A46:H54">
    <cfRule type="expression" dxfId="49" priority="3">
      <formula>$J$51=0</formula>
    </cfRule>
  </conditionalFormatting>
  <conditionalFormatting sqref="B53:G53">
    <cfRule type="expression" dxfId="48" priority="4">
      <formula>$J$51=0</formula>
    </cfRule>
    <cfRule type="expression" dxfId="47" priority="5">
      <formula>$G$48=""</formula>
    </cfRule>
    <cfRule type="expression" dxfId="46" priority="6">
      <formula>$E$51&gt;$K$51</formula>
    </cfRule>
  </conditionalFormatting>
  <dataValidations count="4">
    <dataValidation type="decimal" allowBlank="1" showInputMessage="1" showErrorMessage="1" error="Please enter a numerical value." sqref="G32:G33" xr:uid="{00000000-0002-0000-0100-000000000000}">
      <formula1>-999999999999999</formula1>
      <formula2>9999999999999990</formula2>
    </dataValidation>
    <dataValidation type="decimal" allowBlank="1" showInputMessage="1" showErrorMessage="1" error="Must be a positive value less than the total council tax requirement (line 1)" sqref="F73:G88" xr:uid="{00000000-0002-0000-0100-000002000000}">
      <formula1>0</formula1>
      <formula2>$G$29</formula2>
    </dataValidation>
    <dataValidation type="decimal" allowBlank="1" showInputMessage="1" showErrorMessage="1" error="Please enter a positive number." sqref="E29 G29 G34:G35 G31 E31:E35" xr:uid="{00000000-0002-0000-0100-000003000000}">
      <formula1>0</formula1>
      <formula2>999999999999999</formula2>
    </dataValidation>
    <dataValidation type="custom" allowBlank="1" showInputMessage="1" showErrorMessage="1" errorTitle="Data entry not allowed" error="This authority is not an Adult Social Care authority so should not have an Adult Social Care precept." sqref="G48" xr:uid="{00000000-0002-0000-0100-000004000000}">
      <formula1>J51=1</formula1>
    </dataValidation>
  </dataValidations>
  <printOptions horizontalCentered="1"/>
  <pageMargins left="0.19685039370078741" right="0.19685039370078741" top="0.19685039370078741" bottom="0.19685039370078741" header="0.31496062992125984" footer="0.31496062992125984"/>
  <pageSetup paperSize="9" scale="38" orientation="portrait" r:id="rId1"/>
  <headerFooter alignWithMargins="0">
    <oddHeader>&amp;A</oddHeader>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List Box 2">
              <controlPr defaultSize="0" autoFill="0" autoLine="0" autoPict="0">
                <anchor moveWithCells="1">
                  <from>
                    <xdr:col>4</xdr:col>
                    <xdr:colOff>762000</xdr:colOff>
                    <xdr:row>12</xdr:row>
                    <xdr:rowOff>146050</xdr:rowOff>
                  </from>
                  <to>
                    <xdr:col>6</xdr:col>
                    <xdr:colOff>1295400</xdr:colOff>
                    <xdr:row>17</xdr:row>
                    <xdr:rowOff>69850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Data!$R$14:$R$18</xm:f>
          </x14:formula1>
          <xm:sqref>E58:G58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V246"/>
  <sheetViews>
    <sheetView zoomScale="80" zoomScaleNormal="80" workbookViewId="0"/>
  </sheetViews>
  <sheetFormatPr defaultColWidth="3.7265625" defaultRowHeight="15.5" x14ac:dyDescent="0.35"/>
  <cols>
    <col min="1" max="1" width="3.7265625" style="98" customWidth="1"/>
    <col min="2" max="2" width="8.1796875" style="98" customWidth="1"/>
    <col min="3" max="3" width="106.7265625" style="108" bestFit="1" customWidth="1"/>
    <col min="4" max="4" width="24.26953125" style="98" bestFit="1" customWidth="1"/>
    <col min="5" max="5" width="4.26953125" style="98" customWidth="1"/>
    <col min="6" max="6" width="20.81640625" style="98" customWidth="1"/>
    <col min="7" max="8" width="4.26953125" style="98" customWidth="1"/>
    <col min="9" max="10" width="16.453125" style="98" customWidth="1"/>
    <col min="11" max="11" width="4.26953125" style="98" customWidth="1"/>
    <col min="12" max="12" width="16" style="98" customWidth="1"/>
    <col min="13" max="13" width="4.26953125" style="98" customWidth="1"/>
    <col min="14" max="14" width="22.26953125" style="167" customWidth="1"/>
    <col min="15" max="15" width="34.7265625" style="92" customWidth="1"/>
    <col min="16" max="16" width="3.7265625" style="93" customWidth="1"/>
    <col min="17" max="18" width="9.1796875" style="93" customWidth="1"/>
    <col min="19" max="19" width="3.7265625" style="93" customWidth="1"/>
    <col min="20" max="31" width="9.1796875" style="93" customWidth="1"/>
    <col min="32" max="256" width="9.1796875" style="98" customWidth="1"/>
    <col min="257" max="16384" width="3.7265625" style="98"/>
  </cols>
  <sheetData>
    <row r="1" spans="1:74" s="76" customFormat="1" x14ac:dyDescent="0.35">
      <c r="A1" s="652"/>
      <c r="B1" s="653"/>
      <c r="C1" s="654"/>
      <c r="D1" s="653"/>
      <c r="E1" s="653"/>
      <c r="F1" s="653"/>
      <c r="G1" s="653"/>
      <c r="H1" s="653"/>
      <c r="I1" s="653"/>
      <c r="J1" s="653"/>
      <c r="K1" s="653"/>
      <c r="L1" s="653"/>
      <c r="M1" s="653"/>
      <c r="N1" s="653"/>
      <c r="O1" s="654"/>
      <c r="P1" s="65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row>
    <row r="2" spans="1:74" s="76" customFormat="1" x14ac:dyDescent="0.35">
      <c r="A2" s="706" t="s">
        <v>101</v>
      </c>
      <c r="B2" s="737"/>
      <c r="C2" s="737"/>
      <c r="D2" s="737"/>
      <c r="E2" s="737"/>
      <c r="F2" s="737"/>
      <c r="G2" s="737"/>
      <c r="H2" s="737"/>
      <c r="I2" s="737"/>
      <c r="J2" s="737"/>
      <c r="K2" s="737"/>
      <c r="L2" s="737"/>
      <c r="M2" s="737"/>
      <c r="N2" s="737"/>
      <c r="O2" s="737"/>
      <c r="P2" s="738"/>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row>
    <row r="3" spans="1:74" s="76" customFormat="1" x14ac:dyDescent="0.35">
      <c r="A3" s="706" t="s">
        <v>102</v>
      </c>
      <c r="B3" s="737"/>
      <c r="C3" s="737"/>
      <c r="D3" s="737"/>
      <c r="E3" s="737"/>
      <c r="F3" s="737"/>
      <c r="G3" s="737"/>
      <c r="H3" s="737"/>
      <c r="I3" s="737"/>
      <c r="J3" s="737"/>
      <c r="K3" s="737"/>
      <c r="L3" s="737"/>
      <c r="M3" s="737"/>
      <c r="N3" s="737"/>
      <c r="O3" s="737"/>
      <c r="P3" s="738"/>
      <c r="Q3" s="77"/>
      <c r="R3" s="77"/>
      <c r="S3" s="77"/>
      <c r="T3" s="77"/>
      <c r="U3" s="75"/>
      <c r="V3" s="75"/>
      <c r="W3" s="75"/>
      <c r="X3" s="75"/>
      <c r="Y3" s="75"/>
      <c r="Z3" s="75"/>
      <c r="AA3" s="75"/>
      <c r="AB3" s="75"/>
      <c r="AC3" s="75"/>
      <c r="AD3" s="75"/>
      <c r="AE3" s="75"/>
      <c r="AF3" s="75"/>
      <c r="AG3" s="75"/>
      <c r="AH3" s="75"/>
      <c r="AI3" s="75"/>
      <c r="AJ3" s="75"/>
      <c r="AK3" s="75"/>
      <c r="AL3" s="75"/>
      <c r="AM3" s="75"/>
      <c r="AN3" s="75"/>
      <c r="AO3" s="75"/>
      <c r="AP3" s="75"/>
      <c r="AQ3" s="75"/>
      <c r="AR3" s="75"/>
    </row>
    <row r="4" spans="1:74" s="76" customFormat="1" x14ac:dyDescent="0.35">
      <c r="A4" s="780" t="s">
        <v>103</v>
      </c>
      <c r="B4" s="781"/>
      <c r="C4" s="781"/>
      <c r="D4" s="781"/>
      <c r="E4" s="781"/>
      <c r="F4" s="781"/>
      <c r="G4" s="781"/>
      <c r="H4" s="781"/>
      <c r="I4" s="781"/>
      <c r="J4" s="781"/>
      <c r="K4" s="781"/>
      <c r="L4" s="781"/>
      <c r="M4" s="781"/>
      <c r="N4" s="781"/>
      <c r="O4" s="781"/>
      <c r="P4" s="782"/>
      <c r="Q4" s="77"/>
      <c r="R4" s="77"/>
      <c r="S4" s="77"/>
      <c r="T4" s="77"/>
      <c r="U4" s="75"/>
      <c r="V4" s="75"/>
      <c r="W4" s="75"/>
      <c r="X4" s="75"/>
      <c r="Y4" s="75"/>
      <c r="Z4" s="75"/>
      <c r="AA4" s="75"/>
      <c r="AB4" s="75"/>
      <c r="AC4" s="75"/>
      <c r="AD4" s="75"/>
      <c r="AE4" s="75"/>
      <c r="AF4" s="75"/>
      <c r="AG4" s="75"/>
      <c r="AH4" s="75"/>
      <c r="AI4" s="75"/>
      <c r="AJ4" s="75"/>
      <c r="AK4" s="75"/>
      <c r="AL4" s="75"/>
      <c r="AM4" s="75"/>
      <c r="AN4" s="75"/>
      <c r="AO4" s="75"/>
      <c r="AP4" s="75"/>
      <c r="AQ4" s="75"/>
      <c r="AR4" s="75"/>
    </row>
    <row r="5" spans="1:74" s="76" customFormat="1" x14ac:dyDescent="0.35">
      <c r="A5" s="78"/>
      <c r="B5" s="79"/>
      <c r="C5" s="80"/>
      <c r="D5" s="81"/>
      <c r="E5" s="81"/>
      <c r="F5" s="81"/>
      <c r="G5" s="81"/>
      <c r="H5" s="81"/>
      <c r="I5" s="81"/>
      <c r="J5" s="81"/>
      <c r="K5" s="81"/>
      <c r="L5" s="81"/>
      <c r="M5" s="81"/>
      <c r="N5" s="79"/>
      <c r="O5" s="80"/>
      <c r="P5" s="379"/>
      <c r="Q5" s="77"/>
      <c r="R5" s="77"/>
      <c r="S5" s="77"/>
      <c r="T5" s="77"/>
      <c r="U5" s="75"/>
      <c r="V5" s="75"/>
      <c r="W5" s="75"/>
      <c r="X5" s="75"/>
      <c r="Y5" s="75"/>
      <c r="Z5" s="75"/>
      <c r="AA5" s="75"/>
      <c r="AB5" s="75"/>
      <c r="AC5" s="75"/>
      <c r="AD5" s="75"/>
      <c r="AE5" s="75"/>
      <c r="AF5" s="75"/>
      <c r="AG5" s="75"/>
      <c r="AH5" s="75"/>
      <c r="AI5" s="75"/>
      <c r="AJ5" s="75"/>
      <c r="AK5" s="75"/>
      <c r="AL5" s="75"/>
      <c r="AM5" s="75"/>
      <c r="AN5" s="75"/>
      <c r="AO5" s="75"/>
      <c r="AP5" s="75"/>
      <c r="AQ5" s="75"/>
      <c r="AR5" s="75"/>
    </row>
    <row r="6" spans="1:74" s="75" customFormat="1" x14ac:dyDescent="0.35">
      <c r="A6" s="82"/>
      <c r="B6" s="783" t="s">
        <v>104</v>
      </c>
      <c r="C6" s="783"/>
      <c r="D6" s="783"/>
      <c r="E6" s="783"/>
      <c r="F6" s="783"/>
      <c r="G6" s="783"/>
      <c r="H6" s="783"/>
      <c r="I6" s="783"/>
      <c r="J6" s="783"/>
      <c r="K6" s="783"/>
      <c r="L6" s="783"/>
      <c r="M6" s="783"/>
      <c r="N6" s="783"/>
      <c r="O6" s="783"/>
      <c r="P6" s="380"/>
    </row>
    <row r="7" spans="1:74" s="75" customFormat="1" x14ac:dyDescent="0.35">
      <c r="A7" s="82"/>
      <c r="B7" s="83"/>
      <c r="C7" s="83"/>
      <c r="D7" s="83"/>
      <c r="E7" s="83"/>
      <c r="F7" s="83"/>
      <c r="G7" s="83"/>
      <c r="H7" s="83"/>
      <c r="I7" s="83"/>
      <c r="J7" s="83"/>
      <c r="K7" s="83"/>
      <c r="L7" s="83"/>
      <c r="M7" s="83"/>
      <c r="N7" s="83"/>
      <c r="O7" s="83"/>
      <c r="P7" s="380"/>
    </row>
    <row r="8" spans="1:74" s="75" customFormat="1" x14ac:dyDescent="0.35">
      <c r="A8" s="82"/>
      <c r="B8" s="84" t="str">
        <f>CONCATENATE("LA: ",CTR2_Form!C20)</f>
        <v>LA: ZZZZ</v>
      </c>
      <c r="C8" s="85"/>
      <c r="D8" s="172"/>
      <c r="E8" s="86"/>
      <c r="F8" s="87"/>
      <c r="G8" s="87"/>
      <c r="H8" s="87"/>
      <c r="I8" s="87"/>
      <c r="J8" s="87"/>
      <c r="K8" s="87"/>
      <c r="L8" s="87"/>
      <c r="M8" s="87"/>
      <c r="N8" s="87"/>
      <c r="O8" s="88"/>
      <c r="P8" s="381"/>
    </row>
    <row r="9" spans="1:74" s="75" customFormat="1" x14ac:dyDescent="0.35">
      <c r="A9" s="82"/>
      <c r="B9" s="84" t="str">
        <f>CONCATENATE("Ecode: ",CTR2_Form!C21)</f>
        <v>Ecode: EZZZZ</v>
      </c>
      <c r="C9" s="85"/>
      <c r="D9" s="172"/>
      <c r="E9" s="86"/>
      <c r="F9" s="87"/>
      <c r="G9" s="87"/>
      <c r="H9" s="87"/>
      <c r="I9" s="87"/>
      <c r="J9" s="87"/>
      <c r="K9" s="87"/>
      <c r="L9" s="87"/>
      <c r="M9" s="87"/>
      <c r="N9" s="87"/>
      <c r="O9" s="88"/>
      <c r="P9" s="381"/>
    </row>
    <row r="10" spans="1:74" s="75" customFormat="1" x14ac:dyDescent="0.35">
      <c r="A10" s="82"/>
      <c r="B10" s="84" t="str">
        <f>CONCATENATE("Local authority contact name: ",CTR2_Form!C22)</f>
        <v xml:space="preserve">Local authority contact name: </v>
      </c>
      <c r="C10" s="85"/>
      <c r="D10" s="86"/>
      <c r="E10" s="86"/>
      <c r="F10" s="87"/>
      <c r="G10" s="87"/>
      <c r="H10" s="87"/>
      <c r="I10" s="87"/>
      <c r="J10" s="87"/>
      <c r="K10" s="87"/>
      <c r="L10" s="87"/>
      <c r="M10" s="87"/>
      <c r="N10" s="87"/>
      <c r="O10" s="88"/>
      <c r="P10" s="381"/>
    </row>
    <row r="11" spans="1:74" s="75" customFormat="1" x14ac:dyDescent="0.35">
      <c r="A11" s="82"/>
      <c r="B11" s="84" t="str">
        <f>CONCATENATE("Local authority contact telephone number: ",CTR2_Form!C23)</f>
        <v xml:space="preserve">Local authority contact telephone number: </v>
      </c>
      <c r="C11" s="85"/>
      <c r="D11" s="86"/>
      <c r="E11" s="86"/>
      <c r="F11" s="87"/>
      <c r="G11" s="87"/>
      <c r="H11" s="87"/>
      <c r="I11" s="87"/>
      <c r="J11" s="87"/>
      <c r="K11" s="87"/>
      <c r="L11" s="87"/>
      <c r="M11" s="87"/>
      <c r="N11" s="87"/>
      <c r="O11" s="88"/>
      <c r="P11" s="381"/>
    </row>
    <row r="12" spans="1:74" s="75" customFormat="1" x14ac:dyDescent="0.35">
      <c r="A12" s="82"/>
      <c r="B12" s="84" t="str">
        <f>CONCATENATE("Local authority contact E-mail address: ",CTR2_Form!C24)</f>
        <v xml:space="preserve">Local authority contact E-mail address: </v>
      </c>
      <c r="C12" s="85"/>
      <c r="D12" s="86"/>
      <c r="E12" s="86"/>
      <c r="F12" s="87"/>
      <c r="G12" s="87"/>
      <c r="H12" s="87"/>
      <c r="I12" s="87"/>
      <c r="J12" s="87"/>
      <c r="K12" s="87"/>
      <c r="L12" s="87"/>
      <c r="M12" s="87"/>
      <c r="N12" s="87"/>
      <c r="O12" s="88"/>
      <c r="P12" s="381"/>
    </row>
    <row r="13" spans="1:74" s="75" customFormat="1" ht="16" thickBot="1" x14ac:dyDescent="0.4">
      <c r="A13" s="536"/>
      <c r="B13" s="537"/>
      <c r="C13" s="538"/>
      <c r="D13" s="539"/>
      <c r="E13" s="539"/>
      <c r="F13" s="540"/>
      <c r="G13" s="540"/>
      <c r="H13" s="540"/>
      <c r="I13" s="540"/>
      <c r="J13" s="540"/>
      <c r="K13" s="540"/>
      <c r="L13" s="540"/>
      <c r="M13" s="540"/>
      <c r="N13" s="540"/>
      <c r="O13" s="541"/>
      <c r="P13" s="542"/>
    </row>
    <row r="14" spans="1:74" s="75" customFormat="1" x14ac:dyDescent="0.35">
      <c r="A14" s="89"/>
      <c r="P14" s="382"/>
    </row>
    <row r="15" spans="1:74" s="93" customFormat="1" x14ac:dyDescent="0.35">
      <c r="A15" s="90"/>
      <c r="B15" s="91"/>
      <c r="C15" s="92"/>
      <c r="N15" s="94"/>
      <c r="O15" s="92"/>
      <c r="P15" s="383"/>
      <c r="S15" s="95"/>
      <c r="T15" s="96"/>
    </row>
    <row r="16" spans="1:74" s="93" customFormat="1" x14ac:dyDescent="0.35">
      <c r="A16" s="90"/>
      <c r="C16" s="97"/>
      <c r="L16" s="784" t="s">
        <v>105</v>
      </c>
      <c r="N16" s="94"/>
      <c r="O16" s="92"/>
      <c r="P16" s="383"/>
      <c r="S16" s="95"/>
      <c r="T16" s="96"/>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row>
    <row r="17" spans="1:74" s="93" customFormat="1" x14ac:dyDescent="0.35">
      <c r="A17" s="90"/>
      <c r="C17" s="92"/>
      <c r="D17" s="786"/>
      <c r="E17" s="786"/>
      <c r="F17" s="786"/>
      <c r="G17" s="94"/>
      <c r="H17" s="94"/>
      <c r="I17" s="787" t="s">
        <v>106</v>
      </c>
      <c r="J17" s="787"/>
      <c r="K17" s="94"/>
      <c r="L17" s="784"/>
      <c r="M17" s="99"/>
      <c r="N17" s="94"/>
      <c r="O17" s="92"/>
      <c r="P17" s="383"/>
      <c r="S17" s="95"/>
      <c r="T17" s="96"/>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row>
    <row r="18" spans="1:74" s="92" customFormat="1" x14ac:dyDescent="0.35">
      <c r="A18" s="100"/>
      <c r="B18" s="168" t="s">
        <v>107</v>
      </c>
      <c r="C18" s="101"/>
      <c r="D18" s="102" t="s">
        <v>108</v>
      </c>
      <c r="E18" s="102"/>
      <c r="F18" s="102" t="s">
        <v>109</v>
      </c>
      <c r="G18" s="102"/>
      <c r="I18" s="103" t="s">
        <v>110</v>
      </c>
      <c r="J18" s="103" t="s">
        <v>71</v>
      </c>
      <c r="K18" s="103"/>
      <c r="L18" s="785"/>
      <c r="M18" s="104"/>
      <c r="N18" s="105"/>
      <c r="O18" s="97" t="s">
        <v>111</v>
      </c>
      <c r="P18" s="384"/>
      <c r="S18" s="106"/>
      <c r="T18" s="107"/>
      <c r="U18" s="107"/>
      <c r="V18" s="107"/>
      <c r="W18" s="107"/>
      <c r="X18" s="107"/>
      <c r="Y18" s="107"/>
      <c r="Z18" s="107"/>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row>
    <row r="19" spans="1:74" s="111" customFormat="1" ht="36" customHeight="1" x14ac:dyDescent="0.25">
      <c r="A19" s="109"/>
      <c r="B19" s="131">
        <v>1</v>
      </c>
      <c r="C19" s="185" t="s">
        <v>112</v>
      </c>
      <c r="D19" s="233" t="e">
        <f>VLOOKUP(CTR2_Form!C21,Data!$C$9:$N$100,6,0)</f>
        <v>#N/A</v>
      </c>
      <c r="E19" s="134"/>
      <c r="F19" s="488">
        <f>CTR2_Form!$G$31</f>
        <v>0</v>
      </c>
      <c r="G19" s="134"/>
      <c r="H19" s="135"/>
      <c r="I19" s="577" t="e">
        <f>ABS(F19-D19)</f>
        <v>#N/A</v>
      </c>
      <c r="J19" s="135" t="e">
        <f>IF(AND(D19=0,F19=0),0,IF(AND(D19=0,F19&lt;&gt;0),1,I19/D19))</f>
        <v>#N/A</v>
      </c>
      <c r="K19" s="135"/>
      <c r="L19" s="135">
        <v>0.1</v>
      </c>
      <c r="M19" s="232"/>
      <c r="N19" s="138" t="e">
        <f>IF(O19&lt;&gt;"","Comment made", IF(J19&gt;L19,"Please comment","OK"))</f>
        <v>#N/A</v>
      </c>
      <c r="O19" s="110"/>
      <c r="P19" s="385" t="str">
        <f>+IF(R19+S19=2,"!","")</f>
        <v/>
      </c>
      <c r="T19" s="112"/>
      <c r="U19" s="112"/>
      <c r="V19" s="112"/>
      <c r="W19" s="112"/>
      <c r="X19" s="112"/>
      <c r="Y19" s="112"/>
      <c r="Z19" s="112"/>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row>
    <row r="20" spans="1:74" s="111" customFormat="1" ht="36" customHeight="1" x14ac:dyDescent="0.25">
      <c r="A20" s="109"/>
      <c r="B20" s="131">
        <v>2</v>
      </c>
      <c r="C20" s="132" t="s">
        <v>113</v>
      </c>
      <c r="D20" s="233" t="e">
        <f>VLOOKUP(CTR2_Form!C21,Data!$C$9:$N$100,7,0)</f>
        <v>#N/A</v>
      </c>
      <c r="E20" s="134"/>
      <c r="F20" s="299">
        <f>CTR2_Form!$G$34</f>
        <v>0</v>
      </c>
      <c r="G20" s="134"/>
      <c r="H20" s="135"/>
      <c r="I20" s="578" t="e">
        <f>ABS(F20-D20)</f>
        <v>#N/A</v>
      </c>
      <c r="J20" s="135" t="e">
        <f>IF(AND(D20=0,F20=0),0,IF(AND(D20=0,F20&lt;&gt;0),1,I20/D20))</f>
        <v>#N/A</v>
      </c>
      <c r="K20" s="135"/>
      <c r="L20" s="135">
        <v>0.05</v>
      </c>
      <c r="M20" s="137"/>
      <c r="N20" s="138" t="e">
        <f>IF(O20&lt;&gt;"","Comment made", IF(J20&gt;L20,"Please comment","OK"))</f>
        <v>#N/A</v>
      </c>
      <c r="O20" s="110"/>
      <c r="P20" s="385"/>
      <c r="T20" s="199">
        <f>IF(CTR2_Form!C20="Dorset and Wiltshire Fire and Rescue Authority",1,0)</f>
        <v>0</v>
      </c>
      <c r="U20" s="112"/>
      <c r="V20" s="112"/>
      <c r="W20" s="112"/>
      <c r="X20" s="112"/>
      <c r="Y20" s="112"/>
      <c r="Z20" s="112"/>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row>
    <row r="21" spans="1:74" s="111" customFormat="1" x14ac:dyDescent="0.25">
      <c r="A21" s="109"/>
      <c r="B21" s="119"/>
      <c r="C21" s="114"/>
      <c r="D21" s="115"/>
      <c r="E21" s="115"/>
      <c r="F21" s="115"/>
      <c r="G21" s="115"/>
      <c r="H21" s="116"/>
      <c r="I21" s="116"/>
      <c r="J21" s="117"/>
      <c r="K21" s="116"/>
      <c r="L21" s="116"/>
      <c r="M21" s="118"/>
      <c r="N21" s="120"/>
      <c r="O21" s="121"/>
      <c r="P21" s="386"/>
      <c r="S21" s="95"/>
      <c r="T21" s="112"/>
      <c r="U21" s="112"/>
      <c r="V21" s="112"/>
      <c r="W21" s="112"/>
      <c r="X21" s="112"/>
      <c r="Y21" s="112"/>
      <c r="Z21" s="112"/>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row>
    <row r="22" spans="1:74" s="111" customFormat="1" ht="31" x14ac:dyDescent="0.35">
      <c r="A22" s="109"/>
      <c r="B22" s="123"/>
      <c r="C22" s="124"/>
      <c r="D22" s="103" t="s">
        <v>114</v>
      </c>
      <c r="E22" s="125"/>
      <c r="F22" s="103" t="s">
        <v>115</v>
      </c>
      <c r="G22" s="125"/>
      <c r="H22" s="126"/>
      <c r="I22" s="126"/>
      <c r="J22" s="127" t="s">
        <v>106</v>
      </c>
      <c r="K22" s="125"/>
      <c r="L22" s="125" t="s">
        <v>116</v>
      </c>
      <c r="M22" s="125"/>
      <c r="N22" s="128"/>
      <c r="O22" s="126"/>
      <c r="P22" s="386"/>
      <c r="S22" s="95"/>
      <c r="T22" s="112"/>
      <c r="U22" s="112"/>
      <c r="V22" s="112"/>
      <c r="W22" s="112"/>
      <c r="X22" s="112"/>
      <c r="Y22" s="112"/>
      <c r="Z22" s="112"/>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row>
    <row r="23" spans="1:74" s="111" customFormat="1" ht="36" customHeight="1" x14ac:dyDescent="0.25">
      <c r="A23" s="109"/>
      <c r="B23" s="131">
        <v>3</v>
      </c>
      <c r="C23" s="132" t="s">
        <v>117</v>
      </c>
      <c r="D23" s="133" t="str">
        <f>CTR2_Form!G38</f>
        <v/>
      </c>
      <c r="E23" s="133"/>
      <c r="F23" s="133" t="e">
        <f>ROUND((CTR2_Form!$G$29)/(CTR2_Form!$G$34),2)</f>
        <v>#DIV/0!</v>
      </c>
      <c r="G23" s="134"/>
      <c r="H23" s="135"/>
      <c r="I23" s="135"/>
      <c r="J23" s="303" t="e">
        <f>D23-F23</f>
        <v>#VALUE!</v>
      </c>
      <c r="K23" s="135"/>
      <c r="L23" s="303">
        <v>0</v>
      </c>
      <c r="M23" s="137"/>
      <c r="N23" s="138" t="e">
        <f>IF(J23=L23,"OK",IF(O23&lt;&gt;"","Comment made","Please comment"))</f>
        <v>#VALUE!</v>
      </c>
      <c r="O23" s="110"/>
      <c r="P23" s="386"/>
      <c r="S23" s="95"/>
      <c r="T23" s="112"/>
      <c r="U23" s="112"/>
      <c r="V23" s="112"/>
      <c r="W23" s="112"/>
      <c r="X23" s="112"/>
      <c r="Y23" s="112"/>
      <c r="Z23" s="112"/>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row>
    <row r="24" spans="1:74" s="111" customFormat="1" x14ac:dyDescent="0.25">
      <c r="A24" s="109"/>
      <c r="B24" s="119"/>
      <c r="C24" s="114"/>
      <c r="D24" s="115"/>
      <c r="E24" s="115"/>
      <c r="F24" s="115"/>
      <c r="G24" s="115"/>
      <c r="H24" s="116"/>
      <c r="I24" s="116"/>
      <c r="J24" s="117"/>
      <c r="K24" s="116"/>
      <c r="L24" s="116"/>
      <c r="M24" s="118"/>
      <c r="N24" s="140"/>
      <c r="O24" s="141"/>
      <c r="P24" s="386"/>
      <c r="S24" s="95"/>
      <c r="T24" s="112"/>
      <c r="U24" s="112"/>
      <c r="V24" s="112"/>
      <c r="W24" s="112"/>
      <c r="X24" s="112"/>
      <c r="Y24" s="112"/>
      <c r="Z24" s="112"/>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row>
    <row r="25" spans="1:74" s="126" customFormat="1" ht="31" x14ac:dyDescent="0.35">
      <c r="A25" s="122"/>
      <c r="B25" s="123"/>
      <c r="C25" s="124"/>
      <c r="D25" s="102" t="s">
        <v>118</v>
      </c>
      <c r="E25" s="142"/>
      <c r="F25" s="102" t="s">
        <v>119</v>
      </c>
      <c r="G25" s="142"/>
      <c r="H25" s="143"/>
      <c r="I25" s="143"/>
      <c r="J25" s="127" t="s">
        <v>106</v>
      </c>
      <c r="K25" s="125"/>
      <c r="L25" s="125" t="s">
        <v>116</v>
      </c>
      <c r="M25" s="144"/>
      <c r="N25" s="145"/>
      <c r="O25" s="141"/>
      <c r="P25" s="387"/>
      <c r="Q25" s="111"/>
      <c r="T25" s="129"/>
      <c r="U25" s="129"/>
      <c r="V25" s="129"/>
      <c r="W25" s="129"/>
      <c r="X25" s="129"/>
      <c r="Y25" s="129"/>
      <c r="Z25" s="129"/>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row>
    <row r="26" spans="1:74" s="111" customFormat="1" ht="36" customHeight="1" x14ac:dyDescent="0.25">
      <c r="A26" s="109"/>
      <c r="B26" s="131">
        <v>4</v>
      </c>
      <c r="C26" s="132" t="s">
        <v>120</v>
      </c>
      <c r="D26" s="134">
        <f>CTR2_Form!F89</f>
        <v>0</v>
      </c>
      <c r="E26" s="146"/>
      <c r="F26" s="134">
        <f>CTR2_Form!$G$29</f>
        <v>0</v>
      </c>
      <c r="G26" s="134"/>
      <c r="H26" s="135"/>
      <c r="I26" s="135"/>
      <c r="J26" s="134">
        <f>ROUND(D26-F26,0)</f>
        <v>0</v>
      </c>
      <c r="K26" s="135"/>
      <c r="L26" s="136">
        <v>0</v>
      </c>
      <c r="M26" s="137"/>
      <c r="N26" s="138" t="str">
        <f>IF(J26=L26,"OK",IF(O26&lt;&gt;"","Comment made","Please comment"))</f>
        <v>OK</v>
      </c>
      <c r="O26" s="110"/>
      <c r="P26" s="386"/>
      <c r="R26" s="139"/>
      <c r="S26" s="139"/>
      <c r="T26" s="112"/>
      <c r="U26" s="112"/>
      <c r="V26" s="112"/>
      <c r="W26" s="112"/>
      <c r="X26" s="112"/>
      <c r="Y26" s="112"/>
      <c r="Z26" s="112"/>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row>
    <row r="27" spans="1:74" s="111" customFormat="1" x14ac:dyDescent="0.25">
      <c r="A27" s="109"/>
      <c r="D27" s="147"/>
      <c r="E27" s="147"/>
      <c r="F27" s="147"/>
      <c r="G27" s="147"/>
      <c r="H27" s="147"/>
      <c r="I27" s="147"/>
      <c r="J27" s="148"/>
      <c r="K27" s="147"/>
      <c r="L27" s="147"/>
      <c r="O27" s="126"/>
      <c r="P27" s="386"/>
      <c r="T27" s="112"/>
      <c r="U27" s="112"/>
      <c r="V27" s="112"/>
      <c r="W27" s="112"/>
      <c r="X27" s="112"/>
      <c r="Y27" s="112"/>
      <c r="Z27" s="112"/>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row>
    <row r="28" spans="1:74" s="111" customFormat="1" ht="31" x14ac:dyDescent="0.35">
      <c r="A28" s="109"/>
      <c r="B28" s="123"/>
      <c r="C28" s="124"/>
      <c r="D28" s="103" t="s">
        <v>121</v>
      </c>
      <c r="E28" s="125"/>
      <c r="F28" s="103" t="s">
        <v>122</v>
      </c>
      <c r="G28" s="125"/>
      <c r="H28" s="126"/>
      <c r="I28" s="126"/>
      <c r="J28" s="127" t="s">
        <v>106</v>
      </c>
      <c r="K28" s="125"/>
      <c r="L28" s="125" t="s">
        <v>116</v>
      </c>
      <c r="M28" s="125"/>
      <c r="N28" s="128"/>
      <c r="O28" s="126"/>
      <c r="P28" s="386"/>
      <c r="T28" s="112"/>
      <c r="U28" s="112"/>
      <c r="V28" s="112"/>
      <c r="W28" s="112"/>
      <c r="X28" s="112"/>
      <c r="Y28" s="112"/>
      <c r="Z28" s="112"/>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row>
    <row r="29" spans="1:74" s="111" customFormat="1" ht="36" customHeight="1" x14ac:dyDescent="0.25">
      <c r="A29" s="109"/>
      <c r="B29" s="131">
        <v>5</v>
      </c>
      <c r="C29" s="132" t="str">
        <f>IF(CTR2_Form!J51=0,"Not applicable to this authority","Check Adult Social Care Band D cash figure has been calculated correctly")</f>
        <v>Not applicable to this authority</v>
      </c>
      <c r="D29" s="133" t="str">
        <f>CTR2_Form!E51</f>
        <v/>
      </c>
      <c r="E29" s="133"/>
      <c r="F29" s="133" t="e">
        <f>CTR2_Form!$G$48/CTR2_Form!$G$34</f>
        <v>#DIV/0!</v>
      </c>
      <c r="G29" s="134"/>
      <c r="H29" s="135"/>
      <c r="I29" s="135"/>
      <c r="J29" s="136" t="e">
        <f>ROUND(D29-F29,2)</f>
        <v>#VALUE!</v>
      </c>
      <c r="K29" s="135"/>
      <c r="L29" s="136">
        <v>0</v>
      </c>
      <c r="M29" s="137"/>
      <c r="N29" s="138" t="str">
        <f>IFERROR(IF(J29=L29,"OK",IF(O29&lt;&gt;"","Comment made","Please comment")),"OK")</f>
        <v>OK</v>
      </c>
      <c r="O29" s="110"/>
      <c r="P29" s="386"/>
      <c r="T29" s="112"/>
      <c r="U29" s="112"/>
      <c r="V29" s="112"/>
      <c r="W29" s="112"/>
      <c r="X29" s="112"/>
      <c r="Y29" s="112"/>
      <c r="Z29" s="112"/>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row>
    <row r="30" spans="1:74" s="111" customFormat="1" x14ac:dyDescent="0.25">
      <c r="A30" s="109"/>
      <c r="D30" s="147"/>
      <c r="E30" s="147"/>
      <c r="F30" s="147"/>
      <c r="G30" s="147"/>
      <c r="H30" s="147"/>
      <c r="I30" s="147"/>
      <c r="J30" s="148"/>
      <c r="K30" s="147"/>
      <c r="L30" s="147"/>
      <c r="O30" s="126"/>
      <c r="P30" s="386"/>
      <c r="T30" s="112"/>
      <c r="U30" s="112"/>
      <c r="V30" s="112"/>
      <c r="W30" s="112"/>
      <c r="X30" s="112"/>
      <c r="Y30" s="112"/>
      <c r="Z30" s="112"/>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row>
    <row r="31" spans="1:74" s="111" customFormat="1" ht="31" x14ac:dyDescent="0.35">
      <c r="A31" s="109"/>
      <c r="B31" s="123"/>
      <c r="C31" s="124"/>
      <c r="D31" s="103" t="s">
        <v>121</v>
      </c>
      <c r="E31" s="125"/>
      <c r="F31" s="103" t="s">
        <v>122</v>
      </c>
      <c r="G31" s="125"/>
      <c r="H31" s="126"/>
      <c r="I31" s="126"/>
      <c r="J31" s="127" t="s">
        <v>106</v>
      </c>
      <c r="K31" s="125"/>
      <c r="L31" s="125" t="s">
        <v>116</v>
      </c>
      <c r="M31" s="125"/>
      <c r="N31" s="128"/>
      <c r="O31" s="126"/>
      <c r="P31" s="386"/>
      <c r="T31" s="112"/>
      <c r="U31" s="112"/>
      <c r="V31" s="112"/>
      <c r="W31" s="112"/>
      <c r="X31" s="112"/>
      <c r="Y31" s="112"/>
      <c r="Z31" s="112"/>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row>
    <row r="32" spans="1:74" s="111" customFormat="1" ht="36" customHeight="1" x14ac:dyDescent="0.25">
      <c r="A32" s="109"/>
      <c r="B32" s="131">
        <v>6</v>
      </c>
      <c r="C32" s="132" t="str">
        <f>IF(CTR2_Form!J51=0,"Not applicable to this authority","Check Adult Social Care Band D percentage figure has been calculated correctly")</f>
        <v>Not applicable to this authority</v>
      </c>
      <c r="D32" s="302" t="str">
        <f>CTR2_Form!G51</f>
        <v/>
      </c>
      <c r="E32" s="133"/>
      <c r="F32" s="302" t="e">
        <f>CTR2_Form!$E$51/CTR2_Form!$E$38</f>
        <v>#VALUE!</v>
      </c>
      <c r="G32" s="134"/>
      <c r="H32" s="135"/>
      <c r="I32" s="135"/>
      <c r="J32" s="298" t="e">
        <f>ROUND(D32-F32,2)</f>
        <v>#VALUE!</v>
      </c>
      <c r="K32" s="135"/>
      <c r="L32" s="136">
        <v>0</v>
      </c>
      <c r="M32" s="137"/>
      <c r="N32" s="138" t="str">
        <f>IFERROR(IF(J32=L32,"OK",IF(O32&lt;&gt;"","Comment made","Please comment")),"OK")</f>
        <v>OK</v>
      </c>
      <c r="O32" s="110"/>
      <c r="P32" s="386"/>
      <c r="T32" s="112"/>
      <c r="U32" s="112"/>
      <c r="V32" s="112"/>
      <c r="W32" s="112"/>
      <c r="X32" s="112"/>
      <c r="Y32" s="112"/>
      <c r="Z32" s="112"/>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row>
    <row r="33" spans="1:74" s="111" customFormat="1" x14ac:dyDescent="0.25">
      <c r="A33" s="109"/>
      <c r="D33" s="147"/>
      <c r="E33" s="147"/>
      <c r="F33" s="147"/>
      <c r="G33" s="147"/>
      <c r="H33" s="147"/>
      <c r="I33" s="147"/>
      <c r="J33" s="148"/>
      <c r="K33" s="147"/>
      <c r="L33" s="147"/>
      <c r="O33" s="126"/>
      <c r="P33" s="386"/>
      <c r="T33" s="112"/>
      <c r="U33" s="112"/>
      <c r="V33" s="112"/>
      <c r="W33" s="112"/>
      <c r="X33" s="112"/>
      <c r="Y33" s="112"/>
      <c r="Z33" s="112"/>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row>
    <row r="34" spans="1:74" s="111" customFormat="1" ht="31" x14ac:dyDescent="0.35">
      <c r="A34" s="109"/>
      <c r="B34" s="121"/>
      <c r="C34" s="124"/>
      <c r="D34" s="102" t="s">
        <v>123</v>
      </c>
      <c r="E34" s="142"/>
      <c r="F34" s="180" t="s">
        <v>121</v>
      </c>
      <c r="G34" s="181"/>
      <c r="J34" s="182" t="s">
        <v>106</v>
      </c>
      <c r="L34" s="181" t="s">
        <v>116</v>
      </c>
      <c r="M34" s="145"/>
      <c r="N34" s="141"/>
      <c r="O34" s="126"/>
      <c r="P34" s="386"/>
      <c r="T34" s="112"/>
      <c r="U34" s="112"/>
      <c r="V34" s="112"/>
      <c r="W34" s="112"/>
      <c r="X34" s="112"/>
      <c r="Y34" s="112"/>
      <c r="Z34" s="112"/>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row>
    <row r="35" spans="1:74" s="111" customFormat="1" ht="36" customHeight="1" x14ac:dyDescent="0.25">
      <c r="A35" s="109"/>
      <c r="B35" s="131">
        <v>7</v>
      </c>
      <c r="C35" s="185" t="str">
        <f>IF(CTR2_Form!J51=0,"Not applicable to this authority","Check Adult Social Care element is less than or equal to 3% of 2023-24 Average Band D council tax")</f>
        <v>Not applicable to this authority</v>
      </c>
      <c r="D35" s="298">
        <v>0.03</v>
      </c>
      <c r="E35" s="183"/>
      <c r="F35" s="298" t="str">
        <f>CTR2_Form!$G$51</f>
        <v/>
      </c>
      <c r="G35" s="135"/>
      <c r="H35" s="179"/>
      <c r="I35" s="179"/>
      <c r="J35" s="298" t="e">
        <f>ROUND(D35-F35,5)</f>
        <v>#VALUE!</v>
      </c>
      <c r="K35" s="179"/>
      <c r="L35" s="184" t="s">
        <v>124</v>
      </c>
      <c r="M35" s="179"/>
      <c r="N35" s="138" t="str">
        <f>IFERROR(IF(J35&gt;=0,"OK",IF(O35&lt;&gt;"","Comment made","Please comment")),"OK")</f>
        <v>OK</v>
      </c>
      <c r="O35" s="110"/>
      <c r="P35" s="386"/>
      <c r="T35" s="112"/>
      <c r="U35" s="112"/>
      <c r="V35" s="112"/>
      <c r="W35" s="112"/>
      <c r="X35" s="112"/>
      <c r="Y35" s="112"/>
      <c r="Z35" s="112"/>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row>
    <row r="36" spans="1:74" s="111" customFormat="1" x14ac:dyDescent="0.25">
      <c r="A36" s="109"/>
      <c r="D36" s="147"/>
      <c r="E36" s="147"/>
      <c r="F36" s="147"/>
      <c r="G36" s="147"/>
      <c r="H36" s="147"/>
      <c r="I36" s="147"/>
      <c r="J36" s="148"/>
      <c r="K36" s="147"/>
      <c r="L36" s="147"/>
      <c r="O36" s="126"/>
      <c r="P36" s="386"/>
      <c r="T36" s="112"/>
      <c r="U36" s="112"/>
      <c r="V36" s="112"/>
      <c r="W36" s="112"/>
      <c r="X36" s="112"/>
      <c r="Y36" s="112"/>
      <c r="Z36" s="112"/>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row>
    <row r="37" spans="1:74" s="111" customFormat="1" ht="16" thickBot="1" x14ac:dyDescent="0.4">
      <c r="A37" s="543"/>
      <c r="B37" s="544"/>
      <c r="C37" s="545"/>
      <c r="D37" s="544"/>
      <c r="E37" s="544"/>
      <c r="F37" s="546"/>
      <c r="G37" s="546"/>
      <c r="H37" s="544"/>
      <c r="I37" s="544"/>
      <c r="J37" s="544"/>
      <c r="K37" s="544"/>
      <c r="L37" s="544"/>
      <c r="M37" s="544"/>
      <c r="N37" s="547"/>
      <c r="O37" s="548"/>
      <c r="P37" s="549"/>
      <c r="T37" s="112"/>
      <c r="U37" s="112"/>
      <c r="V37" s="112"/>
      <c r="W37" s="112"/>
      <c r="X37" s="112"/>
      <c r="Y37" s="112"/>
      <c r="Z37" s="112"/>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row>
    <row r="38" spans="1:74" s="111" customFormat="1" x14ac:dyDescent="0.35">
      <c r="A38" s="93"/>
      <c r="B38" s="93"/>
      <c r="C38" s="154"/>
      <c r="D38" s="93"/>
      <c r="E38" s="93"/>
      <c r="F38" s="155"/>
      <c r="G38" s="155"/>
      <c r="H38" s="93"/>
      <c r="I38" s="93"/>
      <c r="J38" s="93"/>
      <c r="K38" s="93"/>
      <c r="L38" s="93"/>
      <c r="M38" s="93"/>
      <c r="N38" s="94"/>
      <c r="O38" s="92"/>
      <c r="T38" s="112"/>
      <c r="U38" s="112"/>
      <c r="V38" s="112"/>
      <c r="W38" s="112"/>
      <c r="X38" s="112"/>
      <c r="Y38" s="112"/>
      <c r="Z38" s="112"/>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row>
    <row r="39" spans="1:74" s="149" customFormat="1" x14ac:dyDescent="0.35">
      <c r="A39" s="93"/>
      <c r="B39" s="157"/>
      <c r="C39" s="158"/>
      <c r="D39" s="159"/>
      <c r="E39" s="159"/>
      <c r="F39" s="159"/>
      <c r="G39" s="159"/>
      <c r="H39" s="160"/>
      <c r="I39" s="160"/>
      <c r="J39" s="160"/>
      <c r="K39" s="160"/>
      <c r="L39" s="160"/>
      <c r="M39" s="161"/>
      <c r="N39" s="162"/>
      <c r="O39" s="158"/>
      <c r="Q39" s="111"/>
      <c r="T39" s="150"/>
      <c r="U39" s="150"/>
      <c r="V39" s="150"/>
      <c r="W39" s="150"/>
      <c r="X39" s="150"/>
      <c r="Y39" s="150"/>
      <c r="Z39" s="150"/>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1"/>
      <c r="BR39" s="151"/>
      <c r="BS39" s="151"/>
      <c r="BT39" s="151"/>
      <c r="BU39" s="151"/>
      <c r="BV39" s="151"/>
    </row>
    <row r="40" spans="1:74" s="111" customFormat="1" x14ac:dyDescent="0.35">
      <c r="A40" s="93"/>
      <c r="B40" s="157"/>
      <c r="C40" s="158"/>
      <c r="D40" s="159"/>
      <c r="E40" s="159"/>
      <c r="F40" s="159"/>
      <c r="G40" s="159"/>
      <c r="H40" s="160"/>
      <c r="I40" s="160"/>
      <c r="J40" s="160"/>
      <c r="K40" s="160"/>
      <c r="L40" s="160"/>
      <c r="M40" s="161"/>
      <c r="N40" s="162"/>
      <c r="O40" s="158"/>
      <c r="T40" s="112"/>
      <c r="U40" s="112"/>
      <c r="V40" s="112"/>
      <c r="W40" s="112"/>
      <c r="X40" s="112"/>
      <c r="Y40" s="112"/>
      <c r="Z40" s="112"/>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c r="BT40" s="113"/>
      <c r="BU40" s="113"/>
      <c r="BV40" s="113"/>
    </row>
    <row r="41" spans="1:74" s="111" customFormat="1" x14ac:dyDescent="0.35">
      <c r="A41" s="93"/>
      <c r="B41" s="157"/>
      <c r="C41" s="163"/>
      <c r="D41" s="159"/>
      <c r="E41" s="159"/>
      <c r="F41" s="159"/>
      <c r="G41" s="159"/>
      <c r="H41" s="160"/>
      <c r="I41" s="160"/>
      <c r="J41" s="160"/>
      <c r="K41" s="160"/>
      <c r="L41" s="160"/>
      <c r="M41" s="161"/>
      <c r="N41" s="162"/>
      <c r="O41" s="158"/>
      <c r="T41" s="112"/>
      <c r="U41" s="112"/>
      <c r="V41" s="112"/>
      <c r="W41" s="112"/>
      <c r="X41" s="112"/>
      <c r="Y41" s="112"/>
      <c r="Z41" s="112"/>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c r="BT41" s="113"/>
      <c r="BU41" s="113"/>
      <c r="BV41" s="113"/>
    </row>
    <row r="42" spans="1:74" s="126" customFormat="1" x14ac:dyDescent="0.35">
      <c r="A42" s="93"/>
      <c r="B42" s="157"/>
      <c r="C42" s="158"/>
      <c r="D42" s="159"/>
      <c r="E42" s="159"/>
      <c r="F42" s="159"/>
      <c r="G42" s="159"/>
      <c r="H42" s="160"/>
      <c r="I42" s="160"/>
      <c r="J42" s="160"/>
      <c r="K42" s="160"/>
      <c r="L42" s="160"/>
      <c r="M42" s="161"/>
      <c r="N42" s="162"/>
      <c r="O42" s="158"/>
      <c r="Q42" s="111"/>
      <c r="T42" s="129"/>
      <c r="U42" s="129"/>
      <c r="V42" s="129"/>
      <c r="W42" s="129"/>
      <c r="X42" s="129"/>
      <c r="Y42" s="129"/>
      <c r="Z42" s="129"/>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row>
    <row r="43" spans="1:74" s="113" customFormat="1" x14ac:dyDescent="0.35">
      <c r="A43" s="93"/>
      <c r="B43" s="157"/>
      <c r="C43" s="158"/>
      <c r="D43" s="159"/>
      <c r="E43" s="159"/>
      <c r="F43" s="159"/>
      <c r="G43" s="159"/>
      <c r="H43" s="160"/>
      <c r="I43" s="160"/>
      <c r="J43" s="160"/>
      <c r="K43" s="160"/>
      <c r="L43" s="160"/>
      <c r="M43" s="161"/>
      <c r="N43" s="162"/>
      <c r="O43" s="158"/>
      <c r="P43" s="111"/>
      <c r="Q43" s="111"/>
      <c r="R43" s="111"/>
      <c r="S43" s="111"/>
      <c r="T43" s="112"/>
      <c r="U43" s="112"/>
      <c r="V43" s="112"/>
      <c r="W43" s="112"/>
      <c r="X43" s="112"/>
      <c r="Y43" s="112"/>
      <c r="Z43" s="112"/>
      <c r="AA43" s="111"/>
      <c r="AB43" s="111"/>
      <c r="AC43" s="111"/>
      <c r="AD43" s="111"/>
      <c r="AE43" s="111"/>
      <c r="AF43" s="111"/>
      <c r="AG43" s="111"/>
      <c r="AH43" s="111"/>
      <c r="AI43" s="111"/>
      <c r="AJ43" s="111"/>
      <c r="AK43" s="111"/>
      <c r="AL43" s="111"/>
      <c r="AM43" s="111"/>
      <c r="AN43" s="111"/>
      <c r="AO43" s="111"/>
      <c r="AP43" s="111"/>
      <c r="AQ43" s="111"/>
      <c r="AR43" s="111"/>
    </row>
    <row r="44" spans="1:74" s="113" customFormat="1" x14ac:dyDescent="0.35">
      <c r="A44" s="93"/>
      <c r="B44" s="157"/>
      <c r="C44" s="158"/>
      <c r="D44" s="159"/>
      <c r="E44" s="159"/>
      <c r="F44" s="159"/>
      <c r="G44" s="159"/>
      <c r="H44" s="160"/>
      <c r="I44" s="160"/>
      <c r="J44" s="160"/>
      <c r="K44" s="160"/>
      <c r="L44" s="160"/>
      <c r="M44" s="161"/>
      <c r="N44" s="162"/>
      <c r="O44" s="158"/>
      <c r="P44" s="111"/>
      <c r="Q44" s="111"/>
      <c r="R44" s="111"/>
      <c r="S44" s="111"/>
      <c r="T44" s="112"/>
      <c r="U44" s="112"/>
      <c r="V44" s="112"/>
      <c r="W44" s="112"/>
      <c r="X44" s="112"/>
      <c r="Y44" s="112"/>
      <c r="Z44" s="112"/>
      <c r="AA44" s="111"/>
      <c r="AB44" s="111"/>
      <c r="AC44" s="111"/>
      <c r="AD44" s="111"/>
      <c r="AE44" s="111"/>
      <c r="AF44" s="111"/>
      <c r="AG44" s="111"/>
      <c r="AH44" s="111"/>
      <c r="AI44" s="111"/>
      <c r="AJ44" s="111"/>
      <c r="AK44" s="111"/>
      <c r="AL44" s="111"/>
      <c r="AM44" s="111"/>
      <c r="AN44" s="111"/>
      <c r="AO44" s="111"/>
      <c r="AP44" s="111"/>
      <c r="AQ44" s="111"/>
      <c r="AR44" s="111"/>
    </row>
    <row r="45" spans="1:74" s="130" customFormat="1" x14ac:dyDescent="0.35">
      <c r="A45" s="93"/>
      <c r="B45" s="164"/>
      <c r="C45" s="92"/>
      <c r="D45" s="93"/>
      <c r="E45" s="93"/>
      <c r="F45" s="93"/>
      <c r="G45" s="93"/>
      <c r="H45" s="165"/>
      <c r="I45" s="165"/>
      <c r="J45" s="165"/>
      <c r="K45" s="165"/>
      <c r="L45" s="165"/>
      <c r="M45" s="165"/>
      <c r="N45" s="94"/>
      <c r="O45" s="92"/>
      <c r="P45" s="126"/>
      <c r="Q45" s="111"/>
      <c r="R45" s="126"/>
      <c r="S45" s="126"/>
      <c r="T45" s="129"/>
      <c r="U45" s="129"/>
      <c r="V45" s="129"/>
      <c r="W45" s="129"/>
      <c r="X45" s="129"/>
      <c r="Y45" s="129"/>
      <c r="Z45" s="129"/>
      <c r="AA45" s="126"/>
      <c r="AB45" s="126"/>
      <c r="AC45" s="126"/>
      <c r="AD45" s="126"/>
      <c r="AE45" s="126"/>
      <c r="AF45" s="126"/>
      <c r="AG45" s="126"/>
      <c r="AH45" s="126"/>
      <c r="AI45" s="126"/>
      <c r="AJ45" s="126"/>
      <c r="AK45" s="126"/>
      <c r="AL45" s="126"/>
      <c r="AM45" s="126"/>
      <c r="AN45" s="126"/>
      <c r="AO45" s="126"/>
      <c r="AP45" s="126"/>
      <c r="AQ45" s="126"/>
      <c r="AR45" s="126"/>
    </row>
    <row r="46" spans="1:74" s="113" customFormat="1" x14ac:dyDescent="0.25">
      <c r="A46" s="111"/>
      <c r="B46" s="778"/>
      <c r="C46" s="778"/>
      <c r="D46" s="778"/>
      <c r="E46" s="778"/>
      <c r="F46" s="778"/>
      <c r="G46" s="778"/>
      <c r="H46" s="778"/>
      <c r="I46" s="778"/>
      <c r="J46" s="778"/>
      <c r="K46" s="778"/>
      <c r="L46" s="778"/>
      <c r="M46" s="778"/>
      <c r="N46" s="778"/>
      <c r="O46" s="778"/>
      <c r="P46" s="111"/>
      <c r="Q46" s="111"/>
      <c r="R46" s="111"/>
      <c r="S46" s="111"/>
      <c r="T46" s="112"/>
      <c r="U46" s="112"/>
      <c r="V46" s="112"/>
      <c r="W46" s="112"/>
      <c r="X46" s="112"/>
      <c r="Y46" s="112"/>
      <c r="Z46" s="112"/>
      <c r="AA46" s="111"/>
      <c r="AB46" s="111"/>
      <c r="AC46" s="111"/>
      <c r="AD46" s="111"/>
      <c r="AE46" s="111"/>
      <c r="AF46" s="111"/>
      <c r="AG46" s="111"/>
      <c r="AH46" s="111"/>
      <c r="AI46" s="111"/>
      <c r="AJ46" s="111"/>
      <c r="AK46" s="111"/>
      <c r="AL46" s="111"/>
      <c r="AM46" s="111"/>
      <c r="AN46" s="111"/>
      <c r="AO46" s="111"/>
      <c r="AP46" s="111"/>
      <c r="AQ46" s="111"/>
      <c r="AR46" s="111"/>
    </row>
    <row r="47" spans="1:74" x14ac:dyDescent="0.35">
      <c r="A47" s="93"/>
      <c r="B47" s="778"/>
      <c r="C47" s="778"/>
      <c r="D47" s="778"/>
      <c r="E47" s="778"/>
      <c r="F47" s="778"/>
      <c r="G47" s="778"/>
      <c r="H47" s="778"/>
      <c r="I47" s="778"/>
      <c r="J47" s="778"/>
      <c r="K47" s="778"/>
      <c r="L47" s="778"/>
      <c r="M47" s="778"/>
      <c r="N47" s="778"/>
      <c r="O47" s="778"/>
      <c r="P47" s="156"/>
      <c r="T47" s="152"/>
      <c r="U47" s="152"/>
      <c r="V47" s="152"/>
      <c r="W47" s="152"/>
      <c r="X47" s="152"/>
      <c r="Y47" s="152"/>
      <c r="Z47" s="152"/>
      <c r="AF47" s="93"/>
      <c r="AG47" s="93"/>
      <c r="AH47" s="93"/>
      <c r="AI47" s="93"/>
      <c r="AJ47" s="93"/>
      <c r="AK47" s="93"/>
      <c r="AL47" s="93"/>
      <c r="AM47" s="93"/>
      <c r="AN47" s="93"/>
      <c r="AO47" s="93"/>
      <c r="AP47" s="93"/>
      <c r="AQ47" s="93"/>
      <c r="AR47" s="93"/>
    </row>
    <row r="48" spans="1:74" x14ac:dyDescent="0.35">
      <c r="A48" s="93"/>
      <c r="B48" s="93"/>
      <c r="C48" s="92"/>
      <c r="D48" s="93"/>
      <c r="E48" s="93"/>
      <c r="F48" s="93"/>
      <c r="G48" s="93"/>
      <c r="H48" s="93"/>
      <c r="I48" s="93"/>
      <c r="J48" s="93"/>
      <c r="K48" s="93"/>
      <c r="L48" s="93"/>
      <c r="M48" s="93"/>
      <c r="N48" s="94"/>
      <c r="P48" s="156"/>
      <c r="T48" s="152"/>
      <c r="U48" s="152"/>
      <c r="V48" s="152"/>
      <c r="W48" s="152"/>
      <c r="X48" s="152"/>
      <c r="Y48" s="152"/>
      <c r="Z48" s="152"/>
      <c r="AF48" s="93"/>
      <c r="AG48" s="93"/>
      <c r="AH48" s="93"/>
      <c r="AI48" s="93"/>
      <c r="AJ48" s="93"/>
      <c r="AK48" s="93"/>
      <c r="AL48" s="93"/>
      <c r="AM48" s="93"/>
      <c r="AN48" s="93"/>
      <c r="AO48" s="93"/>
      <c r="AP48" s="93"/>
      <c r="AQ48" s="93"/>
      <c r="AR48" s="93"/>
    </row>
    <row r="49" spans="1:44" x14ac:dyDescent="0.35">
      <c r="A49" s="93"/>
      <c r="B49" s="93"/>
      <c r="C49" s="92"/>
      <c r="D49" s="93"/>
      <c r="E49" s="93"/>
      <c r="F49" s="93"/>
      <c r="G49" s="93"/>
      <c r="H49" s="93"/>
      <c r="I49" s="93"/>
      <c r="J49" s="93"/>
      <c r="K49" s="93"/>
      <c r="L49" s="93"/>
      <c r="M49" s="93"/>
      <c r="N49" s="94"/>
      <c r="P49" s="156"/>
      <c r="T49" s="153"/>
      <c r="W49" s="152"/>
      <c r="X49" s="152"/>
      <c r="Y49" s="152"/>
      <c r="Z49" s="152"/>
      <c r="AF49" s="93"/>
      <c r="AG49" s="93"/>
      <c r="AH49" s="93"/>
      <c r="AI49" s="93"/>
      <c r="AJ49" s="93"/>
      <c r="AK49" s="93"/>
      <c r="AL49" s="93"/>
      <c r="AM49" s="93"/>
      <c r="AN49" s="93"/>
      <c r="AO49" s="93"/>
      <c r="AP49" s="93"/>
      <c r="AQ49" s="93"/>
      <c r="AR49" s="93"/>
    </row>
    <row r="50" spans="1:44" x14ac:dyDescent="0.35">
      <c r="A50" s="93"/>
      <c r="B50" s="93"/>
      <c r="C50" s="92"/>
      <c r="D50" s="93"/>
      <c r="E50" s="93"/>
      <c r="F50" s="93"/>
      <c r="G50" s="93"/>
      <c r="H50" s="93"/>
      <c r="I50" s="93"/>
      <c r="J50" s="93"/>
      <c r="K50" s="93"/>
      <c r="L50" s="93"/>
      <c r="M50" s="93"/>
      <c r="N50" s="94"/>
      <c r="P50" s="156"/>
      <c r="AF50" s="93"/>
      <c r="AG50" s="93"/>
      <c r="AH50" s="93"/>
      <c r="AI50" s="93"/>
      <c r="AJ50" s="93"/>
      <c r="AK50" s="93"/>
      <c r="AL50" s="93"/>
      <c r="AM50" s="93"/>
      <c r="AN50" s="93"/>
      <c r="AO50" s="93"/>
      <c r="AP50" s="93"/>
      <c r="AQ50" s="93"/>
      <c r="AR50" s="93"/>
    </row>
    <row r="51" spans="1:44" x14ac:dyDescent="0.35">
      <c r="A51" s="93"/>
      <c r="B51" s="93"/>
      <c r="C51" s="92"/>
      <c r="D51" s="93"/>
      <c r="E51" s="93"/>
      <c r="F51" s="93"/>
      <c r="G51" s="93"/>
      <c r="H51" s="93"/>
      <c r="I51" s="93"/>
      <c r="J51" s="93"/>
      <c r="K51" s="93"/>
      <c r="L51" s="93"/>
      <c r="M51" s="93"/>
      <c r="N51" s="94"/>
      <c r="AF51" s="93"/>
      <c r="AG51" s="93"/>
      <c r="AH51" s="93"/>
      <c r="AI51" s="93"/>
      <c r="AJ51" s="93"/>
      <c r="AK51" s="93"/>
      <c r="AL51" s="93"/>
      <c r="AM51" s="93"/>
      <c r="AN51" s="93"/>
      <c r="AO51" s="93"/>
      <c r="AP51" s="93"/>
      <c r="AQ51" s="93"/>
      <c r="AR51" s="93"/>
    </row>
    <row r="52" spans="1:44" x14ac:dyDescent="0.35">
      <c r="A52" s="93"/>
      <c r="B52" s="93"/>
      <c r="C52" s="92"/>
      <c r="D52" s="93"/>
      <c r="E52" s="93"/>
      <c r="F52" s="93"/>
      <c r="G52" s="93"/>
      <c r="H52" s="93"/>
      <c r="I52" s="93"/>
      <c r="J52" s="93"/>
      <c r="K52" s="93"/>
      <c r="L52" s="93"/>
      <c r="M52" s="93"/>
      <c r="N52" s="94"/>
      <c r="AF52" s="93"/>
      <c r="AG52" s="93"/>
      <c r="AH52" s="93"/>
      <c r="AI52" s="93"/>
      <c r="AJ52" s="93"/>
      <c r="AK52" s="93"/>
      <c r="AL52" s="93"/>
      <c r="AM52" s="93"/>
      <c r="AN52" s="93"/>
      <c r="AO52" s="93"/>
      <c r="AP52" s="93"/>
      <c r="AQ52" s="93"/>
      <c r="AR52" s="93"/>
    </row>
    <row r="53" spans="1:44" ht="18" x14ac:dyDescent="0.4">
      <c r="A53" s="93"/>
      <c r="B53" s="166"/>
      <c r="C53" s="779"/>
      <c r="D53" s="779"/>
      <c r="E53" s="779"/>
      <c r="F53" s="779"/>
      <c r="G53" s="779"/>
      <c r="H53" s="779"/>
      <c r="I53" s="779"/>
      <c r="J53" s="779"/>
      <c r="K53" s="779"/>
      <c r="L53" s="779"/>
      <c r="M53" s="779"/>
      <c r="N53" s="94"/>
      <c r="AF53" s="93"/>
      <c r="AG53" s="93"/>
      <c r="AH53" s="93"/>
      <c r="AI53" s="93"/>
      <c r="AJ53" s="93"/>
      <c r="AK53" s="93"/>
      <c r="AL53" s="93"/>
      <c r="AM53" s="93"/>
      <c r="AN53" s="93"/>
      <c r="AO53" s="93"/>
      <c r="AP53" s="93"/>
      <c r="AQ53" s="93"/>
      <c r="AR53" s="93"/>
    </row>
    <row r="54" spans="1:44" ht="18" x14ac:dyDescent="0.4">
      <c r="A54" s="93"/>
      <c r="B54" s="166"/>
      <c r="C54" s="779"/>
      <c r="D54" s="779"/>
      <c r="E54" s="779"/>
      <c r="F54" s="779"/>
      <c r="G54" s="779"/>
      <c r="H54" s="779"/>
      <c r="I54" s="779"/>
      <c r="J54" s="779"/>
      <c r="K54" s="779"/>
      <c r="L54" s="779"/>
      <c r="M54" s="779"/>
      <c r="N54" s="94"/>
      <c r="AF54" s="93"/>
      <c r="AG54" s="93"/>
      <c r="AH54" s="93"/>
      <c r="AI54" s="93"/>
      <c r="AJ54" s="93"/>
      <c r="AK54" s="93"/>
      <c r="AL54" s="93"/>
      <c r="AM54" s="93"/>
      <c r="AN54" s="93"/>
      <c r="AO54" s="93"/>
      <c r="AP54" s="93"/>
      <c r="AQ54" s="93"/>
      <c r="AR54" s="93"/>
    </row>
    <row r="55" spans="1:44" ht="18" x14ac:dyDescent="0.4">
      <c r="A55" s="90"/>
      <c r="B55" s="166"/>
      <c r="C55" s="779"/>
      <c r="D55" s="779"/>
      <c r="E55" s="779"/>
      <c r="F55" s="779"/>
      <c r="G55" s="779"/>
      <c r="H55" s="779"/>
      <c r="I55" s="779"/>
      <c r="J55" s="779"/>
      <c r="K55" s="779"/>
      <c r="L55" s="779"/>
      <c r="M55" s="779"/>
      <c r="N55" s="94"/>
      <c r="AF55" s="93"/>
      <c r="AG55" s="93"/>
      <c r="AH55" s="93"/>
      <c r="AI55" s="93"/>
      <c r="AJ55" s="93"/>
      <c r="AK55" s="93"/>
      <c r="AL55" s="93"/>
      <c r="AM55" s="93"/>
      <c r="AN55" s="93"/>
      <c r="AO55" s="93"/>
      <c r="AP55" s="93"/>
      <c r="AQ55" s="93"/>
      <c r="AR55" s="93"/>
    </row>
    <row r="56" spans="1:44" s="113" customFormat="1" x14ac:dyDescent="0.35">
      <c r="A56" s="90"/>
      <c r="B56" s="93"/>
      <c r="C56" s="92"/>
      <c r="D56" s="93"/>
      <c r="E56" s="93"/>
      <c r="F56" s="93"/>
      <c r="G56" s="93"/>
      <c r="H56" s="93"/>
      <c r="I56" s="93"/>
      <c r="J56" s="93"/>
      <c r="K56" s="93"/>
      <c r="L56" s="93"/>
      <c r="M56" s="93"/>
      <c r="N56" s="94"/>
      <c r="O56" s="92"/>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row>
    <row r="57" spans="1:44" x14ac:dyDescent="0.35">
      <c r="A57" s="90"/>
      <c r="B57" s="93"/>
      <c r="C57" s="92"/>
      <c r="D57" s="93"/>
      <c r="E57" s="93"/>
      <c r="F57" s="93"/>
      <c r="G57" s="93"/>
      <c r="H57" s="93"/>
      <c r="I57" s="93"/>
      <c r="J57" s="93"/>
      <c r="K57" s="93"/>
      <c r="L57" s="93"/>
      <c r="M57" s="93"/>
      <c r="N57" s="94"/>
      <c r="AF57" s="93"/>
      <c r="AG57" s="93"/>
      <c r="AH57" s="93"/>
      <c r="AI57" s="93"/>
      <c r="AJ57" s="93"/>
      <c r="AK57" s="93"/>
      <c r="AL57" s="93"/>
      <c r="AM57" s="93"/>
      <c r="AN57" s="93"/>
      <c r="AO57" s="93"/>
      <c r="AP57" s="93"/>
      <c r="AQ57" s="93"/>
      <c r="AR57" s="93"/>
    </row>
    <row r="58" spans="1:44" s="93" customFormat="1" x14ac:dyDescent="0.35">
      <c r="A58" s="90"/>
      <c r="C58" s="92"/>
      <c r="N58" s="94"/>
      <c r="O58" s="92"/>
    </row>
    <row r="59" spans="1:44" s="93" customFormat="1" x14ac:dyDescent="0.35">
      <c r="A59" s="90"/>
      <c r="C59" s="92"/>
      <c r="N59" s="94"/>
      <c r="O59" s="92"/>
    </row>
    <row r="60" spans="1:44" s="93" customFormat="1" x14ac:dyDescent="0.35">
      <c r="C60" s="92"/>
      <c r="N60" s="94"/>
      <c r="O60" s="92"/>
    </row>
    <row r="61" spans="1:44" s="93" customFormat="1" x14ac:dyDescent="0.35">
      <c r="C61" s="92"/>
      <c r="N61" s="94"/>
      <c r="O61" s="92"/>
    </row>
    <row r="62" spans="1:44" s="93" customFormat="1" x14ac:dyDescent="0.35">
      <c r="C62" s="92"/>
      <c r="N62" s="94"/>
      <c r="O62" s="92"/>
    </row>
    <row r="63" spans="1:44" s="93" customFormat="1" x14ac:dyDescent="0.35">
      <c r="C63" s="92"/>
      <c r="N63" s="94"/>
      <c r="O63" s="92"/>
    </row>
    <row r="64" spans="1:44" s="93" customFormat="1" x14ac:dyDescent="0.35">
      <c r="C64" s="92"/>
      <c r="N64" s="94"/>
      <c r="O64" s="92"/>
    </row>
    <row r="65" spans="3:15" s="93" customFormat="1" x14ac:dyDescent="0.35">
      <c r="C65" s="92"/>
      <c r="N65" s="94"/>
      <c r="O65" s="92"/>
    </row>
    <row r="66" spans="3:15" s="93" customFormat="1" x14ac:dyDescent="0.35">
      <c r="C66" s="92"/>
      <c r="N66" s="94"/>
      <c r="O66" s="92"/>
    </row>
    <row r="67" spans="3:15" s="93" customFormat="1" x14ac:dyDescent="0.35">
      <c r="C67" s="92"/>
      <c r="N67" s="94"/>
      <c r="O67" s="92"/>
    </row>
    <row r="68" spans="3:15" s="93" customFormat="1" x14ac:dyDescent="0.35">
      <c r="C68" s="92"/>
      <c r="N68" s="94"/>
      <c r="O68" s="92"/>
    </row>
    <row r="69" spans="3:15" s="93" customFormat="1" x14ac:dyDescent="0.35">
      <c r="C69" s="92"/>
      <c r="N69" s="94"/>
      <c r="O69" s="92"/>
    </row>
    <row r="70" spans="3:15" s="93" customFormat="1" x14ac:dyDescent="0.35">
      <c r="C70" s="92"/>
      <c r="N70" s="94"/>
      <c r="O70" s="92"/>
    </row>
    <row r="71" spans="3:15" s="93" customFormat="1" x14ac:dyDescent="0.35">
      <c r="C71" s="92"/>
      <c r="N71" s="94"/>
      <c r="O71" s="92"/>
    </row>
    <row r="72" spans="3:15" s="93" customFormat="1" x14ac:dyDescent="0.35">
      <c r="C72" s="92"/>
      <c r="N72" s="94"/>
      <c r="O72" s="92"/>
    </row>
    <row r="73" spans="3:15" s="93" customFormat="1" x14ac:dyDescent="0.35">
      <c r="C73" s="92"/>
      <c r="N73" s="94"/>
      <c r="O73" s="92"/>
    </row>
    <row r="74" spans="3:15" s="93" customFormat="1" x14ac:dyDescent="0.35">
      <c r="C74" s="92"/>
      <c r="N74" s="94"/>
      <c r="O74" s="92"/>
    </row>
    <row r="75" spans="3:15" s="93" customFormat="1" x14ac:dyDescent="0.35">
      <c r="C75" s="92"/>
      <c r="N75" s="94"/>
      <c r="O75" s="92"/>
    </row>
    <row r="76" spans="3:15" s="93" customFormat="1" x14ac:dyDescent="0.35">
      <c r="C76" s="92"/>
      <c r="N76" s="94"/>
      <c r="O76" s="92"/>
    </row>
    <row r="77" spans="3:15" s="93" customFormat="1" x14ac:dyDescent="0.35">
      <c r="C77" s="92"/>
      <c r="N77" s="94"/>
      <c r="O77" s="92"/>
    </row>
    <row r="78" spans="3:15" s="93" customFormat="1" x14ac:dyDescent="0.35">
      <c r="C78" s="92"/>
      <c r="N78" s="94"/>
      <c r="O78" s="92"/>
    </row>
    <row r="79" spans="3:15" s="93" customFormat="1" x14ac:dyDescent="0.35">
      <c r="C79" s="92"/>
      <c r="N79" s="94"/>
      <c r="O79" s="92"/>
    </row>
    <row r="80" spans="3:15" s="93" customFormat="1" x14ac:dyDescent="0.35">
      <c r="C80" s="92"/>
      <c r="N80" s="94"/>
      <c r="O80" s="92"/>
    </row>
    <row r="81" spans="1:74" s="93" customFormat="1" x14ac:dyDescent="0.35">
      <c r="C81" s="92"/>
      <c r="N81" s="94"/>
      <c r="O81" s="92"/>
    </row>
    <row r="82" spans="1:74" s="93" customFormat="1" x14ac:dyDescent="0.35">
      <c r="C82" s="92"/>
      <c r="N82" s="94"/>
      <c r="O82" s="92"/>
    </row>
    <row r="83" spans="1:74" s="93" customFormat="1" x14ac:dyDescent="0.35">
      <c r="C83" s="92"/>
      <c r="N83" s="94"/>
      <c r="O83" s="92"/>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row>
    <row r="84" spans="1:74" s="93" customFormat="1" x14ac:dyDescent="0.35">
      <c r="C84" s="92"/>
      <c r="N84" s="94"/>
      <c r="O84" s="92"/>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row>
    <row r="85" spans="1:74" s="93" customFormat="1" x14ac:dyDescent="0.35">
      <c r="C85" s="92"/>
      <c r="N85" s="94"/>
      <c r="O85" s="92"/>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row>
    <row r="86" spans="1:74" s="93" customFormat="1" x14ac:dyDescent="0.35">
      <c r="C86" s="92"/>
      <c r="N86" s="94"/>
      <c r="O86" s="92"/>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row>
    <row r="87" spans="1:74" s="93" customFormat="1" x14ac:dyDescent="0.35">
      <c r="C87" s="92"/>
      <c r="N87" s="94"/>
      <c r="O87" s="92"/>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row>
    <row r="88" spans="1:74" s="93" customFormat="1" x14ac:dyDescent="0.35">
      <c r="C88" s="92"/>
      <c r="N88" s="94"/>
      <c r="O88" s="92"/>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row>
    <row r="89" spans="1:74" s="93" customFormat="1" x14ac:dyDescent="0.35">
      <c r="C89" s="92"/>
      <c r="N89" s="94"/>
      <c r="O89" s="92"/>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row>
    <row r="90" spans="1:74" x14ac:dyDescent="0.35">
      <c r="A90" s="93"/>
      <c r="B90" s="93"/>
      <c r="C90" s="92"/>
      <c r="D90" s="93"/>
      <c r="E90" s="93"/>
      <c r="F90" s="93"/>
      <c r="G90" s="93"/>
      <c r="H90" s="93"/>
      <c r="I90" s="93"/>
      <c r="J90" s="93"/>
      <c r="K90" s="93"/>
      <c r="L90" s="93"/>
      <c r="M90" s="93"/>
      <c r="N90" s="94"/>
    </row>
    <row r="91" spans="1:74" x14ac:dyDescent="0.35">
      <c r="A91" s="93"/>
      <c r="B91" s="93"/>
      <c r="C91" s="92"/>
      <c r="D91" s="93"/>
      <c r="E91" s="93"/>
      <c r="F91" s="93"/>
      <c r="G91" s="93"/>
      <c r="H91" s="93"/>
      <c r="I91" s="93"/>
      <c r="J91" s="93"/>
      <c r="K91" s="93"/>
      <c r="L91" s="93"/>
      <c r="M91" s="93"/>
      <c r="N91" s="94"/>
    </row>
    <row r="92" spans="1:74" x14ac:dyDescent="0.35">
      <c r="A92" s="93"/>
      <c r="B92" s="93"/>
      <c r="C92" s="92"/>
      <c r="D92" s="93"/>
      <c r="E92" s="93"/>
      <c r="F92" s="93"/>
      <c r="G92" s="93"/>
      <c r="H92" s="93"/>
      <c r="I92" s="93"/>
      <c r="J92" s="93"/>
      <c r="K92" s="93"/>
      <c r="L92" s="93"/>
      <c r="M92" s="93"/>
      <c r="N92" s="94"/>
    </row>
    <row r="93" spans="1:74" x14ac:dyDescent="0.35">
      <c r="A93" s="93"/>
      <c r="B93" s="93"/>
      <c r="C93" s="92"/>
      <c r="D93" s="93"/>
      <c r="E93" s="93"/>
      <c r="F93" s="93"/>
      <c r="G93" s="93"/>
      <c r="H93" s="93"/>
      <c r="I93" s="93"/>
      <c r="J93" s="93"/>
      <c r="K93" s="93"/>
      <c r="L93" s="93"/>
      <c r="M93" s="93"/>
      <c r="N93" s="94"/>
    </row>
    <row r="94" spans="1:74" x14ac:dyDescent="0.35">
      <c r="A94" s="93"/>
      <c r="B94" s="93"/>
      <c r="C94" s="92"/>
      <c r="D94" s="93"/>
      <c r="E94" s="93"/>
      <c r="F94" s="93"/>
      <c r="G94" s="93"/>
      <c r="H94" s="93"/>
      <c r="I94" s="93"/>
      <c r="J94" s="93"/>
      <c r="K94" s="93"/>
      <c r="L94" s="93"/>
      <c r="M94" s="93"/>
      <c r="N94" s="94"/>
    </row>
    <row r="95" spans="1:74" x14ac:dyDescent="0.35">
      <c r="A95" s="93"/>
      <c r="B95" s="93"/>
      <c r="C95" s="92"/>
      <c r="D95" s="93"/>
      <c r="E95" s="93"/>
      <c r="F95" s="93"/>
      <c r="G95" s="93"/>
      <c r="H95" s="93"/>
      <c r="I95" s="93"/>
      <c r="J95" s="93"/>
      <c r="K95" s="93"/>
      <c r="L95" s="93"/>
      <c r="M95" s="93"/>
      <c r="N95" s="94"/>
    </row>
    <row r="96" spans="1:74" x14ac:dyDescent="0.35">
      <c r="A96" s="93"/>
      <c r="B96" s="93"/>
      <c r="C96" s="92"/>
      <c r="D96" s="93"/>
      <c r="E96" s="93"/>
      <c r="F96" s="93"/>
      <c r="G96" s="93"/>
      <c r="H96" s="93"/>
      <c r="I96" s="93"/>
      <c r="J96" s="93"/>
      <c r="K96" s="93"/>
      <c r="L96" s="93"/>
      <c r="M96" s="93"/>
      <c r="N96" s="94"/>
    </row>
    <row r="97" spans="1:14" x14ac:dyDescent="0.35">
      <c r="A97" s="93"/>
      <c r="B97" s="93"/>
      <c r="C97" s="92"/>
      <c r="D97" s="93"/>
      <c r="E97" s="93"/>
      <c r="F97" s="93"/>
      <c r="G97" s="93"/>
      <c r="H97" s="93"/>
      <c r="I97" s="93"/>
      <c r="J97" s="93"/>
      <c r="K97" s="93"/>
      <c r="L97" s="93"/>
      <c r="M97" s="93"/>
      <c r="N97" s="94"/>
    </row>
    <row r="98" spans="1:14" x14ac:dyDescent="0.35">
      <c r="A98" s="93"/>
      <c r="B98" s="93"/>
      <c r="C98" s="92"/>
      <c r="D98" s="93"/>
      <c r="E98" s="93"/>
      <c r="F98" s="93"/>
      <c r="G98" s="93"/>
      <c r="H98" s="93"/>
      <c r="I98" s="93"/>
      <c r="J98" s="93"/>
      <c r="K98" s="93"/>
      <c r="L98" s="93"/>
      <c r="M98" s="93"/>
      <c r="N98" s="94"/>
    </row>
    <row r="99" spans="1:14" x14ac:dyDescent="0.35">
      <c r="A99" s="93"/>
      <c r="B99" s="93"/>
      <c r="C99" s="92"/>
      <c r="D99" s="93"/>
      <c r="E99" s="93"/>
      <c r="F99" s="93"/>
      <c r="G99" s="93"/>
      <c r="H99" s="93"/>
      <c r="I99" s="93"/>
      <c r="J99" s="93"/>
      <c r="K99" s="93"/>
      <c r="L99" s="93"/>
      <c r="M99" s="93"/>
      <c r="N99" s="94"/>
    </row>
    <row r="100" spans="1:14" x14ac:dyDescent="0.35">
      <c r="A100" s="93"/>
      <c r="B100" s="93"/>
      <c r="C100" s="92"/>
      <c r="D100" s="93"/>
      <c r="E100" s="93"/>
      <c r="F100" s="93"/>
      <c r="G100" s="93"/>
      <c r="H100" s="93"/>
      <c r="I100" s="93"/>
      <c r="J100" s="93"/>
      <c r="K100" s="93"/>
      <c r="L100" s="93"/>
      <c r="M100" s="93"/>
      <c r="N100" s="94"/>
    </row>
    <row r="101" spans="1:14" x14ac:dyDescent="0.35">
      <c r="A101" s="93"/>
      <c r="B101" s="93"/>
      <c r="C101" s="92"/>
      <c r="D101" s="93"/>
      <c r="E101" s="93"/>
      <c r="F101" s="93"/>
      <c r="G101" s="93"/>
      <c r="H101" s="93"/>
      <c r="I101" s="93"/>
      <c r="J101" s="93"/>
      <c r="K101" s="93"/>
      <c r="L101" s="93"/>
      <c r="M101" s="93"/>
      <c r="N101" s="94"/>
    </row>
    <row r="102" spans="1:14" x14ac:dyDescent="0.35">
      <c r="A102" s="93"/>
      <c r="B102" s="93"/>
      <c r="C102" s="92"/>
      <c r="D102" s="93"/>
      <c r="E102" s="93"/>
      <c r="F102" s="93"/>
      <c r="G102" s="93"/>
      <c r="H102" s="93"/>
      <c r="I102" s="93"/>
      <c r="J102" s="93"/>
      <c r="K102" s="93"/>
      <c r="L102" s="93"/>
      <c r="M102" s="93"/>
      <c r="N102" s="94"/>
    </row>
    <row r="103" spans="1:14" x14ac:dyDescent="0.35">
      <c r="A103" s="93"/>
      <c r="B103" s="93"/>
      <c r="C103" s="92"/>
      <c r="D103" s="93"/>
      <c r="E103" s="93"/>
      <c r="F103" s="93"/>
      <c r="G103" s="93"/>
      <c r="H103" s="93"/>
      <c r="I103" s="93"/>
      <c r="J103" s="93"/>
      <c r="K103" s="93"/>
      <c r="L103" s="93"/>
      <c r="M103" s="93"/>
      <c r="N103" s="94"/>
    </row>
    <row r="104" spans="1:14" x14ac:dyDescent="0.35">
      <c r="A104" s="93"/>
      <c r="B104" s="93"/>
      <c r="C104" s="92"/>
      <c r="D104" s="93"/>
      <c r="E104" s="93"/>
      <c r="F104" s="93"/>
      <c r="G104" s="93"/>
      <c r="H104" s="93"/>
      <c r="I104" s="93"/>
      <c r="J104" s="93"/>
      <c r="K104" s="93"/>
      <c r="L104" s="93"/>
      <c r="M104" s="93"/>
      <c r="N104" s="94"/>
    </row>
    <row r="105" spans="1:14" x14ac:dyDescent="0.35">
      <c r="A105" s="93"/>
      <c r="B105" s="93"/>
      <c r="C105" s="92"/>
      <c r="D105" s="93"/>
      <c r="E105" s="93"/>
      <c r="F105" s="93"/>
      <c r="G105" s="93"/>
      <c r="H105" s="93"/>
      <c r="I105" s="93"/>
      <c r="J105" s="93"/>
      <c r="K105" s="93"/>
      <c r="L105" s="93"/>
      <c r="M105" s="93"/>
      <c r="N105" s="94"/>
    </row>
    <row r="106" spans="1:14" x14ac:dyDescent="0.35">
      <c r="A106" s="93"/>
      <c r="B106" s="93"/>
      <c r="C106" s="92"/>
      <c r="D106" s="93"/>
      <c r="E106" s="93"/>
      <c r="F106" s="93"/>
      <c r="G106" s="93"/>
      <c r="H106" s="93"/>
      <c r="I106" s="93"/>
      <c r="J106" s="93"/>
      <c r="K106" s="93"/>
      <c r="L106" s="93"/>
      <c r="M106" s="93"/>
      <c r="N106" s="94"/>
    </row>
    <row r="107" spans="1:14" x14ac:dyDescent="0.35">
      <c r="A107" s="93"/>
      <c r="B107" s="93"/>
      <c r="C107" s="92"/>
      <c r="D107" s="93"/>
      <c r="E107" s="93"/>
      <c r="F107" s="93"/>
      <c r="G107" s="93"/>
      <c r="H107" s="93"/>
      <c r="I107" s="93"/>
      <c r="J107" s="93"/>
      <c r="K107" s="93"/>
      <c r="L107" s="93"/>
      <c r="M107" s="93"/>
      <c r="N107" s="94"/>
    </row>
    <row r="108" spans="1:14" x14ac:dyDescent="0.35">
      <c r="A108" s="93"/>
      <c r="B108" s="93"/>
      <c r="C108" s="92"/>
      <c r="D108" s="93"/>
      <c r="E108" s="93"/>
      <c r="F108" s="93"/>
      <c r="G108" s="93"/>
      <c r="H108" s="93"/>
      <c r="I108" s="93"/>
      <c r="J108" s="93"/>
      <c r="K108" s="93"/>
      <c r="L108" s="93"/>
      <c r="M108" s="93"/>
      <c r="N108" s="94"/>
    </row>
    <row r="109" spans="1:14" x14ac:dyDescent="0.35">
      <c r="A109" s="93"/>
      <c r="B109" s="93"/>
      <c r="C109" s="92"/>
      <c r="D109" s="93"/>
      <c r="E109" s="93"/>
      <c r="F109" s="93"/>
      <c r="G109" s="93"/>
      <c r="H109" s="93"/>
      <c r="I109" s="93"/>
      <c r="J109" s="93"/>
      <c r="K109" s="93"/>
      <c r="L109" s="93"/>
      <c r="M109" s="93"/>
      <c r="N109" s="94"/>
    </row>
    <row r="110" spans="1:14" x14ac:dyDescent="0.35">
      <c r="A110" s="93"/>
      <c r="B110" s="93"/>
      <c r="C110" s="92"/>
      <c r="D110" s="93"/>
      <c r="E110" s="93"/>
      <c r="F110" s="93"/>
      <c r="G110" s="93"/>
      <c r="H110" s="93"/>
      <c r="I110" s="93"/>
      <c r="J110" s="93"/>
      <c r="K110" s="93"/>
      <c r="L110" s="93"/>
      <c r="M110" s="93"/>
      <c r="N110" s="94"/>
    </row>
    <row r="111" spans="1:14" x14ac:dyDescent="0.35">
      <c r="A111" s="93"/>
      <c r="B111" s="93"/>
      <c r="C111" s="92"/>
      <c r="D111" s="93"/>
      <c r="E111" s="93"/>
      <c r="F111" s="93"/>
      <c r="G111" s="93"/>
      <c r="H111" s="93"/>
      <c r="I111" s="93"/>
      <c r="J111" s="93"/>
      <c r="K111" s="93"/>
      <c r="L111" s="93"/>
      <c r="M111" s="93"/>
      <c r="N111" s="94"/>
    </row>
    <row r="112" spans="1:14" x14ac:dyDescent="0.35">
      <c r="A112" s="93"/>
      <c r="B112" s="93"/>
      <c r="C112" s="92"/>
      <c r="D112" s="93"/>
      <c r="E112" s="93"/>
      <c r="F112" s="93"/>
      <c r="G112" s="93"/>
      <c r="H112" s="93"/>
      <c r="I112" s="93"/>
      <c r="J112" s="93"/>
      <c r="K112" s="93"/>
      <c r="L112" s="93"/>
      <c r="M112" s="93"/>
      <c r="N112" s="94"/>
    </row>
    <row r="113" spans="1:14" x14ac:dyDescent="0.35">
      <c r="A113" s="93"/>
      <c r="B113" s="93"/>
      <c r="C113" s="92"/>
      <c r="D113" s="93"/>
      <c r="E113" s="93"/>
      <c r="F113" s="93"/>
      <c r="G113" s="93"/>
      <c r="H113" s="93"/>
      <c r="I113" s="93"/>
      <c r="J113" s="93"/>
      <c r="K113" s="93"/>
      <c r="L113" s="93"/>
      <c r="M113" s="93"/>
      <c r="N113" s="94"/>
    </row>
    <row r="114" spans="1:14" x14ac:dyDescent="0.35">
      <c r="A114" s="93"/>
      <c r="B114" s="93"/>
      <c r="C114" s="92"/>
      <c r="D114" s="93"/>
      <c r="E114" s="93"/>
      <c r="F114" s="93"/>
      <c r="G114" s="93"/>
      <c r="H114" s="93"/>
      <c r="I114" s="93"/>
      <c r="J114" s="93"/>
      <c r="K114" s="93"/>
      <c r="L114" s="93"/>
      <c r="M114" s="93"/>
      <c r="N114" s="94"/>
    </row>
    <row r="115" spans="1:14" x14ac:dyDescent="0.35">
      <c r="A115" s="93"/>
      <c r="B115" s="93"/>
      <c r="C115" s="92"/>
      <c r="D115" s="93"/>
      <c r="E115" s="93"/>
      <c r="F115" s="93"/>
      <c r="G115" s="93"/>
      <c r="H115" s="93"/>
      <c r="I115" s="93"/>
      <c r="J115" s="93"/>
      <c r="K115" s="93"/>
      <c r="L115" s="93"/>
      <c r="M115" s="93"/>
      <c r="N115" s="94"/>
    </row>
    <row r="116" spans="1:14" x14ac:dyDescent="0.35">
      <c r="A116" s="93"/>
      <c r="B116" s="93"/>
      <c r="C116" s="92"/>
      <c r="D116" s="93"/>
      <c r="E116" s="93"/>
      <c r="F116" s="93"/>
      <c r="G116" s="93"/>
      <c r="H116" s="93"/>
      <c r="I116" s="93"/>
      <c r="J116" s="93"/>
      <c r="K116" s="93"/>
      <c r="L116" s="93"/>
      <c r="M116" s="93"/>
      <c r="N116" s="94"/>
    </row>
    <row r="117" spans="1:14" x14ac:dyDescent="0.35">
      <c r="A117" s="93"/>
      <c r="B117" s="93"/>
      <c r="C117" s="92"/>
      <c r="D117" s="93"/>
      <c r="E117" s="93"/>
      <c r="F117" s="93"/>
      <c r="G117" s="93"/>
      <c r="H117" s="93"/>
      <c r="I117" s="93"/>
      <c r="J117" s="93"/>
      <c r="K117" s="93"/>
      <c r="L117" s="93"/>
      <c r="M117" s="93"/>
      <c r="N117" s="94"/>
    </row>
    <row r="118" spans="1:14" x14ac:dyDescent="0.35">
      <c r="A118" s="93"/>
      <c r="B118" s="93"/>
      <c r="C118" s="92"/>
      <c r="D118" s="93"/>
      <c r="E118" s="93"/>
      <c r="F118" s="93"/>
      <c r="G118" s="93"/>
      <c r="H118" s="93"/>
      <c r="I118" s="93"/>
      <c r="J118" s="93"/>
      <c r="K118" s="93"/>
      <c r="L118" s="93"/>
      <c r="M118" s="93"/>
      <c r="N118" s="94"/>
    </row>
    <row r="119" spans="1:14" x14ac:dyDescent="0.35">
      <c r="A119" s="93"/>
      <c r="B119" s="93"/>
      <c r="C119" s="92"/>
      <c r="D119" s="93"/>
      <c r="E119" s="93"/>
      <c r="F119" s="93"/>
      <c r="G119" s="93"/>
      <c r="H119" s="93"/>
      <c r="I119" s="93"/>
      <c r="J119" s="93"/>
      <c r="K119" s="93"/>
      <c r="L119" s="93"/>
      <c r="M119" s="93"/>
      <c r="N119" s="94"/>
    </row>
    <row r="120" spans="1:14" x14ac:dyDescent="0.35">
      <c r="A120" s="93"/>
      <c r="B120" s="93"/>
      <c r="C120" s="92"/>
      <c r="D120" s="93"/>
      <c r="E120" s="93"/>
      <c r="F120" s="93"/>
      <c r="G120" s="93"/>
      <c r="H120" s="93"/>
      <c r="I120" s="93"/>
      <c r="J120" s="93"/>
      <c r="K120" s="93"/>
      <c r="L120" s="93"/>
      <c r="M120" s="93"/>
      <c r="N120" s="94"/>
    </row>
    <row r="121" spans="1:14" x14ac:dyDescent="0.35">
      <c r="A121" s="93"/>
      <c r="B121" s="93"/>
      <c r="C121" s="92"/>
      <c r="D121" s="93"/>
      <c r="E121" s="93"/>
      <c r="F121" s="93"/>
      <c r="G121" s="93"/>
      <c r="H121" s="93"/>
      <c r="I121" s="93"/>
      <c r="J121" s="93"/>
      <c r="K121" s="93"/>
      <c r="L121" s="93"/>
      <c r="M121" s="93"/>
      <c r="N121" s="94"/>
    </row>
    <row r="122" spans="1:14" x14ac:dyDescent="0.35">
      <c r="A122" s="93"/>
      <c r="B122" s="93"/>
      <c r="C122" s="92"/>
      <c r="D122" s="93"/>
      <c r="E122" s="93"/>
      <c r="F122" s="93"/>
      <c r="G122" s="93"/>
      <c r="H122" s="93"/>
      <c r="I122" s="93"/>
      <c r="J122" s="93"/>
      <c r="K122" s="93"/>
      <c r="L122" s="93"/>
      <c r="M122" s="93"/>
      <c r="N122" s="94"/>
    </row>
    <row r="123" spans="1:14" x14ac:dyDescent="0.35">
      <c r="A123" s="93"/>
      <c r="B123" s="93"/>
      <c r="C123" s="92"/>
      <c r="D123" s="93"/>
      <c r="E123" s="93"/>
      <c r="F123" s="93"/>
      <c r="G123" s="93"/>
      <c r="H123" s="93"/>
      <c r="I123" s="93"/>
      <c r="J123" s="93"/>
      <c r="K123" s="93"/>
      <c r="L123" s="93"/>
      <c r="M123" s="93"/>
      <c r="N123" s="94"/>
    </row>
    <row r="124" spans="1:14" x14ac:dyDescent="0.35">
      <c r="A124" s="93"/>
      <c r="B124" s="93"/>
      <c r="C124" s="92"/>
      <c r="D124" s="93"/>
      <c r="E124" s="93"/>
      <c r="F124" s="93"/>
      <c r="G124" s="93"/>
      <c r="H124" s="93"/>
      <c r="I124" s="93"/>
      <c r="J124" s="93"/>
      <c r="K124" s="93"/>
      <c r="L124" s="93"/>
      <c r="M124" s="93"/>
      <c r="N124" s="94"/>
    </row>
    <row r="125" spans="1:14" x14ac:dyDescent="0.35">
      <c r="A125" s="93"/>
      <c r="B125" s="93"/>
      <c r="C125" s="92"/>
      <c r="D125" s="93"/>
      <c r="E125" s="93"/>
      <c r="F125" s="93"/>
      <c r="G125" s="93"/>
      <c r="H125" s="93"/>
      <c r="I125" s="93"/>
      <c r="J125" s="93"/>
      <c r="K125" s="93"/>
      <c r="L125" s="93"/>
      <c r="M125" s="93"/>
      <c r="N125" s="94"/>
    </row>
    <row r="126" spans="1:14" x14ac:dyDescent="0.35">
      <c r="A126" s="93"/>
      <c r="B126" s="93"/>
      <c r="C126" s="92"/>
      <c r="D126" s="93"/>
      <c r="E126" s="93"/>
      <c r="F126" s="93"/>
      <c r="G126" s="93"/>
      <c r="H126" s="93"/>
      <c r="I126" s="93"/>
      <c r="J126" s="93"/>
      <c r="K126" s="93"/>
      <c r="L126" s="93"/>
      <c r="M126" s="93"/>
      <c r="N126" s="94"/>
    </row>
    <row r="127" spans="1:14" x14ac:dyDescent="0.35">
      <c r="A127" s="93"/>
      <c r="B127" s="93"/>
      <c r="C127" s="92"/>
      <c r="D127" s="93"/>
      <c r="E127" s="93"/>
      <c r="F127" s="93"/>
      <c r="G127" s="93"/>
      <c r="H127" s="93"/>
      <c r="I127" s="93"/>
      <c r="J127" s="93"/>
      <c r="K127" s="93"/>
      <c r="L127" s="93"/>
      <c r="M127" s="93"/>
      <c r="N127" s="94"/>
    </row>
    <row r="128" spans="1:14" x14ac:dyDescent="0.35">
      <c r="A128" s="93"/>
      <c r="B128" s="93"/>
      <c r="C128" s="92"/>
      <c r="D128" s="93"/>
      <c r="E128" s="93"/>
      <c r="F128" s="93"/>
      <c r="G128" s="93"/>
      <c r="H128" s="93"/>
      <c r="I128" s="93"/>
      <c r="J128" s="93"/>
      <c r="K128" s="93"/>
      <c r="L128" s="93"/>
      <c r="M128" s="93"/>
      <c r="N128" s="94"/>
    </row>
    <row r="129" spans="1:14" x14ac:dyDescent="0.35">
      <c r="A129" s="93"/>
      <c r="B129" s="93"/>
      <c r="C129" s="92"/>
      <c r="D129" s="93"/>
      <c r="E129" s="93"/>
      <c r="F129" s="93"/>
      <c r="G129" s="93"/>
      <c r="H129" s="93"/>
      <c r="I129" s="93"/>
      <c r="J129" s="93"/>
      <c r="K129" s="93"/>
      <c r="L129" s="93"/>
      <c r="M129" s="93"/>
      <c r="N129" s="94"/>
    </row>
    <row r="130" spans="1:14" x14ac:dyDescent="0.35">
      <c r="A130" s="93"/>
      <c r="B130" s="93"/>
      <c r="C130" s="92"/>
      <c r="D130" s="93"/>
      <c r="E130" s="93"/>
      <c r="F130" s="93"/>
      <c r="G130" s="93"/>
      <c r="H130" s="93"/>
      <c r="I130" s="93"/>
      <c r="J130" s="93"/>
      <c r="K130" s="93"/>
      <c r="L130" s="93"/>
      <c r="M130" s="93"/>
      <c r="N130" s="94"/>
    </row>
    <row r="131" spans="1:14" x14ac:dyDescent="0.35">
      <c r="A131" s="93"/>
      <c r="B131" s="93"/>
      <c r="C131" s="92"/>
      <c r="D131" s="93"/>
      <c r="E131" s="93"/>
      <c r="F131" s="93"/>
      <c r="G131" s="93"/>
      <c r="H131" s="93"/>
      <c r="I131" s="93"/>
      <c r="J131" s="93"/>
      <c r="K131" s="93"/>
      <c r="L131" s="93"/>
      <c r="M131" s="93"/>
      <c r="N131" s="94"/>
    </row>
    <row r="132" spans="1:14" x14ac:dyDescent="0.35">
      <c r="A132" s="93"/>
      <c r="B132" s="93"/>
      <c r="C132" s="92"/>
      <c r="D132" s="93"/>
      <c r="E132" s="93"/>
      <c r="F132" s="93"/>
      <c r="G132" s="93"/>
      <c r="H132" s="93"/>
      <c r="I132" s="93"/>
      <c r="J132" s="93"/>
      <c r="K132" s="93"/>
      <c r="L132" s="93"/>
      <c r="M132" s="93"/>
      <c r="N132" s="94"/>
    </row>
    <row r="133" spans="1:14" x14ac:dyDescent="0.35">
      <c r="A133" s="93"/>
      <c r="B133" s="93"/>
      <c r="C133" s="92"/>
      <c r="D133" s="93"/>
      <c r="E133" s="93"/>
      <c r="F133" s="93"/>
      <c r="G133" s="93"/>
      <c r="H133" s="93"/>
      <c r="I133" s="93"/>
      <c r="J133" s="93"/>
      <c r="K133" s="93"/>
      <c r="L133" s="93"/>
      <c r="M133" s="93"/>
      <c r="N133" s="94"/>
    </row>
    <row r="134" spans="1:14" x14ac:dyDescent="0.35">
      <c r="A134" s="93"/>
      <c r="B134" s="93"/>
      <c r="C134" s="92"/>
      <c r="D134" s="93"/>
      <c r="E134" s="93"/>
      <c r="F134" s="93"/>
      <c r="G134" s="93"/>
      <c r="H134" s="93"/>
      <c r="I134" s="93"/>
      <c r="J134" s="93"/>
      <c r="K134" s="93"/>
      <c r="L134" s="93"/>
      <c r="M134" s="93"/>
      <c r="N134" s="94"/>
    </row>
    <row r="135" spans="1:14" x14ac:dyDescent="0.35">
      <c r="A135" s="93"/>
      <c r="B135" s="93"/>
      <c r="C135" s="92"/>
      <c r="D135" s="93"/>
      <c r="E135" s="93"/>
      <c r="F135" s="93"/>
      <c r="G135" s="93"/>
      <c r="H135" s="93"/>
      <c r="I135" s="93"/>
      <c r="J135" s="93"/>
      <c r="K135" s="93"/>
      <c r="L135" s="93"/>
      <c r="M135" s="93"/>
      <c r="N135" s="94"/>
    </row>
    <row r="136" spans="1:14" x14ac:dyDescent="0.35">
      <c r="A136" s="93"/>
      <c r="B136" s="93"/>
      <c r="C136" s="92"/>
      <c r="D136" s="93"/>
      <c r="E136" s="93"/>
      <c r="F136" s="93"/>
      <c r="G136" s="93"/>
      <c r="H136" s="93"/>
      <c r="I136" s="93"/>
      <c r="J136" s="93"/>
      <c r="K136" s="93"/>
      <c r="L136" s="93"/>
      <c r="M136" s="93"/>
      <c r="N136" s="94"/>
    </row>
    <row r="137" spans="1:14" x14ac:dyDescent="0.35">
      <c r="A137" s="93"/>
      <c r="B137" s="93"/>
      <c r="C137" s="92"/>
      <c r="D137" s="93"/>
      <c r="E137" s="93"/>
      <c r="F137" s="93"/>
      <c r="G137" s="93"/>
      <c r="H137" s="93"/>
      <c r="I137" s="93"/>
      <c r="J137" s="93"/>
      <c r="K137" s="93"/>
      <c r="L137" s="93"/>
      <c r="M137" s="93"/>
      <c r="N137" s="94"/>
    </row>
    <row r="138" spans="1:14" x14ac:dyDescent="0.35">
      <c r="A138" s="93"/>
      <c r="B138" s="93"/>
      <c r="C138" s="92"/>
      <c r="D138" s="93"/>
      <c r="E138" s="93"/>
      <c r="F138" s="93"/>
      <c r="G138" s="93"/>
      <c r="H138" s="93"/>
      <c r="I138" s="93"/>
      <c r="J138" s="93"/>
      <c r="K138" s="93"/>
      <c r="L138" s="93"/>
      <c r="M138" s="93"/>
      <c r="N138" s="94"/>
    </row>
    <row r="139" spans="1:14" x14ac:dyDescent="0.35">
      <c r="A139" s="93"/>
      <c r="B139" s="93"/>
      <c r="C139" s="92"/>
      <c r="D139" s="93"/>
      <c r="E139" s="93"/>
      <c r="F139" s="93"/>
      <c r="G139" s="93"/>
      <c r="H139" s="93"/>
      <c r="I139" s="93"/>
      <c r="J139" s="93"/>
      <c r="K139" s="93"/>
      <c r="L139" s="93"/>
      <c r="M139" s="93"/>
      <c r="N139" s="94"/>
    </row>
    <row r="140" spans="1:14" x14ac:dyDescent="0.35">
      <c r="A140" s="93"/>
      <c r="B140" s="93"/>
      <c r="C140" s="92"/>
      <c r="D140" s="93"/>
      <c r="E140" s="93"/>
      <c r="F140" s="93"/>
      <c r="G140" s="93"/>
      <c r="H140" s="93"/>
      <c r="I140" s="93"/>
      <c r="J140" s="93"/>
      <c r="K140" s="93"/>
      <c r="L140" s="93"/>
      <c r="M140" s="93"/>
      <c r="N140" s="94"/>
    </row>
    <row r="141" spans="1:14" x14ac:dyDescent="0.35">
      <c r="A141" s="93"/>
      <c r="B141" s="93"/>
      <c r="C141" s="92"/>
      <c r="D141" s="93"/>
      <c r="E141" s="93"/>
      <c r="F141" s="93"/>
      <c r="G141" s="93"/>
      <c r="H141" s="93"/>
      <c r="I141" s="93"/>
      <c r="J141" s="93"/>
      <c r="K141" s="93"/>
      <c r="L141" s="93"/>
      <c r="M141" s="93"/>
      <c r="N141" s="94"/>
    </row>
    <row r="142" spans="1:14" x14ac:dyDescent="0.35">
      <c r="A142" s="93"/>
      <c r="B142" s="93"/>
      <c r="C142" s="92"/>
      <c r="D142" s="93"/>
      <c r="E142" s="93"/>
      <c r="F142" s="93"/>
      <c r="G142" s="93"/>
      <c r="H142" s="93"/>
      <c r="I142" s="93"/>
      <c r="J142" s="93"/>
      <c r="K142" s="93"/>
      <c r="L142" s="93"/>
      <c r="M142" s="93"/>
      <c r="N142" s="94"/>
    </row>
    <row r="143" spans="1:14" x14ac:dyDescent="0.35">
      <c r="A143" s="93"/>
      <c r="B143" s="93"/>
      <c r="C143" s="92"/>
      <c r="D143" s="93"/>
      <c r="E143" s="93"/>
      <c r="F143" s="93"/>
      <c r="G143" s="93"/>
      <c r="H143" s="93"/>
      <c r="I143" s="93"/>
      <c r="J143" s="93"/>
      <c r="K143" s="93"/>
      <c r="L143" s="93"/>
      <c r="M143" s="93"/>
      <c r="N143" s="94"/>
    </row>
    <row r="144" spans="1:14" x14ac:dyDescent="0.35">
      <c r="A144" s="93"/>
      <c r="B144" s="93"/>
      <c r="C144" s="92"/>
      <c r="D144" s="93"/>
      <c r="E144" s="93"/>
      <c r="F144" s="93"/>
      <c r="G144" s="93"/>
      <c r="H144" s="93"/>
      <c r="I144" s="93"/>
      <c r="J144" s="93"/>
      <c r="K144" s="93"/>
      <c r="L144" s="93"/>
      <c r="M144" s="93"/>
      <c r="N144" s="94"/>
    </row>
    <row r="145" spans="1:14" x14ac:dyDescent="0.35">
      <c r="A145" s="93"/>
      <c r="B145" s="93"/>
      <c r="C145" s="92"/>
      <c r="D145" s="93"/>
      <c r="E145" s="93"/>
      <c r="F145" s="93"/>
      <c r="G145" s="93"/>
      <c r="H145" s="93"/>
      <c r="I145" s="93"/>
      <c r="J145" s="93"/>
      <c r="K145" s="93"/>
      <c r="L145" s="93"/>
      <c r="M145" s="93"/>
      <c r="N145" s="94"/>
    </row>
    <row r="146" spans="1:14" x14ac:dyDescent="0.35">
      <c r="A146" s="93"/>
      <c r="B146" s="93"/>
      <c r="C146" s="92"/>
      <c r="D146" s="93"/>
      <c r="E146" s="93"/>
      <c r="F146" s="93"/>
      <c r="G146" s="93"/>
      <c r="H146" s="93"/>
      <c r="I146" s="93"/>
      <c r="J146" s="93"/>
      <c r="K146" s="93"/>
      <c r="L146" s="93"/>
      <c r="M146" s="93"/>
      <c r="N146" s="94"/>
    </row>
    <row r="147" spans="1:14" x14ac:dyDescent="0.35">
      <c r="A147" s="93"/>
      <c r="B147" s="93"/>
      <c r="C147" s="92"/>
      <c r="D147" s="93"/>
      <c r="E147" s="93"/>
      <c r="F147" s="93"/>
      <c r="G147" s="93"/>
      <c r="H147" s="93"/>
      <c r="I147" s="93"/>
      <c r="J147" s="93"/>
      <c r="K147" s="93"/>
      <c r="L147" s="93"/>
      <c r="M147" s="93"/>
      <c r="N147" s="94"/>
    </row>
    <row r="148" spans="1:14" x14ac:dyDescent="0.35">
      <c r="A148" s="93"/>
      <c r="B148" s="93"/>
      <c r="C148" s="92"/>
      <c r="D148" s="93"/>
      <c r="E148" s="93"/>
      <c r="F148" s="93"/>
      <c r="G148" s="93"/>
      <c r="H148" s="93"/>
      <c r="I148" s="93"/>
      <c r="J148" s="93"/>
      <c r="K148" s="93"/>
      <c r="L148" s="93"/>
      <c r="M148" s="93"/>
      <c r="N148" s="94"/>
    </row>
    <row r="149" spans="1:14" x14ac:dyDescent="0.35">
      <c r="A149" s="93"/>
      <c r="B149" s="93"/>
      <c r="C149" s="92"/>
      <c r="D149" s="93"/>
      <c r="E149" s="93"/>
      <c r="F149" s="93"/>
      <c r="G149" s="93"/>
      <c r="H149" s="93"/>
      <c r="I149" s="93"/>
      <c r="J149" s="93"/>
      <c r="K149" s="93"/>
      <c r="L149" s="93"/>
      <c r="M149" s="93"/>
      <c r="N149" s="94"/>
    </row>
    <row r="150" spans="1:14" x14ac:dyDescent="0.35">
      <c r="A150" s="93"/>
      <c r="B150" s="93"/>
      <c r="C150" s="92"/>
      <c r="D150" s="93"/>
      <c r="E150" s="93"/>
      <c r="F150" s="93"/>
      <c r="G150" s="93"/>
      <c r="H150" s="93"/>
      <c r="I150" s="93"/>
      <c r="J150" s="93"/>
      <c r="K150" s="93"/>
      <c r="L150" s="93"/>
      <c r="M150" s="93"/>
      <c r="N150" s="94"/>
    </row>
    <row r="151" spans="1:14" x14ac:dyDescent="0.35">
      <c r="A151" s="93"/>
      <c r="B151" s="93"/>
      <c r="C151" s="92"/>
      <c r="D151" s="93"/>
      <c r="E151" s="93"/>
      <c r="F151" s="93"/>
      <c r="G151" s="93"/>
      <c r="H151" s="93"/>
      <c r="I151" s="93"/>
      <c r="J151" s="93"/>
      <c r="K151" s="93"/>
      <c r="L151" s="93"/>
      <c r="M151" s="93"/>
      <c r="N151" s="94"/>
    </row>
    <row r="152" spans="1:14" x14ac:dyDescent="0.35">
      <c r="A152" s="93"/>
      <c r="B152" s="93"/>
      <c r="C152" s="92"/>
      <c r="D152" s="93"/>
      <c r="E152" s="93"/>
      <c r="F152" s="93"/>
      <c r="G152" s="93"/>
      <c r="H152" s="93"/>
      <c r="I152" s="93"/>
      <c r="J152" s="93"/>
      <c r="K152" s="93"/>
      <c r="L152" s="93"/>
      <c r="M152" s="93"/>
      <c r="N152" s="94"/>
    </row>
    <row r="153" spans="1:14" x14ac:dyDescent="0.35">
      <c r="A153" s="93"/>
      <c r="B153" s="93"/>
      <c r="C153" s="92"/>
      <c r="D153" s="93"/>
      <c r="E153" s="93"/>
      <c r="F153" s="93"/>
      <c r="G153" s="93"/>
      <c r="H153" s="93"/>
      <c r="I153" s="93"/>
      <c r="J153" s="93"/>
      <c r="K153" s="93"/>
      <c r="L153" s="93"/>
      <c r="M153" s="93"/>
      <c r="N153" s="94"/>
    </row>
    <row r="154" spans="1:14" x14ac:dyDescent="0.35">
      <c r="A154" s="93"/>
      <c r="B154" s="93"/>
      <c r="C154" s="92"/>
      <c r="D154" s="93"/>
      <c r="E154" s="93"/>
      <c r="F154" s="93"/>
      <c r="G154" s="93"/>
      <c r="H154" s="93"/>
      <c r="I154" s="93"/>
      <c r="J154" s="93"/>
      <c r="K154" s="93"/>
      <c r="L154" s="93"/>
      <c r="M154" s="93"/>
      <c r="N154" s="94"/>
    </row>
    <row r="155" spans="1:14" x14ac:dyDescent="0.35">
      <c r="A155" s="93"/>
      <c r="B155" s="93"/>
      <c r="C155" s="92"/>
      <c r="D155" s="93"/>
      <c r="E155" s="93"/>
      <c r="F155" s="93"/>
      <c r="G155" s="93"/>
      <c r="H155" s="93"/>
      <c r="I155" s="93"/>
      <c r="J155" s="93"/>
      <c r="K155" s="93"/>
      <c r="L155" s="93"/>
      <c r="M155" s="93"/>
      <c r="N155" s="94"/>
    </row>
    <row r="156" spans="1:14" x14ac:dyDescent="0.35">
      <c r="A156" s="93"/>
      <c r="B156" s="93"/>
      <c r="C156" s="92"/>
      <c r="D156" s="93"/>
      <c r="E156" s="93"/>
      <c r="F156" s="93"/>
      <c r="G156" s="93"/>
      <c r="H156" s="93"/>
      <c r="I156" s="93"/>
      <c r="J156" s="93"/>
      <c r="K156" s="93"/>
      <c r="L156" s="93"/>
      <c r="M156" s="93"/>
      <c r="N156" s="94"/>
    </row>
    <row r="157" spans="1:14" x14ac:dyDescent="0.35">
      <c r="A157" s="93"/>
      <c r="B157" s="93"/>
      <c r="C157" s="92"/>
      <c r="D157" s="93"/>
      <c r="E157" s="93"/>
      <c r="F157" s="93"/>
      <c r="G157" s="93"/>
      <c r="H157" s="93"/>
      <c r="I157" s="93"/>
      <c r="J157" s="93"/>
      <c r="K157" s="93"/>
      <c r="L157" s="93"/>
      <c r="M157" s="93"/>
      <c r="N157" s="94"/>
    </row>
    <row r="158" spans="1:14" x14ac:dyDescent="0.35">
      <c r="A158" s="93"/>
      <c r="B158" s="93"/>
      <c r="C158" s="92"/>
      <c r="D158" s="93"/>
      <c r="E158" s="93"/>
      <c r="F158" s="93"/>
      <c r="G158" s="93"/>
      <c r="H158" s="93"/>
      <c r="I158" s="93"/>
      <c r="J158" s="93"/>
      <c r="K158" s="93"/>
      <c r="L158" s="93"/>
      <c r="M158" s="93"/>
      <c r="N158" s="94"/>
    </row>
    <row r="159" spans="1:14" x14ac:dyDescent="0.35">
      <c r="A159" s="93"/>
      <c r="B159" s="93"/>
      <c r="C159" s="92"/>
      <c r="D159" s="93"/>
      <c r="E159" s="93"/>
      <c r="F159" s="93"/>
      <c r="G159" s="93"/>
      <c r="H159" s="93"/>
      <c r="I159" s="93"/>
      <c r="J159" s="93"/>
      <c r="K159" s="93"/>
      <c r="L159" s="93"/>
      <c r="M159" s="93"/>
      <c r="N159" s="94"/>
    </row>
    <row r="160" spans="1:14" x14ac:dyDescent="0.35">
      <c r="A160" s="93"/>
      <c r="B160" s="93"/>
      <c r="C160" s="92"/>
      <c r="D160" s="93"/>
      <c r="E160" s="93"/>
      <c r="F160" s="93"/>
      <c r="G160" s="93"/>
      <c r="H160" s="93"/>
      <c r="I160" s="93"/>
      <c r="J160" s="93"/>
      <c r="K160" s="93"/>
      <c r="L160" s="93"/>
      <c r="M160" s="93"/>
      <c r="N160" s="94"/>
    </row>
    <row r="161" spans="1:14" x14ac:dyDescent="0.35">
      <c r="A161" s="93"/>
      <c r="B161" s="93"/>
      <c r="C161" s="92"/>
      <c r="D161" s="93"/>
      <c r="E161" s="93"/>
      <c r="F161" s="93"/>
      <c r="G161" s="93"/>
      <c r="H161" s="93"/>
      <c r="I161" s="93"/>
      <c r="J161" s="93"/>
      <c r="K161" s="93"/>
      <c r="L161" s="93"/>
      <c r="M161" s="93"/>
      <c r="N161" s="94"/>
    </row>
    <row r="162" spans="1:14" x14ac:dyDescent="0.35">
      <c r="A162" s="93"/>
      <c r="B162" s="93"/>
      <c r="C162" s="92"/>
      <c r="D162" s="93"/>
      <c r="E162" s="93"/>
      <c r="F162" s="93"/>
      <c r="G162" s="93"/>
      <c r="H162" s="93"/>
      <c r="I162" s="93"/>
      <c r="J162" s="93"/>
      <c r="K162" s="93"/>
      <c r="L162" s="93"/>
      <c r="M162" s="93"/>
      <c r="N162" s="94"/>
    </row>
    <row r="163" spans="1:14" x14ac:dyDescent="0.35">
      <c r="A163" s="93"/>
      <c r="B163" s="93"/>
      <c r="C163" s="92"/>
      <c r="D163" s="93"/>
      <c r="E163" s="93"/>
      <c r="F163" s="93"/>
      <c r="G163" s="93"/>
      <c r="H163" s="93"/>
      <c r="I163" s="93"/>
      <c r="J163" s="93"/>
      <c r="K163" s="93"/>
      <c r="L163" s="93"/>
      <c r="M163" s="93"/>
      <c r="N163" s="94"/>
    </row>
    <row r="164" spans="1:14" x14ac:dyDescent="0.35">
      <c r="A164" s="93"/>
      <c r="B164" s="93"/>
      <c r="C164" s="92"/>
      <c r="D164" s="93"/>
      <c r="E164" s="93"/>
      <c r="F164" s="93"/>
      <c r="G164" s="93"/>
      <c r="H164" s="93"/>
      <c r="I164" s="93"/>
      <c r="J164" s="93"/>
      <c r="K164" s="93"/>
      <c r="L164" s="93"/>
      <c r="M164" s="93"/>
      <c r="N164" s="94"/>
    </row>
    <row r="165" spans="1:14" x14ac:dyDescent="0.35">
      <c r="A165" s="93"/>
      <c r="B165" s="93"/>
      <c r="C165" s="92"/>
      <c r="D165" s="93"/>
      <c r="E165" s="93"/>
      <c r="F165" s="93"/>
      <c r="G165" s="93"/>
      <c r="H165" s="93"/>
      <c r="I165" s="93"/>
      <c r="J165" s="93"/>
      <c r="K165" s="93"/>
      <c r="L165" s="93"/>
      <c r="M165" s="93"/>
      <c r="N165" s="94"/>
    </row>
    <row r="166" spans="1:14" x14ac:dyDescent="0.35">
      <c r="A166" s="93"/>
      <c r="B166" s="93"/>
      <c r="C166" s="92"/>
      <c r="D166" s="93"/>
      <c r="E166" s="93"/>
      <c r="F166" s="93"/>
      <c r="G166" s="93"/>
      <c r="H166" s="93"/>
      <c r="I166" s="93"/>
      <c r="J166" s="93"/>
      <c r="K166" s="93"/>
      <c r="L166" s="93"/>
      <c r="M166" s="93"/>
      <c r="N166" s="94"/>
    </row>
    <row r="167" spans="1:14" x14ac:dyDescent="0.35">
      <c r="A167" s="93"/>
      <c r="B167" s="93"/>
      <c r="C167" s="92"/>
      <c r="D167" s="93"/>
      <c r="E167" s="93"/>
      <c r="F167" s="93"/>
      <c r="G167" s="93"/>
      <c r="H167" s="93"/>
      <c r="I167" s="93"/>
      <c r="J167" s="93"/>
      <c r="K167" s="93"/>
      <c r="L167" s="93"/>
      <c r="M167" s="93"/>
      <c r="N167" s="94"/>
    </row>
    <row r="168" spans="1:14" x14ac:dyDescent="0.35">
      <c r="A168" s="93"/>
      <c r="B168" s="93"/>
      <c r="C168" s="92"/>
      <c r="D168" s="93"/>
      <c r="E168" s="93"/>
      <c r="F168" s="93"/>
      <c r="G168" s="93"/>
      <c r="H168" s="93"/>
      <c r="I168" s="93"/>
      <c r="J168" s="93"/>
      <c r="K168" s="93"/>
      <c r="L168" s="93"/>
      <c r="M168" s="93"/>
      <c r="N168" s="94"/>
    </row>
    <row r="169" spans="1:14" x14ac:dyDescent="0.35">
      <c r="A169" s="93"/>
      <c r="B169" s="93"/>
      <c r="C169" s="92"/>
      <c r="D169" s="93"/>
      <c r="E169" s="93"/>
      <c r="F169" s="93"/>
      <c r="G169" s="93"/>
      <c r="H169" s="93"/>
      <c r="I169" s="93"/>
      <c r="J169" s="93"/>
      <c r="K169" s="93"/>
      <c r="L169" s="93"/>
      <c r="M169" s="93"/>
      <c r="N169" s="94"/>
    </row>
    <row r="170" spans="1:14" x14ac:dyDescent="0.35">
      <c r="A170" s="93"/>
      <c r="B170" s="93"/>
      <c r="C170" s="92"/>
      <c r="D170" s="93"/>
      <c r="E170" s="93"/>
      <c r="F170" s="93"/>
      <c r="G170" s="93"/>
      <c r="H170" s="93"/>
      <c r="I170" s="93"/>
      <c r="J170" s="93"/>
      <c r="K170" s="93"/>
      <c r="L170" s="93"/>
      <c r="M170" s="93"/>
      <c r="N170" s="94"/>
    </row>
    <row r="171" spans="1:14" x14ac:dyDescent="0.35">
      <c r="A171" s="93"/>
      <c r="B171" s="93"/>
      <c r="C171" s="92"/>
      <c r="D171" s="93"/>
      <c r="E171" s="93"/>
      <c r="F171" s="93"/>
      <c r="G171" s="93"/>
      <c r="H171" s="93"/>
      <c r="I171" s="93"/>
      <c r="J171" s="93"/>
      <c r="K171" s="93"/>
      <c r="L171" s="93"/>
      <c r="M171" s="93"/>
      <c r="N171" s="94"/>
    </row>
    <row r="172" spans="1:14" x14ac:dyDescent="0.35">
      <c r="A172" s="93"/>
      <c r="B172" s="93"/>
      <c r="C172" s="92"/>
      <c r="D172" s="93"/>
      <c r="E172" s="93"/>
      <c r="F172" s="93"/>
      <c r="G172" s="93"/>
      <c r="H172" s="93"/>
      <c r="I172" s="93"/>
      <c r="J172" s="93"/>
      <c r="K172" s="93"/>
      <c r="L172" s="93"/>
      <c r="M172" s="93"/>
      <c r="N172" s="94"/>
    </row>
    <row r="173" spans="1:14" x14ac:dyDescent="0.35">
      <c r="A173" s="93"/>
      <c r="B173" s="93"/>
      <c r="C173" s="92"/>
      <c r="D173" s="93"/>
      <c r="E173" s="93"/>
      <c r="F173" s="93"/>
      <c r="G173" s="93"/>
      <c r="H173" s="93"/>
      <c r="I173" s="93"/>
      <c r="J173" s="93"/>
      <c r="K173" s="93"/>
      <c r="L173" s="93"/>
      <c r="M173" s="93"/>
      <c r="N173" s="94"/>
    </row>
    <row r="174" spans="1:14" x14ac:dyDescent="0.35">
      <c r="A174" s="93"/>
      <c r="B174" s="93"/>
      <c r="C174" s="92"/>
      <c r="D174" s="93"/>
      <c r="E174" s="93"/>
      <c r="F174" s="93"/>
      <c r="G174" s="93"/>
      <c r="H174" s="93"/>
      <c r="I174" s="93"/>
      <c r="J174" s="93"/>
      <c r="K174" s="93"/>
      <c r="L174" s="93"/>
      <c r="M174" s="93"/>
      <c r="N174" s="94"/>
    </row>
    <row r="175" spans="1:14" x14ac:dyDescent="0.35">
      <c r="A175" s="93"/>
      <c r="B175" s="93"/>
      <c r="C175" s="92"/>
      <c r="D175" s="93"/>
      <c r="E175" s="93"/>
      <c r="F175" s="93"/>
      <c r="G175" s="93"/>
      <c r="H175" s="93"/>
      <c r="I175" s="93"/>
      <c r="J175" s="93"/>
      <c r="K175" s="93"/>
      <c r="L175" s="93"/>
      <c r="M175" s="93"/>
      <c r="N175" s="94"/>
    </row>
    <row r="176" spans="1:14" x14ac:dyDescent="0.35">
      <c r="A176" s="93"/>
      <c r="B176" s="93"/>
      <c r="C176" s="92"/>
      <c r="D176" s="93"/>
      <c r="E176" s="93"/>
      <c r="F176" s="93"/>
      <c r="G176" s="93"/>
      <c r="H176" s="93"/>
      <c r="I176" s="93"/>
      <c r="J176" s="93"/>
      <c r="K176" s="93"/>
      <c r="L176" s="93"/>
      <c r="M176" s="93"/>
      <c r="N176" s="94"/>
    </row>
    <row r="177" spans="1:14" x14ac:dyDescent="0.35">
      <c r="A177" s="93"/>
      <c r="B177" s="93"/>
      <c r="C177" s="92"/>
      <c r="D177" s="93"/>
      <c r="E177" s="93"/>
      <c r="F177" s="93"/>
      <c r="G177" s="93"/>
      <c r="H177" s="93"/>
      <c r="I177" s="93"/>
      <c r="J177" s="93"/>
      <c r="K177" s="93"/>
      <c r="L177" s="93"/>
      <c r="M177" s="93"/>
      <c r="N177" s="94"/>
    </row>
    <row r="178" spans="1:14" x14ac:dyDescent="0.35">
      <c r="A178" s="93"/>
      <c r="B178" s="93"/>
      <c r="C178" s="92"/>
      <c r="D178" s="93"/>
      <c r="E178" s="93"/>
      <c r="F178" s="93"/>
      <c r="G178" s="93"/>
      <c r="H178" s="93"/>
      <c r="I178" s="93"/>
      <c r="J178" s="93"/>
      <c r="K178" s="93"/>
      <c r="L178" s="93"/>
      <c r="M178" s="93"/>
      <c r="N178" s="94"/>
    </row>
    <row r="179" spans="1:14" x14ac:dyDescent="0.35">
      <c r="A179" s="93"/>
      <c r="B179" s="93"/>
      <c r="C179" s="92"/>
      <c r="D179" s="93"/>
      <c r="E179" s="93"/>
      <c r="F179" s="93"/>
      <c r="G179" s="93"/>
      <c r="H179" s="93"/>
      <c r="I179" s="93"/>
      <c r="J179" s="93"/>
      <c r="K179" s="93"/>
      <c r="L179" s="93"/>
      <c r="M179" s="93"/>
      <c r="N179" s="94"/>
    </row>
    <row r="180" spans="1:14" x14ac:dyDescent="0.35">
      <c r="A180" s="93"/>
      <c r="B180" s="93"/>
      <c r="C180" s="92"/>
      <c r="D180" s="93"/>
      <c r="E180" s="93"/>
      <c r="F180" s="93"/>
      <c r="G180" s="93"/>
      <c r="H180" s="93"/>
      <c r="I180" s="93"/>
      <c r="J180" s="93"/>
      <c r="K180" s="93"/>
      <c r="L180" s="93"/>
      <c r="M180" s="93"/>
      <c r="N180" s="94"/>
    </row>
    <row r="181" spans="1:14" x14ac:dyDescent="0.35">
      <c r="A181" s="93"/>
      <c r="B181" s="93"/>
      <c r="C181" s="92"/>
      <c r="D181" s="93"/>
      <c r="E181" s="93"/>
      <c r="F181" s="93"/>
      <c r="G181" s="93"/>
      <c r="H181" s="93"/>
      <c r="I181" s="93"/>
      <c r="J181" s="93"/>
      <c r="K181" s="93"/>
      <c r="L181" s="93"/>
      <c r="M181" s="93"/>
      <c r="N181" s="94"/>
    </row>
    <row r="182" spans="1:14" x14ac:dyDescent="0.35">
      <c r="A182" s="93"/>
      <c r="B182" s="93"/>
      <c r="C182" s="92"/>
      <c r="D182" s="93"/>
      <c r="E182" s="93"/>
      <c r="F182" s="93"/>
      <c r="G182" s="93"/>
      <c r="H182" s="93"/>
      <c r="I182" s="93"/>
      <c r="J182" s="93"/>
      <c r="K182" s="93"/>
      <c r="L182" s="93"/>
      <c r="M182" s="93"/>
      <c r="N182" s="94"/>
    </row>
    <row r="183" spans="1:14" x14ac:dyDescent="0.35">
      <c r="A183" s="93"/>
      <c r="B183" s="93"/>
      <c r="C183" s="92"/>
      <c r="D183" s="93"/>
      <c r="E183" s="93"/>
      <c r="F183" s="93"/>
      <c r="G183" s="93"/>
      <c r="H183" s="93"/>
      <c r="I183" s="93"/>
      <c r="J183" s="93"/>
      <c r="K183" s="93"/>
      <c r="L183" s="93"/>
      <c r="M183" s="93"/>
      <c r="N183" s="94"/>
    </row>
    <row r="184" spans="1:14" x14ac:dyDescent="0.35">
      <c r="A184" s="93"/>
      <c r="B184" s="93"/>
      <c r="C184" s="92"/>
      <c r="D184" s="93"/>
      <c r="E184" s="93"/>
      <c r="F184" s="93"/>
      <c r="G184" s="93"/>
      <c r="H184" s="93"/>
      <c r="I184" s="93"/>
      <c r="J184" s="93"/>
      <c r="K184" s="93"/>
      <c r="L184" s="93"/>
      <c r="M184" s="93"/>
      <c r="N184" s="94"/>
    </row>
    <row r="185" spans="1:14" x14ac:dyDescent="0.35">
      <c r="A185" s="93"/>
      <c r="B185" s="93"/>
      <c r="C185" s="92"/>
      <c r="D185" s="93"/>
      <c r="E185" s="93"/>
      <c r="F185" s="93"/>
      <c r="G185" s="93"/>
      <c r="H185" s="93"/>
      <c r="I185" s="93"/>
      <c r="J185" s="93"/>
      <c r="K185" s="93"/>
      <c r="L185" s="93"/>
      <c r="M185" s="93"/>
      <c r="N185" s="94"/>
    </row>
    <row r="186" spans="1:14" x14ac:dyDescent="0.35">
      <c r="A186" s="93"/>
      <c r="B186" s="93"/>
      <c r="C186" s="92"/>
      <c r="D186" s="93"/>
      <c r="E186" s="93"/>
      <c r="F186" s="93"/>
      <c r="G186" s="93"/>
      <c r="H186" s="93"/>
      <c r="I186" s="93"/>
      <c r="J186" s="93"/>
      <c r="K186" s="93"/>
      <c r="L186" s="93"/>
      <c r="M186" s="93"/>
      <c r="N186" s="94"/>
    </row>
    <row r="187" spans="1:14" x14ac:dyDescent="0.35">
      <c r="A187" s="93"/>
      <c r="B187" s="93"/>
      <c r="C187" s="92"/>
      <c r="D187" s="93"/>
      <c r="E187" s="93"/>
      <c r="F187" s="93"/>
      <c r="G187" s="93"/>
      <c r="H187" s="93"/>
      <c r="I187" s="93"/>
      <c r="J187" s="93"/>
      <c r="K187" s="93"/>
      <c r="L187" s="93"/>
      <c r="M187" s="93"/>
      <c r="N187" s="94"/>
    </row>
    <row r="188" spans="1:14" x14ac:dyDescent="0.35">
      <c r="A188" s="93"/>
      <c r="B188" s="93"/>
      <c r="C188" s="92"/>
      <c r="D188" s="93"/>
      <c r="E188" s="93"/>
      <c r="F188" s="93"/>
      <c r="G188" s="93"/>
      <c r="H188" s="93"/>
      <c r="I188" s="93"/>
      <c r="J188" s="93"/>
      <c r="K188" s="93"/>
      <c r="L188" s="93"/>
      <c r="M188" s="93"/>
      <c r="N188" s="94"/>
    </row>
    <row r="189" spans="1:14" x14ac:dyDescent="0.35">
      <c r="A189" s="93"/>
      <c r="B189" s="93"/>
      <c r="C189" s="92"/>
      <c r="D189" s="93"/>
      <c r="E189" s="93"/>
      <c r="F189" s="93"/>
      <c r="G189" s="93"/>
      <c r="H189" s="93"/>
      <c r="I189" s="93"/>
      <c r="J189" s="93"/>
      <c r="K189" s="93"/>
      <c r="L189" s="93"/>
      <c r="M189" s="93"/>
      <c r="N189" s="94"/>
    </row>
    <row r="190" spans="1:14" x14ac:dyDescent="0.35">
      <c r="A190" s="93"/>
      <c r="B190" s="93"/>
      <c r="C190" s="92"/>
      <c r="D190" s="93"/>
      <c r="E190" s="93"/>
      <c r="F190" s="93"/>
      <c r="G190" s="93"/>
      <c r="H190" s="93"/>
      <c r="I190" s="93"/>
      <c r="J190" s="93"/>
      <c r="K190" s="93"/>
      <c r="L190" s="93"/>
      <c r="M190" s="93"/>
      <c r="N190" s="94"/>
    </row>
    <row r="191" spans="1:14" x14ac:dyDescent="0.35">
      <c r="A191" s="93"/>
      <c r="B191" s="93"/>
      <c r="C191" s="92"/>
      <c r="D191" s="93"/>
      <c r="E191" s="93"/>
      <c r="F191" s="93"/>
      <c r="G191" s="93"/>
      <c r="H191" s="93"/>
      <c r="I191" s="93"/>
      <c r="J191" s="93"/>
      <c r="K191" s="93"/>
      <c r="L191" s="93"/>
      <c r="M191" s="93"/>
      <c r="N191" s="94"/>
    </row>
    <row r="192" spans="1:14" x14ac:dyDescent="0.35">
      <c r="A192" s="93"/>
      <c r="B192" s="93"/>
      <c r="C192" s="92"/>
      <c r="D192" s="93"/>
      <c r="E192" s="93"/>
      <c r="F192" s="93"/>
      <c r="G192" s="93"/>
      <c r="H192" s="93"/>
      <c r="I192" s="93"/>
      <c r="J192" s="93"/>
      <c r="K192" s="93"/>
      <c r="L192" s="93"/>
      <c r="M192" s="93"/>
      <c r="N192" s="94"/>
    </row>
    <row r="193" spans="1:14" x14ac:dyDescent="0.35">
      <c r="A193" s="93"/>
      <c r="B193" s="93"/>
      <c r="C193" s="92"/>
      <c r="D193" s="93"/>
      <c r="E193" s="93"/>
      <c r="F193" s="93"/>
      <c r="G193" s="93"/>
      <c r="H193" s="93"/>
      <c r="I193" s="93"/>
      <c r="J193" s="93"/>
      <c r="K193" s="93"/>
      <c r="L193" s="93"/>
      <c r="M193" s="93"/>
      <c r="N193" s="94"/>
    </row>
    <row r="194" spans="1:14" x14ac:dyDescent="0.35">
      <c r="A194" s="93"/>
      <c r="B194" s="93"/>
      <c r="C194" s="92"/>
      <c r="D194" s="93"/>
      <c r="E194" s="93"/>
      <c r="F194" s="93"/>
      <c r="G194" s="93"/>
      <c r="H194" s="93"/>
      <c r="I194" s="93"/>
      <c r="J194" s="93"/>
      <c r="K194" s="93"/>
      <c r="L194" s="93"/>
      <c r="M194" s="93"/>
      <c r="N194" s="94"/>
    </row>
    <row r="195" spans="1:14" x14ac:dyDescent="0.35">
      <c r="A195" s="93"/>
      <c r="B195" s="93"/>
      <c r="C195" s="92"/>
      <c r="D195" s="93"/>
      <c r="E195" s="93"/>
      <c r="F195" s="93"/>
      <c r="G195" s="93"/>
      <c r="H195" s="93"/>
      <c r="I195" s="93"/>
      <c r="J195" s="93"/>
      <c r="K195" s="93"/>
      <c r="L195" s="93"/>
      <c r="M195" s="93"/>
      <c r="N195" s="94"/>
    </row>
    <row r="196" spans="1:14" x14ac:dyDescent="0.35">
      <c r="A196" s="93"/>
      <c r="B196" s="93"/>
      <c r="C196" s="92"/>
      <c r="D196" s="93"/>
      <c r="E196" s="93"/>
      <c r="F196" s="93"/>
      <c r="G196" s="93"/>
      <c r="H196" s="93"/>
      <c r="I196" s="93"/>
      <c r="J196" s="93"/>
      <c r="K196" s="93"/>
      <c r="L196" s="93"/>
      <c r="M196" s="93"/>
      <c r="N196" s="94"/>
    </row>
    <row r="197" spans="1:14" x14ac:dyDescent="0.35">
      <c r="A197" s="93"/>
      <c r="B197" s="93"/>
      <c r="C197" s="92"/>
      <c r="D197" s="93"/>
      <c r="E197" s="93"/>
      <c r="F197" s="93"/>
      <c r="G197" s="93"/>
      <c r="H197" s="93"/>
      <c r="I197" s="93"/>
      <c r="J197" s="93"/>
      <c r="K197" s="93"/>
      <c r="L197" s="93"/>
      <c r="M197" s="93"/>
      <c r="N197" s="94"/>
    </row>
    <row r="198" spans="1:14" x14ac:dyDescent="0.35">
      <c r="A198" s="93"/>
      <c r="B198" s="93"/>
      <c r="C198" s="92"/>
      <c r="D198" s="93"/>
      <c r="E198" s="93"/>
      <c r="F198" s="93"/>
      <c r="G198" s="93"/>
      <c r="H198" s="93"/>
      <c r="I198" s="93"/>
      <c r="J198" s="93"/>
      <c r="K198" s="93"/>
      <c r="L198" s="93"/>
      <c r="M198" s="93"/>
      <c r="N198" s="94"/>
    </row>
    <row r="199" spans="1:14" x14ac:dyDescent="0.35">
      <c r="A199" s="93"/>
      <c r="B199" s="93"/>
      <c r="C199" s="92"/>
      <c r="D199" s="93"/>
      <c r="E199" s="93"/>
      <c r="F199" s="93"/>
      <c r="G199" s="93"/>
      <c r="H199" s="93"/>
      <c r="I199" s="93"/>
      <c r="J199" s="93"/>
      <c r="K199" s="93"/>
      <c r="L199" s="93"/>
      <c r="M199" s="93"/>
      <c r="N199" s="94"/>
    </row>
    <row r="200" spans="1:14" x14ac:dyDescent="0.35">
      <c r="A200" s="93"/>
      <c r="B200" s="93"/>
      <c r="C200" s="92"/>
      <c r="D200" s="93"/>
      <c r="E200" s="93"/>
      <c r="F200" s="93"/>
      <c r="G200" s="93"/>
      <c r="H200" s="93"/>
      <c r="I200" s="93"/>
      <c r="J200" s="93"/>
      <c r="K200" s="93"/>
      <c r="L200" s="93"/>
      <c r="M200" s="93"/>
      <c r="N200" s="94"/>
    </row>
    <row r="201" spans="1:14" x14ac:dyDescent="0.35">
      <c r="A201" s="93"/>
      <c r="B201" s="93"/>
      <c r="C201" s="92"/>
      <c r="D201" s="93"/>
      <c r="E201" s="93"/>
      <c r="F201" s="93"/>
      <c r="G201" s="93"/>
      <c r="H201" s="93"/>
      <c r="I201" s="93"/>
      <c r="J201" s="93"/>
      <c r="K201" s="93"/>
      <c r="L201" s="93"/>
      <c r="M201" s="93"/>
      <c r="N201" s="94"/>
    </row>
    <row r="202" spans="1:14" x14ac:dyDescent="0.35">
      <c r="A202" s="93"/>
      <c r="B202" s="93"/>
      <c r="C202" s="92"/>
      <c r="D202" s="93"/>
      <c r="E202" s="93"/>
      <c r="F202" s="93"/>
      <c r="G202" s="93"/>
      <c r="H202" s="93"/>
      <c r="I202" s="93"/>
      <c r="J202" s="93"/>
      <c r="K202" s="93"/>
      <c r="L202" s="93"/>
      <c r="M202" s="93"/>
      <c r="N202" s="94"/>
    </row>
    <row r="203" spans="1:14" x14ac:dyDescent="0.35">
      <c r="A203" s="93"/>
      <c r="B203" s="93"/>
      <c r="C203" s="92"/>
      <c r="D203" s="93"/>
      <c r="E203" s="93"/>
      <c r="F203" s="93"/>
      <c r="G203" s="93"/>
      <c r="H203" s="93"/>
      <c r="I203" s="93"/>
      <c r="J203" s="93"/>
      <c r="K203" s="93"/>
      <c r="L203" s="93"/>
      <c r="M203" s="93"/>
      <c r="N203" s="94"/>
    </row>
    <row r="204" spans="1:14" x14ac:dyDescent="0.35">
      <c r="A204" s="93"/>
      <c r="B204" s="93"/>
      <c r="C204" s="92"/>
      <c r="D204" s="93"/>
      <c r="E204" s="93"/>
      <c r="F204" s="93"/>
      <c r="G204" s="93"/>
      <c r="H204" s="93"/>
      <c r="I204" s="93"/>
      <c r="J204" s="93"/>
      <c r="K204" s="93"/>
      <c r="L204" s="93"/>
      <c r="M204" s="93"/>
      <c r="N204" s="94"/>
    </row>
    <row r="205" spans="1:14" x14ac:dyDescent="0.35">
      <c r="A205" s="93"/>
      <c r="B205" s="93"/>
      <c r="C205" s="92"/>
      <c r="D205" s="93"/>
      <c r="E205" s="93"/>
      <c r="F205" s="93"/>
      <c r="G205" s="93"/>
      <c r="H205" s="93"/>
      <c r="I205" s="93"/>
      <c r="J205" s="93"/>
      <c r="K205" s="93"/>
      <c r="L205" s="93"/>
      <c r="M205" s="93"/>
      <c r="N205" s="94"/>
    </row>
    <row r="206" spans="1:14" x14ac:dyDescent="0.35">
      <c r="A206" s="93"/>
      <c r="B206" s="93"/>
      <c r="C206" s="92"/>
      <c r="D206" s="93"/>
      <c r="E206" s="93"/>
      <c r="F206" s="93"/>
      <c r="G206" s="93"/>
      <c r="H206" s="93"/>
      <c r="I206" s="93"/>
      <c r="J206" s="93"/>
      <c r="K206" s="93"/>
      <c r="L206" s="93"/>
      <c r="M206" s="93"/>
      <c r="N206" s="94"/>
    </row>
    <row r="207" spans="1:14" x14ac:dyDescent="0.35">
      <c r="A207" s="93"/>
      <c r="B207" s="93"/>
      <c r="C207" s="92"/>
      <c r="D207" s="93"/>
      <c r="E207" s="93"/>
      <c r="F207" s="93"/>
      <c r="G207" s="93"/>
      <c r="H207" s="93"/>
      <c r="I207" s="93"/>
      <c r="J207" s="93"/>
      <c r="K207" s="93"/>
      <c r="L207" s="93"/>
      <c r="M207" s="93"/>
      <c r="N207" s="94"/>
    </row>
    <row r="208" spans="1:14" x14ac:dyDescent="0.35">
      <c r="A208" s="93"/>
      <c r="B208" s="93"/>
      <c r="C208" s="92"/>
      <c r="D208" s="93"/>
      <c r="E208" s="93"/>
      <c r="F208" s="93"/>
      <c r="G208" s="93"/>
      <c r="H208" s="93"/>
      <c r="I208" s="93"/>
      <c r="J208" s="93"/>
      <c r="K208" s="93"/>
      <c r="L208" s="93"/>
      <c r="M208" s="93"/>
      <c r="N208" s="94"/>
    </row>
    <row r="209" spans="1:14" x14ac:dyDescent="0.35">
      <c r="A209" s="93"/>
      <c r="B209" s="93"/>
      <c r="C209" s="92"/>
      <c r="D209" s="93"/>
      <c r="E209" s="93"/>
      <c r="F209" s="93"/>
      <c r="G209" s="93"/>
      <c r="H209" s="93"/>
      <c r="I209" s="93"/>
      <c r="J209" s="93"/>
      <c r="K209" s="93"/>
      <c r="L209" s="93"/>
      <c r="M209" s="93"/>
      <c r="N209" s="94"/>
    </row>
    <row r="210" spans="1:14" x14ac:dyDescent="0.35">
      <c r="A210" s="93"/>
      <c r="B210" s="93"/>
      <c r="C210" s="92"/>
      <c r="D210" s="93"/>
      <c r="E210" s="93"/>
      <c r="F210" s="93"/>
      <c r="G210" s="93"/>
      <c r="H210" s="93"/>
      <c r="I210" s="93"/>
      <c r="J210" s="93"/>
      <c r="K210" s="93"/>
      <c r="L210" s="93"/>
      <c r="M210" s="93"/>
      <c r="N210" s="94"/>
    </row>
    <row r="211" spans="1:14" x14ac:dyDescent="0.35">
      <c r="A211" s="93"/>
      <c r="B211" s="93"/>
      <c r="C211" s="92"/>
      <c r="D211" s="93"/>
      <c r="E211" s="93"/>
      <c r="F211" s="93"/>
      <c r="G211" s="93"/>
      <c r="H211" s="93"/>
      <c r="I211" s="93"/>
      <c r="J211" s="93"/>
      <c r="K211" s="93"/>
      <c r="L211" s="93"/>
      <c r="M211" s="93"/>
      <c r="N211" s="94"/>
    </row>
    <row r="212" spans="1:14" x14ac:dyDescent="0.35">
      <c r="A212" s="93"/>
      <c r="B212" s="93"/>
      <c r="C212" s="92"/>
      <c r="D212" s="93"/>
      <c r="E212" s="93"/>
      <c r="F212" s="93"/>
      <c r="G212" s="93"/>
      <c r="H212" s="93"/>
      <c r="I212" s="93"/>
      <c r="J212" s="93"/>
      <c r="K212" s="93"/>
      <c r="L212" s="93"/>
      <c r="M212" s="93"/>
      <c r="N212" s="94"/>
    </row>
    <row r="213" spans="1:14" x14ac:dyDescent="0.35">
      <c r="A213" s="93"/>
      <c r="B213" s="93"/>
      <c r="C213" s="92"/>
      <c r="D213" s="93"/>
      <c r="E213" s="93"/>
      <c r="F213" s="93"/>
      <c r="G213" s="93"/>
      <c r="H213" s="93"/>
      <c r="I213" s="93"/>
      <c r="J213" s="93"/>
      <c r="K213" s="93"/>
      <c r="L213" s="93"/>
      <c r="M213" s="93"/>
      <c r="N213" s="94"/>
    </row>
    <row r="214" spans="1:14" x14ac:dyDescent="0.35">
      <c r="A214" s="93"/>
      <c r="B214" s="93"/>
      <c r="C214" s="92"/>
      <c r="D214" s="93"/>
      <c r="E214" s="93"/>
      <c r="F214" s="93"/>
      <c r="G214" s="93"/>
      <c r="H214" s="93"/>
      <c r="I214" s="93"/>
      <c r="J214" s="93"/>
      <c r="K214" s="93"/>
      <c r="L214" s="93"/>
      <c r="M214" s="93"/>
      <c r="N214" s="94"/>
    </row>
    <row r="215" spans="1:14" x14ac:dyDescent="0.35">
      <c r="A215" s="93"/>
      <c r="B215" s="93"/>
      <c r="C215" s="92"/>
      <c r="D215" s="93"/>
      <c r="E215" s="93"/>
      <c r="F215" s="93"/>
      <c r="G215" s="93"/>
      <c r="H215" s="93"/>
      <c r="I215" s="93"/>
      <c r="J215" s="93"/>
      <c r="K215" s="93"/>
      <c r="L215" s="93"/>
      <c r="M215" s="93"/>
      <c r="N215" s="94"/>
    </row>
    <row r="216" spans="1:14" x14ac:dyDescent="0.35">
      <c r="A216" s="93"/>
      <c r="B216" s="93"/>
      <c r="C216" s="92"/>
      <c r="D216" s="93"/>
      <c r="E216" s="93"/>
      <c r="F216" s="93"/>
      <c r="G216" s="93"/>
      <c r="H216" s="93"/>
      <c r="I216" s="93"/>
      <c r="J216" s="93"/>
      <c r="K216" s="93"/>
      <c r="L216" s="93"/>
      <c r="M216" s="93"/>
      <c r="N216" s="94"/>
    </row>
    <row r="217" spans="1:14" x14ac:dyDescent="0.35">
      <c r="A217" s="93"/>
      <c r="B217" s="93"/>
      <c r="C217" s="92"/>
      <c r="D217" s="93"/>
      <c r="E217" s="93"/>
      <c r="F217" s="93"/>
      <c r="G217" s="93"/>
      <c r="H217" s="93"/>
      <c r="I217" s="93"/>
      <c r="J217" s="93"/>
      <c r="K217" s="93"/>
      <c r="L217" s="93"/>
      <c r="M217" s="93"/>
      <c r="N217" s="94"/>
    </row>
    <row r="218" spans="1:14" x14ac:dyDescent="0.35">
      <c r="A218" s="93"/>
      <c r="B218" s="93"/>
      <c r="C218" s="92"/>
      <c r="D218" s="93"/>
      <c r="E218" s="93"/>
      <c r="F218" s="93"/>
      <c r="G218" s="93"/>
      <c r="H218" s="93"/>
      <c r="I218" s="93"/>
      <c r="J218" s="93"/>
      <c r="K218" s="93"/>
      <c r="L218" s="93"/>
      <c r="M218" s="93"/>
      <c r="N218" s="94"/>
    </row>
    <row r="219" spans="1:14" x14ac:dyDescent="0.35">
      <c r="A219" s="93"/>
      <c r="B219" s="93"/>
      <c r="C219" s="92"/>
      <c r="D219" s="93"/>
      <c r="E219" s="93"/>
      <c r="F219" s="93"/>
      <c r="G219" s="93"/>
      <c r="H219" s="93"/>
      <c r="I219" s="93"/>
      <c r="J219" s="93"/>
      <c r="K219" s="93"/>
      <c r="L219" s="93"/>
      <c r="M219" s="93"/>
      <c r="N219" s="94"/>
    </row>
    <row r="220" spans="1:14" x14ac:dyDescent="0.35">
      <c r="A220" s="93"/>
      <c r="B220" s="93"/>
      <c r="C220" s="92"/>
      <c r="D220" s="93"/>
      <c r="E220" s="93"/>
      <c r="F220" s="93"/>
      <c r="G220" s="93"/>
      <c r="H220" s="93"/>
      <c r="I220" s="93"/>
      <c r="J220" s="93"/>
      <c r="K220" s="93"/>
      <c r="L220" s="93"/>
      <c r="M220" s="93"/>
      <c r="N220" s="94"/>
    </row>
    <row r="221" spans="1:14" x14ac:dyDescent="0.35">
      <c r="A221" s="93"/>
      <c r="B221" s="93"/>
      <c r="C221" s="92"/>
      <c r="D221" s="93"/>
      <c r="E221" s="93"/>
      <c r="F221" s="93"/>
      <c r="G221" s="93"/>
      <c r="H221" s="93"/>
      <c r="I221" s="93"/>
      <c r="J221" s="93"/>
      <c r="K221" s="93"/>
      <c r="L221" s="93"/>
      <c r="M221" s="93"/>
      <c r="N221" s="94"/>
    </row>
    <row r="222" spans="1:14" x14ac:dyDescent="0.35">
      <c r="A222" s="93"/>
      <c r="B222" s="93"/>
      <c r="C222" s="92"/>
      <c r="D222" s="93"/>
      <c r="E222" s="93"/>
      <c r="F222" s="93"/>
      <c r="G222" s="93"/>
      <c r="H222" s="93"/>
      <c r="I222" s="93"/>
      <c r="J222" s="93"/>
      <c r="K222" s="93"/>
      <c r="L222" s="93"/>
      <c r="M222" s="93"/>
      <c r="N222" s="94"/>
    </row>
    <row r="223" spans="1:14" x14ac:dyDescent="0.35">
      <c r="A223" s="93"/>
      <c r="B223" s="93"/>
      <c r="C223" s="92"/>
      <c r="D223" s="93"/>
      <c r="E223" s="93"/>
      <c r="F223" s="93"/>
      <c r="G223" s="93"/>
      <c r="H223" s="93"/>
      <c r="I223" s="93"/>
      <c r="J223" s="93"/>
      <c r="K223" s="93"/>
      <c r="L223" s="93"/>
      <c r="M223" s="93"/>
      <c r="N223" s="94"/>
    </row>
    <row r="224" spans="1:14" x14ac:dyDescent="0.35">
      <c r="A224" s="93"/>
      <c r="B224" s="93"/>
      <c r="C224" s="92"/>
      <c r="D224" s="93"/>
      <c r="E224" s="93"/>
      <c r="F224" s="93"/>
      <c r="G224" s="93"/>
      <c r="H224" s="93"/>
      <c r="I224" s="93"/>
      <c r="J224" s="93"/>
      <c r="K224" s="93"/>
      <c r="L224" s="93"/>
      <c r="M224" s="93"/>
      <c r="N224" s="94"/>
    </row>
    <row r="225" spans="1:14" x14ac:dyDescent="0.35">
      <c r="A225" s="93"/>
      <c r="B225" s="93"/>
      <c r="C225" s="92"/>
      <c r="D225" s="93"/>
      <c r="E225" s="93"/>
      <c r="F225" s="93"/>
      <c r="G225" s="93"/>
      <c r="H225" s="93"/>
      <c r="I225" s="93"/>
      <c r="J225" s="93"/>
      <c r="K225" s="93"/>
      <c r="L225" s="93"/>
      <c r="M225" s="93"/>
      <c r="N225" s="94"/>
    </row>
    <row r="226" spans="1:14" x14ac:dyDescent="0.35">
      <c r="A226" s="93"/>
      <c r="B226" s="93"/>
      <c r="C226" s="92"/>
      <c r="D226" s="93"/>
      <c r="E226" s="93"/>
      <c r="F226" s="93"/>
      <c r="G226" s="93"/>
      <c r="H226" s="93"/>
      <c r="I226" s="93"/>
      <c r="J226" s="93"/>
      <c r="K226" s="93"/>
      <c r="L226" s="93"/>
      <c r="M226" s="93"/>
      <c r="N226" s="94"/>
    </row>
    <row r="227" spans="1:14" x14ac:dyDescent="0.35">
      <c r="A227" s="93"/>
      <c r="B227" s="93"/>
      <c r="C227" s="92"/>
      <c r="D227" s="93"/>
      <c r="E227" s="93"/>
      <c r="F227" s="93"/>
      <c r="G227" s="93"/>
      <c r="H227" s="93"/>
      <c r="I227" s="93"/>
      <c r="J227" s="93"/>
      <c r="K227" s="93"/>
      <c r="L227" s="93"/>
      <c r="M227" s="93"/>
      <c r="N227" s="94"/>
    </row>
    <row r="228" spans="1:14" x14ac:dyDescent="0.35">
      <c r="A228" s="93"/>
      <c r="B228" s="93"/>
      <c r="C228" s="92"/>
      <c r="D228" s="93"/>
      <c r="E228" s="93"/>
      <c r="F228" s="93"/>
      <c r="G228" s="93"/>
      <c r="H228" s="93"/>
      <c r="I228" s="93"/>
      <c r="J228" s="93"/>
      <c r="K228" s="93"/>
      <c r="L228" s="93"/>
      <c r="M228" s="93"/>
      <c r="N228" s="94"/>
    </row>
    <row r="229" spans="1:14" x14ac:dyDescent="0.35">
      <c r="A229" s="93"/>
      <c r="B229" s="93"/>
      <c r="C229" s="92"/>
      <c r="D229" s="93"/>
      <c r="E229" s="93"/>
      <c r="F229" s="93"/>
      <c r="G229" s="93"/>
      <c r="H229" s="93"/>
      <c r="I229" s="93"/>
      <c r="J229" s="93"/>
      <c r="K229" s="93"/>
      <c r="L229" s="93"/>
      <c r="M229" s="93"/>
      <c r="N229" s="94"/>
    </row>
    <row r="230" spans="1:14" x14ac:dyDescent="0.35">
      <c r="A230" s="93"/>
      <c r="B230" s="93"/>
      <c r="C230" s="92"/>
      <c r="D230" s="93"/>
      <c r="E230" s="93"/>
      <c r="F230" s="93"/>
      <c r="G230" s="93"/>
      <c r="H230" s="93"/>
      <c r="I230" s="93"/>
      <c r="J230" s="93"/>
      <c r="K230" s="93"/>
      <c r="L230" s="93"/>
      <c r="M230" s="93"/>
      <c r="N230" s="94"/>
    </row>
    <row r="231" spans="1:14" x14ac:dyDescent="0.35">
      <c r="A231" s="93"/>
      <c r="B231" s="93"/>
      <c r="C231" s="92"/>
      <c r="D231" s="93"/>
      <c r="E231" s="93"/>
      <c r="F231" s="93"/>
      <c r="G231" s="93"/>
      <c r="H231" s="93"/>
      <c r="I231" s="93"/>
      <c r="J231" s="93"/>
      <c r="K231" s="93"/>
      <c r="L231" s="93"/>
      <c r="M231" s="93"/>
      <c r="N231" s="94"/>
    </row>
    <row r="232" spans="1:14" x14ac:dyDescent="0.35">
      <c r="A232" s="93"/>
      <c r="B232" s="93"/>
      <c r="C232" s="92"/>
      <c r="D232" s="93"/>
      <c r="E232" s="93"/>
      <c r="F232" s="93"/>
      <c r="G232" s="93"/>
      <c r="H232" s="93"/>
      <c r="I232" s="93"/>
      <c r="J232" s="93"/>
      <c r="K232" s="93"/>
      <c r="L232" s="93"/>
      <c r="M232" s="93"/>
      <c r="N232" s="94"/>
    </row>
    <row r="233" spans="1:14" x14ac:dyDescent="0.35">
      <c r="A233" s="93"/>
      <c r="B233" s="93"/>
      <c r="C233" s="92"/>
      <c r="D233" s="93"/>
      <c r="E233" s="93"/>
      <c r="F233" s="93"/>
      <c r="G233" s="93"/>
      <c r="H233" s="93"/>
      <c r="I233" s="93"/>
      <c r="J233" s="93"/>
      <c r="K233" s="93"/>
      <c r="L233" s="93"/>
      <c r="M233" s="93"/>
      <c r="N233" s="94"/>
    </row>
    <row r="234" spans="1:14" x14ac:dyDescent="0.35">
      <c r="A234" s="93"/>
      <c r="B234" s="93"/>
      <c r="C234" s="92"/>
      <c r="D234" s="93"/>
      <c r="E234" s="93"/>
      <c r="F234" s="93"/>
      <c r="G234" s="93"/>
      <c r="H234" s="93"/>
      <c r="I234" s="93"/>
      <c r="J234" s="93"/>
      <c r="K234" s="93"/>
      <c r="L234" s="93"/>
      <c r="M234" s="93"/>
      <c r="N234" s="94"/>
    </row>
    <row r="235" spans="1:14" x14ac:dyDescent="0.35">
      <c r="A235" s="93"/>
      <c r="B235" s="93"/>
      <c r="C235" s="92"/>
      <c r="D235" s="93"/>
      <c r="E235" s="93"/>
      <c r="F235" s="93"/>
      <c r="G235" s="93"/>
      <c r="H235" s="93"/>
      <c r="I235" s="93"/>
      <c r="J235" s="93"/>
      <c r="K235" s="93"/>
      <c r="L235" s="93"/>
      <c r="M235" s="93"/>
      <c r="N235" s="94"/>
    </row>
    <row r="236" spans="1:14" x14ac:dyDescent="0.35">
      <c r="A236" s="93"/>
      <c r="B236" s="93"/>
      <c r="C236" s="92"/>
      <c r="D236" s="93"/>
      <c r="E236" s="93"/>
      <c r="F236" s="93"/>
      <c r="G236" s="93"/>
      <c r="H236" s="93"/>
      <c r="I236" s="93"/>
      <c r="J236" s="93"/>
      <c r="K236" s="93"/>
      <c r="L236" s="93"/>
      <c r="M236" s="93"/>
      <c r="N236" s="94"/>
    </row>
    <row r="237" spans="1:14" x14ac:dyDescent="0.35">
      <c r="A237" s="93"/>
      <c r="B237" s="93"/>
      <c r="C237" s="92"/>
      <c r="D237" s="93"/>
      <c r="E237" s="93"/>
      <c r="F237" s="93"/>
      <c r="G237" s="93"/>
      <c r="H237" s="93"/>
      <c r="I237" s="93"/>
      <c r="J237" s="93"/>
      <c r="K237" s="93"/>
      <c r="L237" s="93"/>
      <c r="M237" s="93"/>
      <c r="N237" s="94"/>
    </row>
    <row r="238" spans="1:14" x14ac:dyDescent="0.35">
      <c r="A238" s="93"/>
      <c r="B238" s="93"/>
      <c r="C238" s="92"/>
      <c r="D238" s="93"/>
      <c r="E238" s="93"/>
      <c r="F238" s="93"/>
      <c r="G238" s="93"/>
      <c r="H238" s="93"/>
      <c r="I238" s="93"/>
      <c r="J238" s="93"/>
      <c r="K238" s="93"/>
      <c r="L238" s="93"/>
      <c r="M238" s="93"/>
      <c r="N238" s="94"/>
    </row>
    <row r="239" spans="1:14" x14ac:dyDescent="0.35">
      <c r="A239" s="93"/>
      <c r="B239" s="93"/>
      <c r="C239" s="92"/>
      <c r="D239" s="93"/>
      <c r="E239" s="93"/>
      <c r="F239" s="93"/>
      <c r="G239" s="93"/>
      <c r="H239" s="93"/>
      <c r="I239" s="93"/>
      <c r="J239" s="93"/>
      <c r="K239" s="93"/>
      <c r="L239" s="93"/>
      <c r="M239" s="93"/>
      <c r="N239" s="94"/>
    </row>
    <row r="240" spans="1:14" x14ac:dyDescent="0.35">
      <c r="A240" s="93"/>
      <c r="B240" s="93"/>
      <c r="C240" s="92"/>
      <c r="D240" s="93"/>
      <c r="E240" s="93"/>
      <c r="F240" s="93"/>
      <c r="G240" s="93"/>
      <c r="H240" s="93"/>
      <c r="I240" s="93"/>
      <c r="J240" s="93"/>
      <c r="K240" s="93"/>
      <c r="L240" s="93"/>
      <c r="M240" s="93"/>
      <c r="N240" s="94"/>
    </row>
    <row r="241" spans="1:14" x14ac:dyDescent="0.35">
      <c r="A241" s="93"/>
      <c r="B241" s="93"/>
      <c r="C241" s="92"/>
      <c r="D241" s="93"/>
      <c r="E241" s="93"/>
      <c r="F241" s="93"/>
      <c r="G241" s="93"/>
      <c r="H241" s="93"/>
      <c r="I241" s="93"/>
      <c r="J241" s="93"/>
      <c r="K241" s="93"/>
      <c r="L241" s="93"/>
      <c r="M241" s="93"/>
      <c r="N241" s="94"/>
    </row>
    <row r="242" spans="1:14" x14ac:dyDescent="0.35">
      <c r="A242" s="93"/>
      <c r="B242" s="93"/>
      <c r="C242" s="92"/>
      <c r="D242" s="93"/>
      <c r="E242" s="93"/>
      <c r="F242" s="93"/>
      <c r="G242" s="93"/>
      <c r="H242" s="93"/>
      <c r="I242" s="93"/>
      <c r="J242" s="93"/>
      <c r="K242" s="93"/>
      <c r="L242" s="93"/>
      <c r="M242" s="93"/>
      <c r="N242" s="94"/>
    </row>
    <row r="243" spans="1:14" x14ac:dyDescent="0.35">
      <c r="A243" s="93"/>
      <c r="B243" s="93"/>
      <c r="C243" s="92"/>
      <c r="D243" s="93"/>
      <c r="E243" s="93"/>
      <c r="F243" s="93"/>
      <c r="G243" s="93"/>
      <c r="H243" s="93"/>
      <c r="I243" s="93"/>
      <c r="J243" s="93"/>
      <c r="K243" s="93"/>
      <c r="L243" s="93"/>
      <c r="M243" s="93"/>
      <c r="N243" s="94"/>
    </row>
    <row r="244" spans="1:14" x14ac:dyDescent="0.35">
      <c r="A244" s="93"/>
      <c r="B244" s="93"/>
      <c r="C244" s="92"/>
      <c r="D244" s="93"/>
      <c r="E244" s="93"/>
      <c r="F244" s="93"/>
      <c r="G244" s="93"/>
      <c r="H244" s="93"/>
      <c r="I244" s="93"/>
      <c r="J244" s="93"/>
      <c r="K244" s="93"/>
      <c r="L244" s="93"/>
      <c r="M244" s="93"/>
      <c r="N244" s="94"/>
    </row>
    <row r="245" spans="1:14" x14ac:dyDescent="0.35">
      <c r="A245" s="93"/>
      <c r="B245" s="93"/>
      <c r="C245" s="92"/>
      <c r="D245" s="93"/>
      <c r="E245" s="93"/>
      <c r="F245" s="93"/>
      <c r="G245" s="93"/>
      <c r="H245" s="93"/>
      <c r="I245" s="93"/>
      <c r="J245" s="93"/>
      <c r="K245" s="93"/>
      <c r="L245" s="93"/>
      <c r="M245" s="93"/>
      <c r="N245" s="94"/>
    </row>
    <row r="246" spans="1:14" x14ac:dyDescent="0.35">
      <c r="A246" s="93"/>
      <c r="B246" s="93"/>
      <c r="C246" s="92"/>
      <c r="D246" s="93"/>
      <c r="E246" s="93"/>
      <c r="F246" s="93"/>
      <c r="G246" s="93"/>
      <c r="H246" s="93"/>
      <c r="I246" s="93"/>
      <c r="J246" s="93"/>
      <c r="K246" s="93"/>
      <c r="L246" s="93"/>
      <c r="M246" s="93"/>
      <c r="N246" s="94"/>
    </row>
  </sheetData>
  <mergeCells count="11">
    <mergeCell ref="B46:O47"/>
    <mergeCell ref="C53:M53"/>
    <mergeCell ref="C54:M54"/>
    <mergeCell ref="C55:M55"/>
    <mergeCell ref="A2:P2"/>
    <mergeCell ref="A3:P3"/>
    <mergeCell ref="A4:P4"/>
    <mergeCell ref="B6:O6"/>
    <mergeCell ref="L16:L18"/>
    <mergeCell ref="D17:F17"/>
    <mergeCell ref="I17:J17"/>
  </mergeCells>
  <conditionalFormatting sqref="N45">
    <cfRule type="expression" dxfId="45" priority="56">
      <formula>AND(N45&lt;&gt;0)=TRUE</formula>
    </cfRule>
  </conditionalFormatting>
  <conditionalFormatting sqref="B46">
    <cfRule type="expression" dxfId="44" priority="53">
      <formula>AND($N46="Please comment")=TRUE</formula>
    </cfRule>
  </conditionalFormatting>
  <conditionalFormatting sqref="N23">
    <cfRule type="expression" dxfId="43" priority="48">
      <formula>$N$23="OK"</formula>
    </cfRule>
  </conditionalFormatting>
  <conditionalFormatting sqref="N26">
    <cfRule type="expression" dxfId="42" priority="47">
      <formula>$N$26="OK"</formula>
    </cfRule>
  </conditionalFormatting>
  <conditionalFormatting sqref="O23">
    <cfRule type="expression" dxfId="41" priority="37">
      <formula>$N$23="OK"</formula>
    </cfRule>
  </conditionalFormatting>
  <conditionalFormatting sqref="O26">
    <cfRule type="expression" dxfId="40" priority="36">
      <formula>$N$26="OK"</formula>
    </cfRule>
  </conditionalFormatting>
  <conditionalFormatting sqref="N35">
    <cfRule type="expression" dxfId="39" priority="81">
      <formula>$N$35="OK"</formula>
    </cfRule>
  </conditionalFormatting>
  <conditionalFormatting sqref="O35">
    <cfRule type="expression" dxfId="38" priority="82">
      <formula>$N$35="OK"</formula>
    </cfRule>
  </conditionalFormatting>
  <conditionalFormatting sqref="N29">
    <cfRule type="expression" dxfId="37" priority="16">
      <formula>$N$29="OK"</formula>
    </cfRule>
  </conditionalFormatting>
  <conditionalFormatting sqref="O29">
    <cfRule type="expression" dxfId="36" priority="15">
      <formula>$N$29="OK"</formula>
    </cfRule>
  </conditionalFormatting>
  <conditionalFormatting sqref="N32">
    <cfRule type="expression" dxfId="35" priority="14">
      <formula>$N$32="OK"</formula>
    </cfRule>
  </conditionalFormatting>
  <conditionalFormatting sqref="O19">
    <cfRule type="expression" dxfId="34" priority="9">
      <formula>N19="OK"</formula>
    </cfRule>
  </conditionalFormatting>
  <conditionalFormatting sqref="N19">
    <cfRule type="expression" dxfId="33" priority="6">
      <formula>N19="Please comment"</formula>
    </cfRule>
    <cfRule type="expression" dxfId="32" priority="7">
      <formula>N19="OK"</formula>
    </cfRule>
    <cfRule type="expression" dxfId="31" priority="8">
      <formula>N19="Comment made"</formula>
    </cfRule>
  </conditionalFormatting>
  <conditionalFormatting sqref="O20">
    <cfRule type="expression" dxfId="30" priority="5">
      <formula>N20="OK"</formula>
    </cfRule>
  </conditionalFormatting>
  <conditionalFormatting sqref="N20">
    <cfRule type="expression" dxfId="29" priority="2">
      <formula>N20="Please comment"</formula>
    </cfRule>
    <cfRule type="expression" dxfId="28" priority="3">
      <formula>N20="OK"</formula>
    </cfRule>
    <cfRule type="expression" dxfId="27" priority="4">
      <formula>N20="Comment made"</formula>
    </cfRule>
  </conditionalFormatting>
  <conditionalFormatting sqref="O32">
    <cfRule type="expression" dxfId="26" priority="1">
      <formula>$N$32="OK"</formula>
    </cfRule>
  </conditionalFormatting>
  <pageMargins left="0.74803149606299213" right="0.74803149606299213" top="0.98425196850393704" bottom="0.98425196850393704" header="0.51181102362204722" footer="0.51181102362204722"/>
  <pageSetup paperSize="9" scale="48"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2" id="{A47BD3C3-400B-496D-9309-AC7551777F0C}">
            <xm:f>CTR2_Form!$J$51=0</xm:f>
            <x14:dxf>
              <fill>
                <patternFill>
                  <bgColor theme="0" tint="-0.34998626667073579"/>
                </patternFill>
              </fill>
            </x14:dxf>
          </x14:cfRule>
          <xm:sqref>B29</xm:sqref>
        </x14:conditionalFormatting>
        <x14:conditionalFormatting xmlns:xm="http://schemas.microsoft.com/office/excel/2006/main">
          <x14:cfRule type="expression" priority="11" id="{3EE6D696-5EFD-499F-A4F9-4F992F3EC9CB}">
            <xm:f>CTR2_Form!$J$51=0</xm:f>
            <x14:dxf>
              <fill>
                <patternFill>
                  <bgColor theme="0" tint="-0.34998626667073579"/>
                </patternFill>
              </fill>
            </x14:dxf>
          </x14:cfRule>
          <xm:sqref>B32</xm:sqref>
        </x14:conditionalFormatting>
        <x14:conditionalFormatting xmlns:xm="http://schemas.microsoft.com/office/excel/2006/main">
          <x14:cfRule type="expression" priority="10" id="{7C248A15-7B30-4ACC-948E-E3DBFD1A95F2}">
            <xm:f>CTR2_Form!$J$51=0</xm:f>
            <x14:dxf>
              <fill>
                <patternFill>
                  <bgColor theme="0" tint="-0.34998626667073579"/>
                </patternFill>
              </fill>
            </x14:dxf>
          </x14:cfRule>
          <xm:sqref>B35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pageSetUpPr fitToPage="1"/>
  </sheetPr>
  <dimension ref="A1:AE532"/>
  <sheetViews>
    <sheetView showGridLines="0" zoomScale="60" zoomScaleNormal="60" zoomScaleSheetLayoutView="80" workbookViewId="0">
      <pane xSplit="3" ySplit="7" topLeftCell="D8" activePane="bottomRight" state="frozen"/>
      <selection pane="topRight" activeCell="M1" sqref="M1"/>
      <selection pane="bottomLeft" activeCell="M1" sqref="M1"/>
      <selection pane="bottomRight"/>
    </sheetView>
  </sheetViews>
  <sheetFormatPr defaultColWidth="9.1796875" defaultRowHeight="15" customHeight="1" x14ac:dyDescent="0.35"/>
  <cols>
    <col min="1" max="1" width="3.54296875" style="67" bestFit="1" customWidth="1"/>
    <col min="2" max="2" width="75" style="67" bestFit="1" customWidth="1"/>
    <col min="3" max="3" width="10.54296875" style="41" customWidth="1"/>
    <col min="4" max="4" width="12.453125" style="41" bestFit="1" customWidth="1"/>
    <col min="5" max="6" width="7.81640625" style="41" bestFit="1" customWidth="1"/>
    <col min="7" max="7" width="18.81640625" style="41" bestFit="1" customWidth="1"/>
    <col min="8" max="8" width="17.7265625" style="71" customWidth="1"/>
    <col min="9" max="9" width="17.7265625" style="70" customWidth="1"/>
    <col min="10" max="10" width="17.7265625" style="72" customWidth="1"/>
    <col min="11" max="11" width="16.453125" style="41" customWidth="1"/>
    <col min="12" max="12" width="28.453125" style="41" customWidth="1"/>
    <col min="13" max="15" width="16.453125" style="41" customWidth="1"/>
    <col min="16" max="16" width="14" style="41" customWidth="1"/>
    <col min="17" max="17" width="9.1796875" style="41"/>
    <col min="18" max="18" width="31" style="41" bestFit="1" customWidth="1"/>
    <col min="19" max="19" width="6.26953125" style="41" bestFit="1" customWidth="1"/>
    <col min="20" max="20" width="15.54296875" style="41" customWidth="1"/>
    <col min="21" max="21" width="9.1796875" style="41"/>
    <col min="22" max="22" width="11.1796875" style="41" customWidth="1"/>
    <col min="23" max="24" width="9.1796875" style="41"/>
    <col min="25" max="25" width="10.1796875" style="41" bestFit="1" customWidth="1"/>
    <col min="26" max="16384" width="9.1796875" style="41"/>
  </cols>
  <sheetData>
    <row r="1" spans="1:31" s="64" customFormat="1" ht="15.5" x14ac:dyDescent="0.35">
      <c r="A1" s="656">
        <v>1</v>
      </c>
      <c r="B1" s="656">
        <v>2</v>
      </c>
      <c r="C1" s="657">
        <v>3</v>
      </c>
      <c r="D1" s="658">
        <v>4</v>
      </c>
      <c r="E1" s="658">
        <v>5</v>
      </c>
      <c r="F1" s="658">
        <v>6</v>
      </c>
      <c r="G1" s="658">
        <v>7</v>
      </c>
      <c r="H1" s="658">
        <v>8</v>
      </c>
      <c r="I1" s="658">
        <v>9</v>
      </c>
      <c r="J1" s="658">
        <v>10</v>
      </c>
      <c r="K1" s="574">
        <v>11</v>
      </c>
      <c r="L1" s="574">
        <v>12</v>
      </c>
      <c r="M1" s="574">
        <v>13</v>
      </c>
      <c r="N1" s="574">
        <v>14</v>
      </c>
      <c r="O1" s="574">
        <v>15</v>
      </c>
      <c r="P1" s="574">
        <v>16</v>
      </c>
      <c r="Q1" s="388"/>
      <c r="R1" s="388"/>
      <c r="S1" s="388"/>
      <c r="T1" s="388"/>
      <c r="U1" s="388"/>
      <c r="V1" s="388"/>
      <c r="W1" s="388"/>
      <c r="X1" s="388"/>
      <c r="Y1" s="388"/>
      <c r="Z1" s="388"/>
      <c r="AA1" s="388"/>
      <c r="AB1" s="388"/>
      <c r="AC1" s="388"/>
      <c r="AD1" s="388"/>
      <c r="AE1" s="388"/>
    </row>
    <row r="2" spans="1:31" ht="15.5" x14ac:dyDescent="0.35">
      <c r="A2" s="304" t="s">
        <v>125</v>
      </c>
      <c r="B2" s="304"/>
      <c r="C2" s="352"/>
      <c r="D2" s="351"/>
      <c r="E2" s="351"/>
      <c r="F2" s="351"/>
      <c r="G2" s="389"/>
      <c r="H2" s="390"/>
      <c r="I2" s="391"/>
      <c r="J2" s="392"/>
      <c r="K2" s="393"/>
      <c r="L2" s="394"/>
      <c r="M2" s="393"/>
      <c r="N2" s="395"/>
      <c r="O2" s="396"/>
      <c r="P2" s="397"/>
      <c r="Q2" s="76"/>
      <c r="R2" s="76"/>
      <c r="S2" s="76"/>
      <c r="T2" s="76"/>
      <c r="U2" s="76"/>
      <c r="V2" s="76"/>
      <c r="W2" s="76"/>
      <c r="X2" s="76"/>
      <c r="Y2" s="76"/>
      <c r="Z2" s="76"/>
      <c r="AA2" s="76"/>
      <c r="AB2" s="76"/>
      <c r="AC2" s="76"/>
      <c r="AD2" s="76"/>
      <c r="AE2" s="76"/>
    </row>
    <row r="3" spans="1:31" ht="15.5" x14ac:dyDescent="0.35">
      <c r="A3" s="398"/>
      <c r="B3" s="186"/>
      <c r="C3" s="352"/>
      <c r="D3" s="351"/>
      <c r="E3" s="351"/>
      <c r="F3" s="351"/>
      <c r="G3" s="399"/>
      <c r="H3" s="351"/>
      <c r="I3" s="351"/>
      <c r="J3" s="392"/>
      <c r="K3" s="393"/>
      <c r="L3" s="394"/>
      <c r="M3" s="393"/>
      <c r="N3" s="395"/>
      <c r="O3" s="396"/>
      <c r="P3" s="397"/>
      <c r="Q3" s="76"/>
      <c r="R3" s="76"/>
      <c r="S3" s="76"/>
      <c r="T3" s="76"/>
      <c r="U3" s="76"/>
      <c r="V3" s="76"/>
      <c r="W3" s="76"/>
      <c r="X3" s="76"/>
      <c r="Y3" s="76"/>
      <c r="Z3" s="76"/>
      <c r="AA3" s="76"/>
      <c r="AB3" s="76"/>
      <c r="AC3" s="76"/>
      <c r="AD3" s="76"/>
      <c r="AE3" s="76"/>
    </row>
    <row r="4" spans="1:31" ht="46.5" x14ac:dyDescent="0.35">
      <c r="A4" s="398"/>
      <c r="B4" s="398"/>
      <c r="C4" s="352"/>
      <c r="D4" s="351"/>
      <c r="E4" s="351"/>
      <c r="F4" s="351"/>
      <c r="G4" s="171" t="s">
        <v>126</v>
      </c>
      <c r="H4" s="400" t="s">
        <v>127</v>
      </c>
      <c r="I4" s="187" t="s">
        <v>128</v>
      </c>
      <c r="J4" s="401" t="s">
        <v>129</v>
      </c>
      <c r="K4" s="332" t="s">
        <v>130</v>
      </c>
      <c r="L4" s="622" t="s">
        <v>131</v>
      </c>
      <c r="M4" s="331" t="s">
        <v>132</v>
      </c>
      <c r="N4" s="402" t="s">
        <v>66</v>
      </c>
      <c r="O4" s="334" t="s">
        <v>133</v>
      </c>
      <c r="P4" s="336" t="s">
        <v>134</v>
      </c>
      <c r="Q4" s="76"/>
      <c r="R4" s="76"/>
      <c r="S4" s="76"/>
      <c r="T4" s="76"/>
      <c r="U4" s="76"/>
      <c r="V4" s="76"/>
      <c r="W4" s="76"/>
      <c r="X4" s="76"/>
      <c r="Y4" s="76"/>
      <c r="Z4" s="76"/>
      <c r="AA4" s="76"/>
      <c r="AB4" s="76"/>
      <c r="AC4" s="76"/>
      <c r="AD4" s="76"/>
      <c r="AE4" s="76"/>
    </row>
    <row r="5" spans="1:31" s="66" customFormat="1" ht="15.75" customHeight="1" x14ac:dyDescent="0.35">
      <c r="A5" s="403" t="s">
        <v>135</v>
      </c>
      <c r="B5" s="404" t="s">
        <v>98</v>
      </c>
      <c r="C5" s="572" t="s">
        <v>136</v>
      </c>
      <c r="D5" s="573" t="s">
        <v>137</v>
      </c>
      <c r="E5" s="573"/>
      <c r="F5" s="573"/>
      <c r="G5" s="405"/>
      <c r="H5" s="406"/>
      <c r="I5" s="65"/>
      <c r="J5" s="407"/>
      <c r="K5" s="408"/>
      <c r="L5" s="409"/>
      <c r="M5" s="408"/>
      <c r="N5" s="395"/>
      <c r="O5" s="396"/>
      <c r="P5" s="397"/>
      <c r="Q5" s="76"/>
      <c r="R5" s="76"/>
      <c r="S5" s="410"/>
      <c r="T5" s="410"/>
      <c r="U5" s="410"/>
      <c r="V5" s="410"/>
      <c r="W5" s="410"/>
      <c r="X5" s="410"/>
      <c r="Y5" s="410"/>
      <c r="Z5" s="410"/>
      <c r="AA5" s="410"/>
      <c r="AB5" s="410"/>
      <c r="AC5" s="410"/>
      <c r="AD5" s="410"/>
      <c r="AE5" s="410"/>
    </row>
    <row r="6" spans="1:31" ht="15.5" x14ac:dyDescent="0.35">
      <c r="A6" s="520"/>
      <c r="B6" s="520"/>
      <c r="C6" s="521"/>
      <c r="D6" s="500"/>
      <c r="E6" s="500"/>
      <c r="F6" s="500"/>
      <c r="G6" s="522"/>
      <c r="H6" s="523"/>
      <c r="I6" s="524"/>
      <c r="J6" s="525"/>
      <c r="K6" s="526"/>
      <c r="L6" s="527"/>
      <c r="M6" s="526"/>
      <c r="N6" s="528"/>
      <c r="O6" s="529"/>
      <c r="P6" s="530"/>
      <c r="Q6" s="76"/>
      <c r="R6" s="76"/>
      <c r="S6" s="76"/>
      <c r="T6" s="76"/>
      <c r="U6" s="76"/>
      <c r="V6" s="76"/>
      <c r="W6" s="76"/>
      <c r="X6" s="76"/>
      <c r="Y6" s="76"/>
      <c r="Z6" s="76"/>
      <c r="AA6" s="76"/>
      <c r="AB6" s="76"/>
      <c r="AC6" s="76"/>
      <c r="AD6" s="76"/>
      <c r="AE6" s="76"/>
    </row>
    <row r="7" spans="1:31" ht="16" thickBot="1" x14ac:dyDescent="0.4">
      <c r="A7" s="648"/>
      <c r="B7" s="649"/>
      <c r="C7" s="659"/>
      <c r="D7" s="351"/>
      <c r="E7" s="351"/>
      <c r="F7" s="351"/>
      <c r="G7" s="189" t="s">
        <v>119</v>
      </c>
      <c r="H7" s="189" t="s">
        <v>138</v>
      </c>
      <c r="I7" s="188" t="s">
        <v>139</v>
      </c>
      <c r="J7" s="190" t="s">
        <v>114</v>
      </c>
      <c r="K7" s="411"/>
      <c r="L7" s="411"/>
      <c r="M7" s="411"/>
      <c r="N7" s="412"/>
      <c r="O7" s="531"/>
      <c r="P7" s="397"/>
      <c r="Q7" s="76"/>
      <c r="R7" s="76"/>
      <c r="S7" s="76"/>
      <c r="T7" s="76"/>
      <c r="U7" s="76"/>
      <c r="V7" s="76"/>
      <c r="W7" s="76"/>
      <c r="X7" s="76"/>
      <c r="Y7" s="76"/>
      <c r="Z7" s="76"/>
      <c r="AA7" s="76"/>
      <c r="AB7" s="76"/>
      <c r="AC7" s="76"/>
      <c r="AD7" s="76"/>
      <c r="AE7" s="76"/>
    </row>
    <row r="8" spans="1:31" s="68" customFormat="1" ht="15.5" x14ac:dyDescent="0.35">
      <c r="A8" s="579"/>
      <c r="B8" s="580"/>
      <c r="C8" s="581"/>
      <c r="D8" s="582"/>
      <c r="E8" s="582"/>
      <c r="F8" s="582"/>
      <c r="G8" s="583"/>
      <c r="H8" s="584"/>
      <c r="I8" s="584"/>
      <c r="J8" s="585"/>
      <c r="K8" s="586"/>
      <c r="L8" s="586"/>
      <c r="M8" s="587"/>
      <c r="N8" s="587"/>
      <c r="O8" s="588"/>
      <c r="P8" s="589"/>
      <c r="Q8" s="413"/>
      <c r="R8" s="413"/>
      <c r="S8" s="413"/>
      <c r="T8" s="413"/>
      <c r="U8" s="413"/>
      <c r="V8" s="413"/>
      <c r="W8" s="413"/>
      <c r="X8" s="413"/>
      <c r="Y8" s="413"/>
      <c r="Z8" s="413"/>
      <c r="AA8" s="413"/>
      <c r="AB8" s="413"/>
      <c r="AC8" s="413"/>
      <c r="AD8" s="413"/>
      <c r="AE8" s="413"/>
    </row>
    <row r="9" spans="1:31" ht="16" thickBot="1" x14ac:dyDescent="0.4">
      <c r="A9" s="597">
        <v>1</v>
      </c>
      <c r="B9" s="598" t="s">
        <v>140</v>
      </c>
      <c r="C9" s="598" t="s">
        <v>141</v>
      </c>
      <c r="D9" s="598" t="s">
        <v>142</v>
      </c>
      <c r="E9" s="598" t="s">
        <v>143</v>
      </c>
      <c r="F9" s="598" t="s">
        <v>144</v>
      </c>
      <c r="G9" s="599">
        <f>VLOOKUP(D9,'FROM SQL'!$A$3:$N$94,4,FALSE)</f>
        <v>156165625</v>
      </c>
      <c r="H9" s="599">
        <f>VLOOKUP($D9,'FROM SQL'!$A$3:$N$94,6,FALSE)</f>
        <v>0</v>
      </c>
      <c r="I9" s="600">
        <f>VLOOKUP($D9,'FROM SQL'!$A$3:$N$94,8,FALSE)</f>
        <v>586647.69999999995</v>
      </c>
      <c r="J9" s="601">
        <f>VLOOKUP($D9,'FROM SQL'!$A$3:$N$94,10,FALSE)</f>
        <v>266.2</v>
      </c>
      <c r="K9" s="602">
        <v>13</v>
      </c>
      <c r="L9" s="575">
        <f>IF(K9="","",IF(K9=13,13.01/(J9*(1+M9)),IF(K9="ASC",0.03+P9,0.03)))</f>
        <v>4.8873027798647634E-2</v>
      </c>
      <c r="M9" s="603">
        <v>0</v>
      </c>
      <c r="N9" s="604">
        <f t="shared" ref="N9:N17" si="0">J9*(1+M9)*(1+L9)</f>
        <v>279.20999999999998</v>
      </c>
      <c r="O9" s="604"/>
      <c r="P9" s="603" t="str">
        <f>IF(K9="ASC",0.02,"")</f>
        <v/>
      </c>
      <c r="Q9" s="414"/>
      <c r="R9" s="414"/>
      <c r="S9"/>
      <c r="T9"/>
      <c r="U9"/>
      <c r="V9"/>
      <c r="W9"/>
      <c r="X9" s="333"/>
      <c r="Y9" s="415"/>
      <c r="Z9" s="415"/>
      <c r="AA9" s="76"/>
      <c r="AB9" s="76"/>
      <c r="AC9" s="76"/>
      <c r="AD9" s="76"/>
      <c r="AE9" s="76"/>
    </row>
    <row r="10" spans="1:31" ht="15.5" x14ac:dyDescent="0.35">
      <c r="A10" s="590">
        <v>2</v>
      </c>
      <c r="B10" s="76" t="s">
        <v>145</v>
      </c>
      <c r="C10" s="76" t="s">
        <v>146</v>
      </c>
      <c r="D10" s="76" t="s">
        <v>147</v>
      </c>
      <c r="E10" s="76" t="s">
        <v>148</v>
      </c>
      <c r="F10" s="76" t="s">
        <v>144</v>
      </c>
      <c r="G10" s="433">
        <f>VLOOKUP(D10,'FROM SQL'!$A$3:$N$94,4,FALSE)</f>
        <v>31601763</v>
      </c>
      <c r="H10" s="433">
        <f>VLOOKUP($D10,'FROM SQL'!$A$3:$N$94,6,FALSE)</f>
        <v>0</v>
      </c>
      <c r="I10" s="591">
        <f>VLOOKUP($D10,'FROM SQL'!$A$3:$N$94,8,FALSE)</f>
        <v>380974</v>
      </c>
      <c r="J10" s="415">
        <f>VLOOKUP($D10,'FROM SQL'!$A$3:$N$94,10,FALSE)</f>
        <v>82.95</v>
      </c>
      <c r="K10" s="595">
        <v>0.03</v>
      </c>
      <c r="L10" s="575">
        <f t="shared" ref="L10:L73" si="1">IF(K10="","",IF(K10=13,13.01/(J10*(1+M10)),IF(K10="ASC",0.03+P10,0.03)))</f>
        <v>0.03</v>
      </c>
      <c r="M10" s="593">
        <v>0</v>
      </c>
      <c r="N10" s="594">
        <f t="shared" si="0"/>
        <v>85.438500000000005</v>
      </c>
      <c r="O10" s="594"/>
      <c r="P10" s="593" t="str">
        <f t="shared" ref="P10:P73" si="2">IF(K10="ASC",0.02,"")</f>
        <v/>
      </c>
      <c r="Q10" s="660" t="s">
        <v>76</v>
      </c>
      <c r="R10" s="661"/>
      <c r="S10" s="661"/>
      <c r="T10" s="662"/>
      <c r="U10" s="662"/>
      <c r="V10" s="663"/>
      <c r="W10"/>
      <c r="X10" s="333"/>
      <c r="Y10" s="76"/>
      <c r="Z10" s="415"/>
      <c r="AA10" s="76"/>
      <c r="AB10" s="76"/>
      <c r="AC10" s="76"/>
      <c r="AD10" s="76"/>
      <c r="AE10" s="76"/>
    </row>
    <row r="11" spans="1:31" ht="15.5" x14ac:dyDescent="0.35">
      <c r="A11" s="590">
        <v>3</v>
      </c>
      <c r="B11" s="76" t="s">
        <v>149</v>
      </c>
      <c r="C11" s="76" t="s">
        <v>150</v>
      </c>
      <c r="D11" s="76" t="s">
        <v>151</v>
      </c>
      <c r="E11" s="76" t="s">
        <v>148</v>
      </c>
      <c r="F11" s="76" t="s">
        <v>152</v>
      </c>
      <c r="G11" s="433">
        <f>VLOOKUP(D11,'FROM SQL'!$A$3:$N$94,4,FALSE)</f>
        <v>25042979</v>
      </c>
      <c r="H11" s="433">
        <f>VLOOKUP($D11,'FROM SQL'!$A$3:$N$94,6,FALSE)</f>
        <v>0</v>
      </c>
      <c r="I11" s="591">
        <f>VLOOKUP($D11,'FROM SQL'!$A$3:$N$94,8,FALSE)</f>
        <v>228807</v>
      </c>
      <c r="J11" s="415">
        <f>VLOOKUP($D11,'FROM SQL'!$A$3:$N$94,10,FALSE)</f>
        <v>109.45</v>
      </c>
      <c r="K11" s="595">
        <v>0.03</v>
      </c>
      <c r="L11" s="575">
        <f t="shared" si="1"/>
        <v>0.03</v>
      </c>
      <c r="M11" s="593">
        <v>0</v>
      </c>
      <c r="N11" s="594">
        <f t="shared" si="0"/>
        <v>112.73350000000001</v>
      </c>
      <c r="O11" s="594"/>
      <c r="P11" s="593" t="str">
        <f t="shared" si="2"/>
        <v/>
      </c>
      <c r="Q11" s="610" t="s">
        <v>153</v>
      </c>
      <c r="R11" s="416"/>
      <c r="S11" s="416"/>
      <c r="T11" s="417"/>
      <c r="U11" s="417"/>
      <c r="V11" s="418"/>
      <c r="W11"/>
      <c r="X11" s="333"/>
      <c r="Y11" s="76"/>
      <c r="Z11" s="415"/>
      <c r="AA11" s="76"/>
      <c r="AB11" s="76"/>
      <c r="AC11" s="76"/>
      <c r="AD11" s="76"/>
      <c r="AE11" s="76"/>
    </row>
    <row r="12" spans="1:31" ht="15.5" x14ac:dyDescent="0.35">
      <c r="A12" s="590">
        <v>4</v>
      </c>
      <c r="B12" s="76" t="s">
        <v>154</v>
      </c>
      <c r="C12" s="76" t="s">
        <v>155</v>
      </c>
      <c r="D12" s="76" t="s">
        <v>156</v>
      </c>
      <c r="E12" s="76" t="s">
        <v>143</v>
      </c>
      <c r="F12" s="76" t="s">
        <v>152</v>
      </c>
      <c r="G12" s="433">
        <f>VLOOKUP(D12,'FROM SQL'!$A$3:$N$94,4,FALSE)</f>
        <v>57680078</v>
      </c>
      <c r="H12" s="433">
        <f>VLOOKUP($D12,'FROM SQL'!$A$3:$N$94,6,FALSE)</f>
        <v>0</v>
      </c>
      <c r="I12" s="591">
        <f>VLOOKUP($D12,'FROM SQL'!$A$3:$N$94,8,FALSE)</f>
        <v>228807.5</v>
      </c>
      <c r="J12" s="415">
        <f>VLOOKUP($D12,'FROM SQL'!$A$3:$N$94,10,FALSE)</f>
        <v>252.09</v>
      </c>
      <c r="K12" s="602">
        <v>13</v>
      </c>
      <c r="L12" s="575">
        <f t="shared" si="1"/>
        <v>5.1608552501090879E-2</v>
      </c>
      <c r="M12" s="593">
        <v>0</v>
      </c>
      <c r="N12" s="594">
        <f t="shared" si="0"/>
        <v>265.10000000000002</v>
      </c>
      <c r="O12" s="594"/>
      <c r="P12" s="593" t="str">
        <f t="shared" si="2"/>
        <v/>
      </c>
      <c r="Q12" s="611"/>
      <c r="R12" s="419"/>
      <c r="S12" s="419"/>
      <c r="T12" s="420"/>
      <c r="U12" s="420"/>
      <c r="V12" s="421"/>
      <c r="W12"/>
      <c r="X12" s="333"/>
      <c r="Y12" s="415"/>
      <c r="Z12" s="415"/>
      <c r="AA12" s="76"/>
      <c r="AB12" s="76"/>
      <c r="AC12" s="76"/>
      <c r="AD12" s="76"/>
      <c r="AE12" s="76"/>
    </row>
    <row r="13" spans="1:31" ht="15.5" x14ac:dyDescent="0.35">
      <c r="A13" s="590">
        <v>5</v>
      </c>
      <c r="B13" s="76" t="s">
        <v>157</v>
      </c>
      <c r="C13" s="76" t="s">
        <v>158</v>
      </c>
      <c r="D13" s="76" t="s">
        <v>159</v>
      </c>
      <c r="E13" s="76" t="s">
        <v>148</v>
      </c>
      <c r="F13" s="76" t="s">
        <v>160</v>
      </c>
      <c r="G13" s="433">
        <f>VLOOKUP(D13,'FROM SQL'!$A$3:$N$94,4,FALSE)</f>
        <v>28708775.620000001</v>
      </c>
      <c r="H13" s="433">
        <f>VLOOKUP($D13,'FROM SQL'!$A$3:$N$94,6,FALSE)</f>
        <v>0</v>
      </c>
      <c r="I13" s="591">
        <f>VLOOKUP($D13,'FROM SQL'!$A$3:$N$94,8,FALSE)</f>
        <v>363632.37</v>
      </c>
      <c r="J13" s="415">
        <f>VLOOKUP($D13,'FROM SQL'!$A$3:$N$94,10,FALSE)</f>
        <v>78.95</v>
      </c>
      <c r="K13" s="595">
        <v>0.03</v>
      </c>
      <c r="L13" s="575">
        <f t="shared" si="1"/>
        <v>0.03</v>
      </c>
      <c r="M13" s="593">
        <v>0</v>
      </c>
      <c r="N13" s="594">
        <f t="shared" si="0"/>
        <v>81.3185</v>
      </c>
      <c r="O13" s="594"/>
      <c r="P13" s="593" t="str">
        <f t="shared" si="2"/>
        <v/>
      </c>
      <c r="Q13" s="612"/>
      <c r="R13" s="422"/>
      <c r="S13" s="419"/>
      <c r="T13" s="420"/>
      <c r="U13" s="420"/>
      <c r="V13" s="330"/>
      <c r="W13"/>
      <c r="X13" s="333"/>
      <c r="Y13" s="76"/>
      <c r="Z13" s="415"/>
      <c r="AA13" s="76"/>
      <c r="AB13" s="76"/>
      <c r="AC13" s="76"/>
      <c r="AD13" s="76"/>
      <c r="AE13" s="76"/>
    </row>
    <row r="14" spans="1:31" ht="15.5" x14ac:dyDescent="0.35">
      <c r="A14" s="590">
        <v>6</v>
      </c>
      <c r="B14" s="76" t="s">
        <v>161</v>
      </c>
      <c r="C14" s="76" t="s">
        <v>162</v>
      </c>
      <c r="D14" s="76" t="s">
        <v>163</v>
      </c>
      <c r="E14" s="76" t="s">
        <v>148</v>
      </c>
      <c r="F14" s="76" t="s">
        <v>160</v>
      </c>
      <c r="G14" s="433">
        <f>VLOOKUP(D14,'FROM SQL'!$A$3:$N$94,4,FALSE)</f>
        <v>24937662</v>
      </c>
      <c r="H14" s="433">
        <f>VLOOKUP($D14,'FROM SQL'!$A$3:$N$94,6,FALSE)</f>
        <v>0</v>
      </c>
      <c r="I14" s="591">
        <f>VLOOKUP($D14,'FROM SQL'!$A$3:$N$94,8,FALSE)</f>
        <v>323194.2</v>
      </c>
      <c r="J14" s="415">
        <f>VLOOKUP($D14,'FROM SQL'!$A$3:$N$94,10,FALSE)</f>
        <v>77.16</v>
      </c>
      <c r="K14" s="595">
        <v>0.03</v>
      </c>
      <c r="L14" s="575">
        <f t="shared" si="1"/>
        <v>0.03</v>
      </c>
      <c r="M14" s="593">
        <v>0</v>
      </c>
      <c r="N14" s="594">
        <f t="shared" si="0"/>
        <v>79.474800000000002</v>
      </c>
      <c r="O14" s="594"/>
      <c r="P14" s="593" t="str">
        <f t="shared" si="2"/>
        <v/>
      </c>
      <c r="Q14" s="611"/>
      <c r="R14" s="419" t="s">
        <v>164</v>
      </c>
      <c r="S14" s="423">
        <v>1</v>
      </c>
      <c r="T14" s="424"/>
      <c r="U14" s="69">
        <f>IF(CTR2_Form!E58="yes - to be held",1,IF(CTR2_Form!E58="yes - resulted in no changes",2,IF(CTR2_Form!E58="yes - changes made to form",3,IF(CTR2_Form!E58="no",4,IF(CTR2_Form!E58="",5,)))))</f>
        <v>4</v>
      </c>
      <c r="V14" s="330"/>
      <c r="W14"/>
      <c r="X14" s="333"/>
      <c r="Y14" s="76"/>
      <c r="Z14" s="415"/>
      <c r="AA14" s="76"/>
      <c r="AB14" s="76"/>
      <c r="AC14" s="76"/>
      <c r="AD14" s="76"/>
      <c r="AE14" s="76"/>
    </row>
    <row r="15" spans="1:31" ht="15.5" x14ac:dyDescent="0.35">
      <c r="A15" s="590">
        <v>7</v>
      </c>
      <c r="B15" s="76" t="s">
        <v>165</v>
      </c>
      <c r="C15" s="76" t="s">
        <v>166</v>
      </c>
      <c r="D15" s="76" t="s">
        <v>167</v>
      </c>
      <c r="E15" s="76" t="s">
        <v>168</v>
      </c>
      <c r="F15" s="76" t="s">
        <v>152</v>
      </c>
      <c r="G15" s="433">
        <f>VLOOKUP(D15,'FROM SQL'!$A$3:$N$94,4,FALSE)</f>
        <v>371811613</v>
      </c>
      <c r="H15" s="433">
        <f>VLOOKUP($D15,'FROM SQL'!$A$3:$N$94,6,FALSE)</f>
        <v>9878676</v>
      </c>
      <c r="I15" s="591">
        <f>VLOOKUP($D15,'FROM SQL'!$A$3:$N$94,8,FALSE)</f>
        <v>240987</v>
      </c>
      <c r="J15" s="415">
        <f>VLOOKUP($D15,'FROM SQL'!$A$3:$N$94,10,FALSE)</f>
        <v>1542.87</v>
      </c>
      <c r="K15" s="595" t="s">
        <v>169</v>
      </c>
      <c r="L15" s="575">
        <f t="shared" si="1"/>
        <v>0.05</v>
      </c>
      <c r="M15" s="593">
        <v>0</v>
      </c>
      <c r="N15" s="594">
        <f t="shared" si="0"/>
        <v>1620.0135</v>
      </c>
      <c r="O15" s="594">
        <f>ROUND($J15*$P15,2)</f>
        <v>30.86</v>
      </c>
      <c r="P15" s="593">
        <f t="shared" si="2"/>
        <v>0.02</v>
      </c>
      <c r="Q15" s="611"/>
      <c r="R15" s="419" t="s">
        <v>170</v>
      </c>
      <c r="S15" s="419">
        <v>2</v>
      </c>
      <c r="T15" s="420"/>
      <c r="U15" s="425"/>
      <c r="V15" s="426"/>
      <c r="W15"/>
      <c r="X15" s="335"/>
      <c r="Y15" s="76"/>
      <c r="Z15" s="415"/>
      <c r="AA15" s="76"/>
      <c r="AB15" s="76"/>
      <c r="AC15" s="76"/>
      <c r="AD15" s="76"/>
      <c r="AE15" s="76"/>
    </row>
    <row r="16" spans="1:31" ht="15.5" x14ac:dyDescent="0.35">
      <c r="A16" s="590">
        <v>8</v>
      </c>
      <c r="B16" s="76" t="s">
        <v>171</v>
      </c>
      <c r="C16" s="76" t="s">
        <v>172</v>
      </c>
      <c r="D16" s="76" t="s">
        <v>173</v>
      </c>
      <c r="E16" s="76" t="s">
        <v>148</v>
      </c>
      <c r="F16" s="76" t="s">
        <v>152</v>
      </c>
      <c r="G16" s="433">
        <f>VLOOKUP(D16,'FROM SQL'!$A$3:$N$94,4,FALSE)</f>
        <v>24136689</v>
      </c>
      <c r="H16" s="433">
        <f>VLOOKUP($D16,'FROM SQL'!$A$3:$N$94,6,FALSE)</f>
        <v>0</v>
      </c>
      <c r="I16" s="591">
        <f>VLOOKUP($D16,'FROM SQL'!$A$3:$N$94,8,FALSE)</f>
        <v>302010.59999999998</v>
      </c>
      <c r="J16" s="415">
        <f>VLOOKUP($D16,'FROM SQL'!$A$3:$N$94,10,FALSE)</f>
        <v>79.92</v>
      </c>
      <c r="K16" s="595">
        <v>0.03</v>
      </c>
      <c r="L16" s="575">
        <f t="shared" si="1"/>
        <v>0.03</v>
      </c>
      <c r="M16" s="593">
        <v>0</v>
      </c>
      <c r="N16" s="594">
        <f t="shared" si="0"/>
        <v>82.317599999999999</v>
      </c>
      <c r="O16" s="594"/>
      <c r="P16" s="593" t="str">
        <f t="shared" si="2"/>
        <v/>
      </c>
      <c r="Q16" s="611"/>
      <c r="R16" s="419" t="s">
        <v>174</v>
      </c>
      <c r="S16" s="419">
        <v>3</v>
      </c>
      <c r="T16" s="420"/>
      <c r="U16" s="425"/>
      <c r="V16" s="426"/>
      <c r="W16"/>
      <c r="X16"/>
      <c r="Y16" s="76"/>
      <c r="Z16" s="415"/>
      <c r="AA16" s="76"/>
      <c r="AB16" s="76"/>
      <c r="AC16" s="76"/>
      <c r="AD16" s="76"/>
      <c r="AE16" s="76"/>
    </row>
    <row r="17" spans="1:31" ht="15.5" x14ac:dyDescent="0.35">
      <c r="A17" s="590">
        <v>9</v>
      </c>
      <c r="B17" s="76" t="s">
        <v>175</v>
      </c>
      <c r="C17" s="76" t="s">
        <v>176</v>
      </c>
      <c r="D17" s="76" t="s">
        <v>177</v>
      </c>
      <c r="E17" s="76" t="s">
        <v>143</v>
      </c>
      <c r="F17" s="76" t="s">
        <v>152</v>
      </c>
      <c r="G17" s="433">
        <f>VLOOKUP(D17,'FROM SQL'!$A$3:$N$94,4,FALSE)</f>
        <v>82303934</v>
      </c>
      <c r="H17" s="433">
        <f>VLOOKUP($D17,'FROM SQL'!$A$3:$N$94,6,FALSE)</f>
        <v>0</v>
      </c>
      <c r="I17" s="591">
        <f>VLOOKUP($D17,'FROM SQL'!$A$3:$N$94,8,FALSE)</f>
        <v>302010.59999999998</v>
      </c>
      <c r="J17" s="415">
        <f>VLOOKUP($D17,'FROM SQL'!$A$3:$N$94,10,FALSE)</f>
        <v>272.52</v>
      </c>
      <c r="K17" s="602">
        <v>13</v>
      </c>
      <c r="L17" s="575">
        <f t="shared" si="1"/>
        <v>4.7739615441068549E-2</v>
      </c>
      <c r="M17" s="593">
        <v>0</v>
      </c>
      <c r="N17" s="594">
        <f t="shared" si="0"/>
        <v>285.52999999999997</v>
      </c>
      <c r="O17" s="594"/>
      <c r="P17" s="593" t="str">
        <f t="shared" si="2"/>
        <v/>
      </c>
      <c r="Q17" s="611"/>
      <c r="R17" s="419" t="s">
        <v>79</v>
      </c>
      <c r="S17" s="419">
        <v>4</v>
      </c>
      <c r="T17" s="420"/>
      <c r="U17" s="425"/>
      <c r="V17" s="426"/>
      <c r="W17"/>
      <c r="X17"/>
      <c r="Y17" s="415"/>
      <c r="Z17" s="415"/>
      <c r="AA17" s="76"/>
      <c r="AB17" s="76"/>
      <c r="AC17" s="76"/>
      <c r="AD17" s="76"/>
      <c r="AE17" s="76"/>
    </row>
    <row r="18" spans="1:31" ht="15.5" x14ac:dyDescent="0.35">
      <c r="A18" s="590">
        <v>10</v>
      </c>
      <c r="B18" s="76" t="s">
        <v>178</v>
      </c>
      <c r="C18" s="76" t="s">
        <v>179</v>
      </c>
      <c r="D18" s="76" t="s">
        <v>180</v>
      </c>
      <c r="E18" s="76" t="s">
        <v>181</v>
      </c>
      <c r="F18" s="76" t="s">
        <v>152</v>
      </c>
      <c r="G18" s="433">
        <f>VLOOKUP(D18,'FROM SQL'!$A$3:$N$94,4,FALSE)</f>
        <v>3624127</v>
      </c>
      <c r="H18" s="433">
        <f>VLOOKUP($D18,'FROM SQL'!$A$3:$N$94,6,FALSE)</f>
        <v>0</v>
      </c>
      <c r="I18" s="591">
        <f>VLOOKUP($D18,'FROM SQL'!$A$3:$N$94,8,FALSE)</f>
        <v>302011.59999999998</v>
      </c>
      <c r="J18" s="415">
        <f>VLOOKUP($D18,'FROM SQL'!$A$3:$N$94,10,FALSE)</f>
        <v>12</v>
      </c>
      <c r="K18" s="592"/>
      <c r="L18" s="575" t="str">
        <f t="shared" si="1"/>
        <v/>
      </c>
      <c r="M18" s="593"/>
      <c r="N18" s="594"/>
      <c r="O18" s="594"/>
      <c r="P18" s="593" t="str">
        <f t="shared" si="2"/>
        <v/>
      </c>
      <c r="Q18" s="611"/>
      <c r="R18" s="419"/>
      <c r="S18" s="419"/>
      <c r="T18" s="420"/>
      <c r="U18" s="425"/>
      <c r="V18" s="426"/>
      <c r="W18"/>
      <c r="X18"/>
      <c r="Y18" s="415"/>
      <c r="Z18" s="415"/>
      <c r="AA18" s="76"/>
      <c r="AB18" s="76"/>
      <c r="AC18" s="76"/>
      <c r="AD18" s="76"/>
      <c r="AE18" s="76"/>
    </row>
    <row r="19" spans="1:31" ht="15.5" x14ac:dyDescent="0.35">
      <c r="A19" s="590">
        <v>11</v>
      </c>
      <c r="B19" s="76" t="s">
        <v>182</v>
      </c>
      <c r="C19" s="76" t="s">
        <v>183</v>
      </c>
      <c r="D19" s="76" t="s">
        <v>184</v>
      </c>
      <c r="E19" s="76" t="s">
        <v>148</v>
      </c>
      <c r="F19" s="76" t="s">
        <v>185</v>
      </c>
      <c r="G19" s="433">
        <f>VLOOKUP(D19,'FROM SQL'!$A$3:$N$94,4,FALSE)</f>
        <v>34395863</v>
      </c>
      <c r="H19" s="433">
        <f>VLOOKUP($D19,'FROM SQL'!$A$3:$N$94,6,FALSE)</f>
        <v>0</v>
      </c>
      <c r="I19" s="591">
        <f>VLOOKUP($D19,'FROM SQL'!$A$3:$N$94,8,FALSE)</f>
        <v>393185.4</v>
      </c>
      <c r="J19" s="415">
        <f>VLOOKUP($D19,'FROM SQL'!$A$3:$N$94,10,FALSE)</f>
        <v>87.48</v>
      </c>
      <c r="K19" s="595">
        <v>0.03</v>
      </c>
      <c r="L19" s="575">
        <f t="shared" si="1"/>
        <v>0.03</v>
      </c>
      <c r="M19" s="593">
        <v>0</v>
      </c>
      <c r="N19" s="594">
        <f t="shared" ref="N19:N60" si="3">J19*(1+M19)*(1+L19)</f>
        <v>90.104400000000012</v>
      </c>
      <c r="O19" s="594"/>
      <c r="P19" s="593" t="str">
        <f t="shared" si="2"/>
        <v/>
      </c>
      <c r="Q19" s="611"/>
      <c r="R19" s="419" t="s">
        <v>186</v>
      </c>
      <c r="S19" s="419">
        <v>5</v>
      </c>
      <c r="T19" s="420"/>
      <c r="U19" s="425"/>
      <c r="V19" s="426"/>
      <c r="W19"/>
      <c r="X19"/>
      <c r="Y19" s="76"/>
      <c r="Z19" s="415"/>
      <c r="AA19" s="76"/>
      <c r="AB19" s="76"/>
      <c r="AC19" s="76"/>
      <c r="AD19" s="76"/>
      <c r="AE19" s="76"/>
    </row>
    <row r="20" spans="1:31" ht="16" thickBot="1" x14ac:dyDescent="0.4">
      <c r="A20" s="590">
        <v>12</v>
      </c>
      <c r="B20" s="76" t="s">
        <v>187</v>
      </c>
      <c r="C20" s="76" t="s">
        <v>188</v>
      </c>
      <c r="D20" s="76" t="s">
        <v>189</v>
      </c>
      <c r="E20" s="76" t="s">
        <v>143</v>
      </c>
      <c r="F20" s="76" t="s">
        <v>185</v>
      </c>
      <c r="G20" s="433">
        <f>VLOOKUP(D20,'FROM SQL'!$A$3:$N$94,4,FALSE)</f>
        <v>98469362</v>
      </c>
      <c r="H20" s="433">
        <f>VLOOKUP($D20,'FROM SQL'!$A$3:$N$94,6,FALSE)</f>
        <v>0</v>
      </c>
      <c r="I20" s="591">
        <f>VLOOKUP($D20,'FROM SQL'!$A$3:$N$94,8,FALSE)</f>
        <v>393185.4</v>
      </c>
      <c r="J20" s="415">
        <f>VLOOKUP($D20,'FROM SQL'!$A$3:$N$94,10,FALSE)</f>
        <v>250.44</v>
      </c>
      <c r="K20" s="602">
        <v>13</v>
      </c>
      <c r="L20" s="575">
        <f t="shared" si="1"/>
        <v>5.194857051589203E-2</v>
      </c>
      <c r="M20" s="593">
        <v>0</v>
      </c>
      <c r="N20" s="594">
        <f t="shared" si="3"/>
        <v>263.45</v>
      </c>
      <c r="O20" s="594"/>
      <c r="P20" s="593" t="str">
        <f t="shared" si="2"/>
        <v/>
      </c>
      <c r="Q20" s="613"/>
      <c r="R20" s="532"/>
      <c r="S20" s="532"/>
      <c r="T20" s="533"/>
      <c r="U20" s="534"/>
      <c r="V20" s="535"/>
      <c r="W20"/>
      <c r="X20"/>
      <c r="Y20" s="415"/>
      <c r="Z20" s="415"/>
      <c r="AA20" s="76"/>
      <c r="AB20" s="76"/>
      <c r="AC20" s="76"/>
      <c r="AD20" s="76"/>
      <c r="AE20" s="76"/>
    </row>
    <row r="21" spans="1:31" ht="15.5" x14ac:dyDescent="0.35">
      <c r="A21" s="590">
        <v>13</v>
      </c>
      <c r="B21" s="76" t="s">
        <v>190</v>
      </c>
      <c r="C21" s="76" t="s">
        <v>191</v>
      </c>
      <c r="D21" s="76" t="s">
        <v>192</v>
      </c>
      <c r="E21" s="76" t="s">
        <v>148</v>
      </c>
      <c r="F21" s="76" t="s">
        <v>193</v>
      </c>
      <c r="G21" s="433">
        <f>VLOOKUP(D21,'FROM SQL'!$A$3:$N$94,4,FALSE)</f>
        <v>13938077</v>
      </c>
      <c r="H21" s="433">
        <f>VLOOKUP($D21,'FROM SQL'!$A$3:$N$94,6,FALSE)</f>
        <v>0</v>
      </c>
      <c r="I21" s="591">
        <f>VLOOKUP($D21,'FROM SQL'!$A$3:$N$94,8,FALSE)</f>
        <v>160466</v>
      </c>
      <c r="J21" s="415">
        <f>VLOOKUP($D21,'FROM SQL'!$A$3:$N$94,10,FALSE)</f>
        <v>86.86</v>
      </c>
      <c r="K21" s="595">
        <v>0.03</v>
      </c>
      <c r="L21" s="575">
        <f t="shared" si="1"/>
        <v>0.03</v>
      </c>
      <c r="M21" s="593">
        <v>0</v>
      </c>
      <c r="N21" s="594">
        <f t="shared" si="3"/>
        <v>89.465800000000002</v>
      </c>
      <c r="O21" s="594"/>
      <c r="P21" s="593" t="str">
        <f t="shared" si="2"/>
        <v/>
      </c>
      <c r="Q21" s="414"/>
      <c r="R21" s="414"/>
      <c r="S21"/>
      <c r="T21"/>
      <c r="U21"/>
      <c r="V21"/>
      <c r="W21"/>
      <c r="X21"/>
      <c r="Y21" s="76"/>
      <c r="Z21" s="415"/>
      <c r="AA21" s="76"/>
      <c r="AB21" s="76"/>
      <c r="AC21" s="76"/>
      <c r="AD21" s="76"/>
      <c r="AE21" s="76"/>
    </row>
    <row r="22" spans="1:31" ht="15.5" x14ac:dyDescent="0.35">
      <c r="A22" s="590">
        <v>14</v>
      </c>
      <c r="B22" s="76" t="s">
        <v>194</v>
      </c>
      <c r="C22" s="76" t="s">
        <v>195</v>
      </c>
      <c r="D22" s="76" t="s">
        <v>196</v>
      </c>
      <c r="E22" s="76" t="s">
        <v>143</v>
      </c>
      <c r="F22" s="76" t="s">
        <v>193</v>
      </c>
      <c r="G22" s="433">
        <f>VLOOKUP(D22,'FROM SQL'!$A$3:$N$94,4,FALSE)</f>
        <v>46652280</v>
      </c>
      <c r="H22" s="433">
        <f>VLOOKUP($D22,'FROM SQL'!$A$3:$N$94,6,FALSE)</f>
        <v>0</v>
      </c>
      <c r="I22" s="591">
        <f>VLOOKUP($D22,'FROM SQL'!$A$3:$N$94,8,FALSE)</f>
        <v>160466</v>
      </c>
      <c r="J22" s="415">
        <f>VLOOKUP($D22,'FROM SQL'!$A$3:$N$94,10,FALSE)</f>
        <v>290.73</v>
      </c>
      <c r="K22" s="602">
        <v>13</v>
      </c>
      <c r="L22" s="575">
        <f t="shared" si="1"/>
        <v>4.4749423864066315E-2</v>
      </c>
      <c r="M22" s="593">
        <v>0</v>
      </c>
      <c r="N22" s="594">
        <f t="shared" si="3"/>
        <v>303.74</v>
      </c>
      <c r="O22" s="594"/>
      <c r="P22" s="593" t="str">
        <f t="shared" si="2"/>
        <v/>
      </c>
      <c r="Q22" s="414"/>
      <c r="R22" s="414"/>
      <c r="S22"/>
      <c r="T22"/>
      <c r="U22"/>
      <c r="V22"/>
      <c r="W22"/>
      <c r="X22"/>
      <c r="Y22" s="415"/>
      <c r="Z22" s="415"/>
      <c r="AA22" s="76"/>
      <c r="AB22" s="76"/>
      <c r="AC22" s="76"/>
      <c r="AD22" s="76"/>
      <c r="AE22" s="76"/>
    </row>
    <row r="23" spans="1:31" ht="15.5" x14ac:dyDescent="0.35">
      <c r="A23" s="590">
        <v>15</v>
      </c>
      <c r="B23" s="76" t="s">
        <v>197</v>
      </c>
      <c r="C23" s="596" t="s">
        <v>198</v>
      </c>
      <c r="D23" s="76" t="s">
        <v>199</v>
      </c>
      <c r="E23" s="76" t="s">
        <v>148</v>
      </c>
      <c r="F23" s="76" t="s">
        <v>185</v>
      </c>
      <c r="G23" s="433">
        <f>VLOOKUP(D23,'FROM SQL'!$A$3:$N$94,4,FALSE)</f>
        <v>15938965</v>
      </c>
      <c r="H23" s="433">
        <f>VLOOKUP($D23,'FROM SQL'!$A$3:$N$94,6,FALSE)</f>
        <v>0</v>
      </c>
      <c r="I23" s="591">
        <f>VLOOKUP($D23,'FROM SQL'!$A$3:$N$94,8,FALSE)</f>
        <v>176043.4</v>
      </c>
      <c r="J23" s="415">
        <f>VLOOKUP($D23,'FROM SQL'!$A$3:$N$94,10,FALSE)</f>
        <v>90.54</v>
      </c>
      <c r="K23" s="595">
        <v>0.03</v>
      </c>
      <c r="L23" s="575">
        <f t="shared" si="1"/>
        <v>0.03</v>
      </c>
      <c r="M23" s="593">
        <v>0</v>
      </c>
      <c r="N23" s="594">
        <f t="shared" si="3"/>
        <v>93.256200000000007</v>
      </c>
      <c r="O23" s="594"/>
      <c r="P23" s="593" t="str">
        <f t="shared" si="2"/>
        <v/>
      </c>
      <c r="Q23" s="414"/>
      <c r="R23" s="414"/>
      <c r="S23"/>
      <c r="T23"/>
      <c r="U23"/>
      <c r="V23"/>
      <c r="W23"/>
      <c r="X23"/>
      <c r="Y23" s="415"/>
      <c r="Z23" s="415"/>
      <c r="AA23" s="76"/>
      <c r="AB23" s="76"/>
      <c r="AC23" s="76"/>
      <c r="AD23" s="76"/>
      <c r="AE23" s="76"/>
    </row>
    <row r="24" spans="1:31" ht="15.5" x14ac:dyDescent="0.35">
      <c r="A24" s="590">
        <v>16</v>
      </c>
      <c r="B24" s="76" t="s">
        <v>200</v>
      </c>
      <c r="C24" s="596" t="s">
        <v>201</v>
      </c>
      <c r="D24" s="76" t="s">
        <v>202</v>
      </c>
      <c r="E24" s="76" t="s">
        <v>143</v>
      </c>
      <c r="F24" s="76" t="s">
        <v>185</v>
      </c>
      <c r="G24" s="433">
        <f>VLOOKUP(D24,'FROM SQL'!$A$3:$N$94,4,FALSE)</f>
        <v>52300719</v>
      </c>
      <c r="H24" s="433">
        <f>VLOOKUP($D24,'FROM SQL'!$A$3:$N$94,6,FALSE)</f>
        <v>0</v>
      </c>
      <c r="I24" s="591">
        <f>VLOOKUP($D24,'FROM SQL'!$A$3:$N$94,8,FALSE)</f>
        <v>176043.4</v>
      </c>
      <c r="J24" s="415">
        <f>VLOOKUP($D24,'FROM SQL'!$A$3:$N$94,10,FALSE)</f>
        <v>297.08999999999997</v>
      </c>
      <c r="K24" s="602">
        <v>13</v>
      </c>
      <c r="L24" s="575">
        <f t="shared" si="1"/>
        <v>4.3791443670268271E-2</v>
      </c>
      <c r="M24" s="593">
        <v>0</v>
      </c>
      <c r="N24" s="594">
        <f t="shared" si="3"/>
        <v>310.09999999999997</v>
      </c>
      <c r="O24" s="594"/>
      <c r="P24" s="593" t="str">
        <f t="shared" si="2"/>
        <v/>
      </c>
      <c r="Q24" s="414"/>
      <c r="R24" s="414"/>
      <c r="S24"/>
      <c r="T24"/>
      <c r="U24"/>
      <c r="V24"/>
      <c r="W24"/>
      <c r="X24"/>
      <c r="Y24" s="415"/>
      <c r="Z24" s="415"/>
      <c r="AA24" s="76"/>
      <c r="AB24" s="76"/>
      <c r="AC24" s="76"/>
      <c r="AD24" s="76"/>
      <c r="AE24" s="76"/>
    </row>
    <row r="25" spans="1:31" ht="15.5" x14ac:dyDescent="0.35">
      <c r="A25" s="590">
        <v>17</v>
      </c>
      <c r="B25" s="76" t="s">
        <v>203</v>
      </c>
      <c r="C25" s="76" t="s">
        <v>204</v>
      </c>
      <c r="D25" s="76" t="s">
        <v>205</v>
      </c>
      <c r="E25" s="76" t="s">
        <v>168</v>
      </c>
      <c r="F25" s="76" t="s">
        <v>206</v>
      </c>
      <c r="G25" s="433">
        <f>VLOOKUP(D25,'FROM SQL'!$A$3:$N$94,4,FALSE)</f>
        <v>385961515</v>
      </c>
      <c r="H25" s="433">
        <f>VLOOKUP($D25,'FROM SQL'!$A$3:$N$94,6,FALSE)</f>
        <v>367220</v>
      </c>
      <c r="I25" s="591">
        <f>VLOOKUP($D25,'FROM SQL'!$A$3:$N$94,8,FALSE)</f>
        <v>261141.2</v>
      </c>
      <c r="J25" s="415">
        <f>VLOOKUP($D25,'FROM SQL'!$A$3:$N$94,10,FALSE)</f>
        <v>1477.98</v>
      </c>
      <c r="K25" s="595" t="s">
        <v>169</v>
      </c>
      <c r="L25" s="575">
        <f t="shared" si="1"/>
        <v>0.05</v>
      </c>
      <c r="M25" s="593">
        <v>0</v>
      </c>
      <c r="N25" s="594">
        <f t="shared" si="3"/>
        <v>1551.8790000000001</v>
      </c>
      <c r="O25" s="594">
        <f>ROUND($J25*$P25,2)</f>
        <v>29.56</v>
      </c>
      <c r="P25" s="593">
        <f t="shared" si="2"/>
        <v>0.02</v>
      </c>
      <c r="Q25" s="414"/>
      <c r="R25" s="414"/>
      <c r="S25"/>
      <c r="T25"/>
      <c r="U25"/>
      <c r="V25"/>
      <c r="W25"/>
      <c r="X25" s="335"/>
      <c r="Y25" s="76"/>
      <c r="Z25" s="415"/>
      <c r="AA25" s="76"/>
      <c r="AB25" s="76"/>
      <c r="AC25" s="76"/>
      <c r="AD25" s="76"/>
      <c r="AE25" s="76"/>
    </row>
    <row r="26" spans="1:31" ht="15.5" x14ac:dyDescent="0.35">
      <c r="A26" s="590">
        <v>18</v>
      </c>
      <c r="B26" s="76" t="s">
        <v>207</v>
      </c>
      <c r="C26" s="76" t="s">
        <v>208</v>
      </c>
      <c r="D26" s="76" t="s">
        <v>209</v>
      </c>
      <c r="E26" s="76" t="s">
        <v>148</v>
      </c>
      <c r="F26" s="76" t="s">
        <v>206</v>
      </c>
      <c r="G26" s="433">
        <f>VLOOKUP(D26,'FROM SQL'!$A$3:$N$94,4,FALSE)</f>
        <v>28514324</v>
      </c>
      <c r="H26" s="433">
        <f>VLOOKUP($D26,'FROM SQL'!$A$3:$N$94,6,FALSE)</f>
        <v>0</v>
      </c>
      <c r="I26" s="591">
        <f>VLOOKUP($D26,'FROM SQL'!$A$3:$N$94,8,FALSE)</f>
        <v>332179.90000000002</v>
      </c>
      <c r="J26" s="415">
        <f>VLOOKUP($D26,'FROM SQL'!$A$3:$N$94,10,FALSE)</f>
        <v>85.84</v>
      </c>
      <c r="K26" s="595">
        <v>0.03</v>
      </c>
      <c r="L26" s="575">
        <f t="shared" si="1"/>
        <v>0.03</v>
      </c>
      <c r="M26" s="593">
        <v>0</v>
      </c>
      <c r="N26" s="594">
        <f t="shared" si="3"/>
        <v>88.415200000000013</v>
      </c>
      <c r="O26" s="594"/>
      <c r="P26" s="593" t="str">
        <f t="shared" si="2"/>
        <v/>
      </c>
      <c r="Q26" s="414"/>
      <c r="R26" s="414"/>
      <c r="S26"/>
      <c r="T26"/>
      <c r="U26"/>
      <c r="V26"/>
      <c r="W26"/>
      <c r="X26"/>
      <c r="Y26" s="76"/>
      <c r="Z26" s="415"/>
      <c r="AA26" s="76"/>
      <c r="AB26" s="76"/>
      <c r="AC26" s="76"/>
      <c r="AD26" s="76"/>
      <c r="AE26" s="76"/>
    </row>
    <row r="27" spans="1:31" ht="15.5" x14ac:dyDescent="0.35">
      <c r="A27" s="590">
        <v>19</v>
      </c>
      <c r="B27" s="76" t="s">
        <v>210</v>
      </c>
      <c r="C27" s="76" t="s">
        <v>211</v>
      </c>
      <c r="D27" s="76" t="s">
        <v>212</v>
      </c>
      <c r="E27" s="76" t="s">
        <v>143</v>
      </c>
      <c r="F27" s="76" t="s">
        <v>206</v>
      </c>
      <c r="G27" s="433">
        <f>VLOOKUP(D27,'FROM SQL'!$A$3:$N$94,4,FALSE)</f>
        <v>88559167</v>
      </c>
      <c r="H27" s="433">
        <f>VLOOKUP($D27,'FROM SQL'!$A$3:$N$94,6,FALSE)</f>
        <v>0</v>
      </c>
      <c r="I27" s="591">
        <f>VLOOKUP($D27,'FROM SQL'!$A$3:$N$94,8,FALSE)</f>
        <v>332179.90000000002</v>
      </c>
      <c r="J27" s="415">
        <f>VLOOKUP($D27,'FROM SQL'!$A$3:$N$94,10,FALSE)</f>
        <v>266.60000000000002</v>
      </c>
      <c r="K27" s="602">
        <v>13</v>
      </c>
      <c r="L27" s="575">
        <f t="shared" si="1"/>
        <v>4.8799699924981239E-2</v>
      </c>
      <c r="M27" s="593">
        <v>0</v>
      </c>
      <c r="N27" s="594">
        <f t="shared" si="3"/>
        <v>279.61000000000007</v>
      </c>
      <c r="O27" s="594"/>
      <c r="P27" s="593" t="str">
        <f t="shared" si="2"/>
        <v/>
      </c>
      <c r="Q27" s="414"/>
      <c r="R27" s="414"/>
      <c r="S27"/>
      <c r="T27"/>
      <c r="U27"/>
      <c r="V27"/>
      <c r="W27"/>
      <c r="X27"/>
      <c r="Y27" s="415"/>
      <c r="Z27" s="415"/>
      <c r="AA27" s="76"/>
      <c r="AB27" s="76"/>
      <c r="AC27" s="76"/>
      <c r="AD27" s="76"/>
      <c r="AE27" s="76"/>
    </row>
    <row r="28" spans="1:31" ht="15.5" x14ac:dyDescent="0.35">
      <c r="A28" s="590">
        <v>20</v>
      </c>
      <c r="B28" s="76" t="s">
        <v>213</v>
      </c>
      <c r="C28" s="76" t="s">
        <v>214</v>
      </c>
      <c r="D28" s="76" t="s">
        <v>215</v>
      </c>
      <c r="E28" s="76" t="s">
        <v>143</v>
      </c>
      <c r="F28" s="76" t="s">
        <v>144</v>
      </c>
      <c r="G28" s="433">
        <f>VLOOKUP(D28,'FROM SQL'!$A$3:$N$94,4,FALSE)</f>
        <v>164721508</v>
      </c>
      <c r="H28" s="433">
        <f>VLOOKUP($D28,'FROM SQL'!$A$3:$N$94,6,FALSE)</f>
        <v>0</v>
      </c>
      <c r="I28" s="591">
        <f>VLOOKUP($D28,'FROM SQL'!$A$3:$N$94,8,FALSE)</f>
        <v>629765.69999999995</v>
      </c>
      <c r="J28" s="415">
        <f>VLOOKUP($D28,'FROM SQL'!$A$3:$N$94,10,FALSE)</f>
        <v>261.56</v>
      </c>
      <c r="K28" s="602">
        <v>13</v>
      </c>
      <c r="L28" s="575">
        <f t="shared" si="1"/>
        <v>4.9740021410001528E-2</v>
      </c>
      <c r="M28" s="593">
        <v>0</v>
      </c>
      <c r="N28" s="594">
        <f t="shared" si="3"/>
        <v>274.57</v>
      </c>
      <c r="O28" s="594"/>
      <c r="P28" s="593" t="str">
        <f t="shared" si="2"/>
        <v/>
      </c>
      <c r="Q28" s="414"/>
      <c r="R28" s="414"/>
      <c r="S28" s="76"/>
      <c r="T28" s="76"/>
      <c r="U28" s="76"/>
      <c r="V28" s="76"/>
      <c r="W28"/>
      <c r="X28"/>
      <c r="Y28" s="415"/>
      <c r="Z28" s="415"/>
      <c r="AA28" s="76"/>
      <c r="AB28" s="76"/>
      <c r="AC28" s="76"/>
      <c r="AD28" s="76"/>
      <c r="AE28" s="76"/>
    </row>
    <row r="29" spans="1:31" ht="15.5" x14ac:dyDescent="0.35">
      <c r="A29" s="590">
        <v>21</v>
      </c>
      <c r="B29" s="76" t="s">
        <v>216</v>
      </c>
      <c r="C29" s="76" t="s">
        <v>217</v>
      </c>
      <c r="D29" s="76" t="s">
        <v>218</v>
      </c>
      <c r="E29" s="76" t="s">
        <v>168</v>
      </c>
      <c r="F29" s="76" t="s">
        <v>144</v>
      </c>
      <c r="G29" s="433">
        <f>VLOOKUP(D29,'FROM SQL'!$A$3:$N$94,4,FALSE)</f>
        <v>491805167</v>
      </c>
      <c r="H29" s="433">
        <f>VLOOKUP($D29,'FROM SQL'!$A$3:$N$94,6,FALSE)</f>
        <v>646658</v>
      </c>
      <c r="I29" s="591">
        <f>VLOOKUP($D29,'FROM SQL'!$A$3:$N$94,8,FALSE)</f>
        <v>300958.40000000002</v>
      </c>
      <c r="J29" s="415">
        <f>VLOOKUP($D29,'FROM SQL'!$A$3:$N$94,10,FALSE)</f>
        <v>1634.13</v>
      </c>
      <c r="K29" s="593" t="s">
        <v>169</v>
      </c>
      <c r="L29" s="575">
        <f t="shared" si="1"/>
        <v>0.05</v>
      </c>
      <c r="M29" s="593">
        <v>0</v>
      </c>
      <c r="N29" s="594">
        <f t="shared" si="3"/>
        <v>1715.8365000000001</v>
      </c>
      <c r="O29" s="594">
        <f>ROUND($J29*$P29,2)</f>
        <v>32.68</v>
      </c>
      <c r="P29" s="593">
        <f t="shared" si="2"/>
        <v>0.02</v>
      </c>
      <c r="Q29" s="414"/>
      <c r="R29" s="414"/>
      <c r="S29" s="76"/>
      <c r="T29" s="76"/>
      <c r="U29" s="76"/>
      <c r="V29" s="76"/>
      <c r="W29"/>
      <c r="X29" s="335"/>
      <c r="Y29" s="76"/>
      <c r="Z29" s="415"/>
      <c r="AA29" s="76"/>
      <c r="AB29" s="76"/>
      <c r="AC29" s="76"/>
      <c r="AD29" s="76"/>
      <c r="AE29" s="76"/>
    </row>
    <row r="30" spans="1:31" ht="15.5" x14ac:dyDescent="0.35">
      <c r="A30" s="590">
        <v>22</v>
      </c>
      <c r="B30" s="76" t="s">
        <v>219</v>
      </c>
      <c r="C30" s="76" t="s">
        <v>220</v>
      </c>
      <c r="D30" s="76" t="s">
        <v>221</v>
      </c>
      <c r="E30" s="76" t="s">
        <v>148</v>
      </c>
      <c r="F30" s="76" t="s">
        <v>144</v>
      </c>
      <c r="G30" s="433">
        <f>VLOOKUP(D30,'FROM SQL'!$A$3:$N$94,4,FALSE)</f>
        <v>60798019</v>
      </c>
      <c r="H30" s="433">
        <f>VLOOKUP($D30,'FROM SQL'!$A$3:$N$94,6,FALSE)</f>
        <v>0</v>
      </c>
      <c r="I30" s="591">
        <f>VLOOKUP($D30,'FROM SQL'!$A$3:$N$94,8,FALSE)</f>
        <v>628143.6</v>
      </c>
      <c r="J30" s="415">
        <f>VLOOKUP($D30,'FROM SQL'!$A$3:$N$94,10,FALSE)</f>
        <v>96.79</v>
      </c>
      <c r="K30" s="595">
        <v>0.03</v>
      </c>
      <c r="L30" s="575">
        <f t="shared" si="1"/>
        <v>0.03</v>
      </c>
      <c r="M30" s="593">
        <v>0</v>
      </c>
      <c r="N30" s="594">
        <f t="shared" si="3"/>
        <v>99.693700000000007</v>
      </c>
      <c r="O30" s="594"/>
      <c r="P30" s="593" t="str">
        <f t="shared" si="2"/>
        <v/>
      </c>
      <c r="Q30" s="414"/>
      <c r="R30" s="414"/>
      <c r="S30" s="76"/>
      <c r="T30" s="76"/>
      <c r="U30" s="76"/>
      <c r="V30" s="76"/>
      <c r="W30"/>
      <c r="X30" s="76"/>
      <c r="Y30" s="76"/>
      <c r="Z30" s="415"/>
      <c r="AA30" s="76"/>
      <c r="AB30" s="76"/>
      <c r="AC30" s="76"/>
      <c r="AD30" s="76"/>
      <c r="AE30" s="76"/>
    </row>
    <row r="31" spans="1:31" ht="15.5" x14ac:dyDescent="0.35">
      <c r="A31" s="590">
        <v>23</v>
      </c>
      <c r="B31" s="76" t="s">
        <v>222</v>
      </c>
      <c r="C31" s="76" t="s">
        <v>223</v>
      </c>
      <c r="D31" s="76" t="s">
        <v>224</v>
      </c>
      <c r="E31" s="76" t="s">
        <v>148</v>
      </c>
      <c r="F31" s="76" t="s">
        <v>144</v>
      </c>
      <c r="G31" s="433">
        <f>VLOOKUP(D31,'FROM SQL'!$A$3:$N$94,4,FALSE)</f>
        <v>47971399</v>
      </c>
      <c r="H31" s="433">
        <f>VLOOKUP($D31,'FROM SQL'!$A$3:$N$94,6,FALSE)</f>
        <v>0</v>
      </c>
      <c r="I31" s="591">
        <f>VLOOKUP($D31,'FROM SQL'!$A$3:$N$94,8,FALSE)</f>
        <v>568179.5</v>
      </c>
      <c r="J31" s="415">
        <f>VLOOKUP($D31,'FROM SQL'!$A$3:$N$94,10,FALSE)</f>
        <v>84.43</v>
      </c>
      <c r="K31" s="595">
        <v>0.03</v>
      </c>
      <c r="L31" s="575">
        <f t="shared" si="1"/>
        <v>0.03</v>
      </c>
      <c r="M31" s="593">
        <v>0</v>
      </c>
      <c r="N31" s="594">
        <f t="shared" si="3"/>
        <v>86.962900000000005</v>
      </c>
      <c r="O31" s="594"/>
      <c r="P31" s="593" t="str">
        <f t="shared" si="2"/>
        <v/>
      </c>
      <c r="Q31" s="414"/>
      <c r="R31" s="414"/>
      <c r="S31" s="76"/>
      <c r="T31" s="76"/>
      <c r="U31" s="76"/>
      <c r="V31" s="76"/>
      <c r="W31"/>
      <c r="X31" s="76"/>
      <c r="Y31" s="76"/>
      <c r="Z31" s="415"/>
      <c r="AA31" s="76"/>
      <c r="AB31" s="76"/>
      <c r="AC31" s="76"/>
      <c r="AD31" s="76"/>
      <c r="AE31" s="76"/>
    </row>
    <row r="32" spans="1:31" ht="15.5" x14ac:dyDescent="0.35">
      <c r="A32" s="590">
        <v>24</v>
      </c>
      <c r="B32" s="76" t="s">
        <v>225</v>
      </c>
      <c r="C32" s="76" t="s">
        <v>226</v>
      </c>
      <c r="D32" s="76" t="s">
        <v>227</v>
      </c>
      <c r="E32" s="76" t="s">
        <v>143</v>
      </c>
      <c r="F32" s="76" t="s">
        <v>144</v>
      </c>
      <c r="G32" s="433">
        <f>VLOOKUP(D32,'FROM SQL'!$A$3:$N$94,4,FALSE)</f>
        <v>83406053</v>
      </c>
      <c r="H32" s="433">
        <f>VLOOKUP($D32,'FROM SQL'!$A$3:$N$94,6,FALSE)</f>
        <v>0</v>
      </c>
      <c r="I32" s="591">
        <f>VLOOKUP($D32,'FROM SQL'!$A$3:$N$94,8,FALSE)</f>
        <v>297263</v>
      </c>
      <c r="J32" s="415">
        <f>VLOOKUP($D32,'FROM SQL'!$A$3:$N$94,10,FALSE)</f>
        <v>280.58</v>
      </c>
      <c r="K32" s="602">
        <v>13</v>
      </c>
      <c r="L32" s="575">
        <f t="shared" si="1"/>
        <v>4.6368237222895431E-2</v>
      </c>
      <c r="M32" s="593">
        <v>0</v>
      </c>
      <c r="N32" s="594">
        <f t="shared" si="3"/>
        <v>293.59000000000003</v>
      </c>
      <c r="O32" s="594"/>
      <c r="P32" s="593" t="str">
        <f t="shared" si="2"/>
        <v/>
      </c>
      <c r="Q32" s="414"/>
      <c r="R32" s="414"/>
      <c r="S32" s="76"/>
      <c r="T32" s="76"/>
      <c r="U32" s="76"/>
      <c r="V32" s="76"/>
      <c r="W32"/>
      <c r="X32"/>
      <c r="Y32" s="415"/>
      <c r="Z32" s="415"/>
      <c r="AA32" s="76"/>
      <c r="AB32" s="76"/>
      <c r="AC32" s="76"/>
      <c r="AD32" s="76"/>
      <c r="AE32" s="76"/>
    </row>
    <row r="33" spans="1:31" ht="15.5" x14ac:dyDescent="0.35">
      <c r="A33" s="590">
        <v>25</v>
      </c>
      <c r="B33" s="76" t="s">
        <v>228</v>
      </c>
      <c r="C33" s="76" t="s">
        <v>229</v>
      </c>
      <c r="D33" s="76" t="s">
        <v>230</v>
      </c>
      <c r="E33" s="76" t="s">
        <v>148</v>
      </c>
      <c r="F33" s="76" t="s">
        <v>193</v>
      </c>
      <c r="G33" s="433">
        <f>VLOOKUP(D33,'FROM SQL'!$A$3:$N$94,4,FALSE)</f>
        <v>20700444</v>
      </c>
      <c r="H33" s="433">
        <f>VLOOKUP($D33,'FROM SQL'!$A$3:$N$94,6,FALSE)</f>
        <v>0</v>
      </c>
      <c r="I33" s="591">
        <f>VLOOKUP($D33,'FROM SQL'!$A$3:$N$94,8,FALSE)</f>
        <v>180490.4</v>
      </c>
      <c r="J33" s="415">
        <f>VLOOKUP($D33,'FROM SQL'!$A$3:$N$94,10,FALSE)</f>
        <v>114.69</v>
      </c>
      <c r="K33" s="595">
        <v>0.03</v>
      </c>
      <c r="L33" s="575">
        <f t="shared" si="1"/>
        <v>0.03</v>
      </c>
      <c r="M33" s="593">
        <v>0</v>
      </c>
      <c r="N33" s="594">
        <f t="shared" si="3"/>
        <v>118.1307</v>
      </c>
      <c r="O33" s="594"/>
      <c r="P33" s="593" t="str">
        <f t="shared" si="2"/>
        <v/>
      </c>
      <c r="Q33" s="414"/>
      <c r="R33" s="414"/>
      <c r="S33" s="76"/>
      <c r="T33" s="76"/>
      <c r="U33" s="76"/>
      <c r="V33" s="76"/>
      <c r="W33"/>
      <c r="X33" s="76"/>
      <c r="Y33" s="76"/>
      <c r="Z33" s="415"/>
      <c r="AA33" s="76"/>
      <c r="AB33" s="76"/>
      <c r="AC33" s="76"/>
      <c r="AD33" s="76"/>
      <c r="AE33" s="76"/>
    </row>
    <row r="34" spans="1:31" ht="15.5" x14ac:dyDescent="0.35">
      <c r="A34" s="590">
        <v>26</v>
      </c>
      <c r="B34" s="76" t="s">
        <v>231</v>
      </c>
      <c r="C34" s="76" t="s">
        <v>232</v>
      </c>
      <c r="D34" s="76" t="s">
        <v>233</v>
      </c>
      <c r="E34" s="76" t="s">
        <v>143</v>
      </c>
      <c r="F34" s="76" t="s">
        <v>193</v>
      </c>
      <c r="G34" s="433">
        <f>VLOOKUP(D34,'FROM SQL'!$A$3:$N$94,4,FALSE)</f>
        <v>46068370</v>
      </c>
      <c r="H34" s="433">
        <f>VLOOKUP($D34,'FROM SQL'!$A$3:$N$94,6,FALSE)</f>
        <v>0</v>
      </c>
      <c r="I34" s="591">
        <f>VLOOKUP($D34,'FROM SQL'!$A$3:$N$94,8,FALSE)</f>
        <v>180490.4</v>
      </c>
      <c r="J34" s="415">
        <f>VLOOKUP($D34,'FROM SQL'!$A$3:$N$94,10,FALSE)</f>
        <v>255.24</v>
      </c>
      <c r="K34" s="602">
        <v>13</v>
      </c>
      <c r="L34" s="575">
        <f t="shared" si="1"/>
        <v>5.0971634540040743E-2</v>
      </c>
      <c r="M34" s="593">
        <v>0</v>
      </c>
      <c r="N34" s="594">
        <f t="shared" si="3"/>
        <v>268.25000000000006</v>
      </c>
      <c r="O34" s="594"/>
      <c r="P34" s="593" t="str">
        <f t="shared" si="2"/>
        <v/>
      </c>
      <c r="Q34" s="414"/>
      <c r="R34" s="414"/>
      <c r="S34" s="76"/>
      <c r="T34" s="76"/>
      <c r="U34" s="76"/>
      <c r="V34" s="76"/>
      <c r="W34"/>
      <c r="X34"/>
      <c r="Y34" s="415"/>
      <c r="Z34" s="415"/>
      <c r="AA34" s="76"/>
      <c r="AB34" s="76"/>
      <c r="AC34" s="76"/>
      <c r="AD34" s="76"/>
      <c r="AE34" s="76"/>
    </row>
    <row r="35" spans="1:31" ht="15.5" x14ac:dyDescent="0.35">
      <c r="A35" s="590">
        <v>27</v>
      </c>
      <c r="B35" s="76" t="s">
        <v>234</v>
      </c>
      <c r="C35" s="76" t="s">
        <v>235</v>
      </c>
      <c r="D35" s="76" t="s">
        <v>236</v>
      </c>
      <c r="E35" s="76" t="s">
        <v>168</v>
      </c>
      <c r="F35" s="76" t="s">
        <v>160</v>
      </c>
      <c r="G35" s="433">
        <f>VLOOKUP(D35,'FROM SQL'!$A$3:$N$94,4,FALSE)</f>
        <v>348789328</v>
      </c>
      <c r="H35" s="433">
        <f>VLOOKUP($D35,'FROM SQL'!$A$3:$N$94,6,FALSE)</f>
        <v>633351</v>
      </c>
      <c r="I35" s="591">
        <f>VLOOKUP($D35,'FROM SQL'!$A$3:$N$94,8,FALSE)</f>
        <v>205921.2</v>
      </c>
      <c r="J35" s="415">
        <f>VLOOKUP($D35,'FROM SQL'!$A$3:$N$94,10,FALSE)</f>
        <v>1693.8</v>
      </c>
      <c r="K35" s="593" t="s">
        <v>169</v>
      </c>
      <c r="L35" s="575">
        <f t="shared" si="1"/>
        <v>0.05</v>
      </c>
      <c r="M35" s="593">
        <v>0</v>
      </c>
      <c r="N35" s="594">
        <f t="shared" si="3"/>
        <v>1778.49</v>
      </c>
      <c r="O35" s="594">
        <f>ROUND($J35*$P35,2)</f>
        <v>33.880000000000003</v>
      </c>
      <c r="P35" s="593">
        <f t="shared" si="2"/>
        <v>0.02</v>
      </c>
      <c r="Q35" s="414"/>
      <c r="R35" s="414"/>
      <c r="S35" s="76"/>
      <c r="T35" s="76"/>
      <c r="U35" s="76"/>
      <c r="V35" s="76"/>
      <c r="W35"/>
      <c r="X35" s="335"/>
      <c r="Y35" s="76"/>
      <c r="Z35" s="415"/>
      <c r="AA35" s="76"/>
      <c r="AB35" s="76"/>
      <c r="AC35" s="76"/>
      <c r="AD35" s="76"/>
      <c r="AE35" s="76"/>
    </row>
    <row r="36" spans="1:31" ht="15.5" x14ac:dyDescent="0.35">
      <c r="A36" s="590">
        <v>28</v>
      </c>
      <c r="B36" s="76" t="s">
        <v>237</v>
      </c>
      <c r="C36" s="76" t="s">
        <v>238</v>
      </c>
      <c r="D36" s="76" t="s">
        <v>239</v>
      </c>
      <c r="E36" s="76" t="s">
        <v>148</v>
      </c>
      <c r="F36" s="76" t="s">
        <v>160</v>
      </c>
      <c r="G36" s="433">
        <f>VLOOKUP(D36,'FROM SQL'!$A$3:$N$94,4,FALSE)</f>
        <v>31092605</v>
      </c>
      <c r="H36" s="433">
        <f>VLOOKUP($D36,'FROM SQL'!$A$3:$N$94,6,FALSE)</f>
        <v>0</v>
      </c>
      <c r="I36" s="591">
        <f>VLOOKUP($D36,'FROM SQL'!$A$3:$N$94,8,FALSE)</f>
        <v>297907.5</v>
      </c>
      <c r="J36" s="415">
        <f>VLOOKUP($D36,'FROM SQL'!$A$3:$N$94,10,FALSE)</f>
        <v>104.37</v>
      </c>
      <c r="K36" s="595">
        <v>0.03</v>
      </c>
      <c r="L36" s="575">
        <f t="shared" si="1"/>
        <v>0.03</v>
      </c>
      <c r="M36" s="593">
        <v>0</v>
      </c>
      <c r="N36" s="594">
        <f t="shared" si="3"/>
        <v>107.50110000000001</v>
      </c>
      <c r="O36" s="594"/>
      <c r="P36" s="593" t="str">
        <f t="shared" si="2"/>
        <v/>
      </c>
      <c r="Q36" s="414"/>
      <c r="R36" s="414"/>
      <c r="S36" s="76"/>
      <c r="T36" s="76"/>
      <c r="U36" s="76"/>
      <c r="V36" s="76"/>
      <c r="W36"/>
      <c r="X36" s="76"/>
      <c r="Y36" s="76"/>
      <c r="Z36" s="415"/>
      <c r="AA36" s="76"/>
      <c r="AB36" s="76"/>
      <c r="AC36" s="76"/>
      <c r="AD36" s="76"/>
      <c r="AE36" s="76"/>
    </row>
    <row r="37" spans="1:31" ht="15.5" x14ac:dyDescent="0.35">
      <c r="A37" s="590">
        <v>29</v>
      </c>
      <c r="B37" s="76" t="s">
        <v>240</v>
      </c>
      <c r="C37" s="76" t="s">
        <v>241</v>
      </c>
      <c r="D37" s="76" t="s">
        <v>242</v>
      </c>
      <c r="E37" s="76" t="s">
        <v>168</v>
      </c>
      <c r="F37" s="76" t="s">
        <v>152</v>
      </c>
      <c r="G37" s="433">
        <f>VLOOKUP(D37,'FROM SQL'!$A$3:$N$94,4,FALSE)</f>
        <v>799032329.66999996</v>
      </c>
      <c r="H37" s="433">
        <f>VLOOKUP($D37,'FROM SQL'!$A$3:$N$94,6,FALSE)</f>
        <v>3651675.5994899999</v>
      </c>
      <c r="I37" s="591">
        <f>VLOOKUP($D37,'FROM SQL'!$A$3:$N$94,8,FALSE)</f>
        <v>550992.18000000005</v>
      </c>
      <c r="J37" s="415">
        <f>VLOOKUP($D37,'FROM SQL'!$A$3:$N$94,10,FALSE)</f>
        <v>1450.17</v>
      </c>
      <c r="K37" s="593" t="s">
        <v>169</v>
      </c>
      <c r="L37" s="575">
        <f t="shared" si="1"/>
        <v>0.05</v>
      </c>
      <c r="M37" s="593">
        <v>0</v>
      </c>
      <c r="N37" s="594">
        <f t="shared" si="3"/>
        <v>1522.6785000000002</v>
      </c>
      <c r="O37" s="594">
        <f>ROUND($J37*$P37,2)</f>
        <v>29</v>
      </c>
      <c r="P37" s="593">
        <f t="shared" si="2"/>
        <v>0.02</v>
      </c>
      <c r="Q37" s="414"/>
      <c r="R37" s="414"/>
      <c r="S37"/>
      <c r="T37"/>
      <c r="U37"/>
      <c r="V37"/>
      <c r="W37"/>
      <c r="X37" s="335"/>
      <c r="Y37" s="76"/>
      <c r="Z37" s="415"/>
      <c r="AA37" s="76"/>
      <c r="AB37" s="76"/>
      <c r="AC37" s="76"/>
      <c r="AD37" s="76"/>
      <c r="AE37" s="76"/>
    </row>
    <row r="38" spans="1:31" ht="15.5" x14ac:dyDescent="0.35">
      <c r="A38" s="590">
        <v>30</v>
      </c>
      <c r="B38" s="76" t="s">
        <v>243</v>
      </c>
      <c r="C38" s="76" t="s">
        <v>244</v>
      </c>
      <c r="D38" s="76" t="s">
        <v>245</v>
      </c>
      <c r="E38" s="76" t="s">
        <v>148</v>
      </c>
      <c r="F38" s="76" t="s">
        <v>152</v>
      </c>
      <c r="G38" s="433">
        <f>VLOOKUP(D38,'FROM SQL'!$A$3:$N$94,4,FALSE)</f>
        <v>53200858</v>
      </c>
      <c r="H38" s="433">
        <f>VLOOKUP($D38,'FROM SQL'!$A$3:$N$94,6,FALSE)</f>
        <v>0</v>
      </c>
      <c r="I38" s="591">
        <f>VLOOKUP($D38,'FROM SQL'!$A$3:$N$94,8,FALSE)</f>
        <v>662691.30000000005</v>
      </c>
      <c r="J38" s="415">
        <f>VLOOKUP($D38,'FROM SQL'!$A$3:$N$94,10,FALSE)</f>
        <v>80.28</v>
      </c>
      <c r="K38" s="595">
        <v>0.03</v>
      </c>
      <c r="L38" s="575">
        <f t="shared" si="1"/>
        <v>0.03</v>
      </c>
      <c r="M38" s="593">
        <v>0</v>
      </c>
      <c r="N38" s="594">
        <f t="shared" si="3"/>
        <v>82.688400000000001</v>
      </c>
      <c r="O38" s="594"/>
      <c r="P38" s="593" t="str">
        <f t="shared" si="2"/>
        <v/>
      </c>
      <c r="Q38" s="414"/>
      <c r="R38" s="414"/>
      <c r="S38"/>
      <c r="T38"/>
      <c r="U38"/>
      <c r="V38"/>
      <c r="W38"/>
      <c r="X38"/>
      <c r="Y38" s="76"/>
      <c r="Z38" s="415"/>
      <c r="AA38" s="76"/>
      <c r="AB38" s="76"/>
      <c r="AC38" s="76"/>
      <c r="AD38" s="76"/>
      <c r="AE38" s="76"/>
    </row>
    <row r="39" spans="1:31" ht="15.5" x14ac:dyDescent="0.35">
      <c r="A39" s="590">
        <v>31</v>
      </c>
      <c r="B39" s="76" t="s">
        <v>246</v>
      </c>
      <c r="C39" s="76" t="s">
        <v>247</v>
      </c>
      <c r="D39" s="76" t="s">
        <v>248</v>
      </c>
      <c r="E39" s="76" t="s">
        <v>143</v>
      </c>
      <c r="F39" s="76" t="s">
        <v>152</v>
      </c>
      <c r="G39" s="433">
        <f>VLOOKUP(D39,'FROM SQL'!$A$3:$N$94,4,FALSE)</f>
        <v>154835882</v>
      </c>
      <c r="H39" s="433">
        <f>VLOOKUP($D39,'FROM SQL'!$A$3:$N$94,6,FALSE)</f>
        <v>0</v>
      </c>
      <c r="I39" s="591">
        <f>VLOOKUP($D39,'FROM SQL'!$A$3:$N$94,8,FALSE)</f>
        <v>663222.30000000005</v>
      </c>
      <c r="J39" s="415">
        <f>VLOOKUP($D39,'FROM SQL'!$A$3:$N$94,10,FALSE)</f>
        <v>233.46</v>
      </c>
      <c r="K39" s="602">
        <v>13</v>
      </c>
      <c r="L39" s="575">
        <f t="shared" si="1"/>
        <v>5.5726891116251176E-2</v>
      </c>
      <c r="M39" s="593">
        <v>0</v>
      </c>
      <c r="N39" s="594">
        <f t="shared" si="3"/>
        <v>246.47</v>
      </c>
      <c r="O39" s="594"/>
      <c r="P39" s="593" t="str">
        <f t="shared" si="2"/>
        <v/>
      </c>
      <c r="Q39" s="414"/>
      <c r="R39" s="414"/>
      <c r="S39"/>
      <c r="T39"/>
      <c r="U39"/>
      <c r="V39"/>
      <c r="W39"/>
      <c r="X39"/>
      <c r="Y39" s="415"/>
      <c r="Z39" s="415"/>
      <c r="AA39" s="76"/>
      <c r="AB39" s="76"/>
      <c r="AC39" s="76"/>
      <c r="AD39" s="76"/>
      <c r="AE39" s="76"/>
    </row>
    <row r="40" spans="1:31" ht="15.5" x14ac:dyDescent="0.35">
      <c r="A40" s="590">
        <v>32</v>
      </c>
      <c r="B40" s="76" t="s">
        <v>249</v>
      </c>
      <c r="C40" s="76" t="s">
        <v>250</v>
      </c>
      <c r="D40" s="76" t="s">
        <v>251</v>
      </c>
      <c r="E40" s="76" t="s">
        <v>168</v>
      </c>
      <c r="F40" s="76" t="s">
        <v>144</v>
      </c>
      <c r="G40" s="433">
        <f>VLOOKUP(D40,'FROM SQL'!$A$3:$N$94,4,FALSE)</f>
        <v>364214489</v>
      </c>
      <c r="H40" s="433">
        <f>VLOOKUP($D40,'FROM SQL'!$A$3:$N$94,6,FALSE)</f>
        <v>344897</v>
      </c>
      <c r="I40" s="591">
        <f>VLOOKUP($D40,'FROM SQL'!$A$3:$N$94,8,FALSE)</f>
        <v>239020.4</v>
      </c>
      <c r="J40" s="415">
        <f>VLOOKUP($D40,'FROM SQL'!$A$3:$N$94,10,FALSE)</f>
        <v>1523.78</v>
      </c>
      <c r="K40" s="593" t="s">
        <v>169</v>
      </c>
      <c r="L40" s="575">
        <f t="shared" si="1"/>
        <v>0.05</v>
      </c>
      <c r="M40" s="593">
        <v>0</v>
      </c>
      <c r="N40" s="594">
        <f t="shared" si="3"/>
        <v>1599.9690000000001</v>
      </c>
      <c r="O40" s="594">
        <f>ROUND($J40*$P40,2)</f>
        <v>30.48</v>
      </c>
      <c r="P40" s="593">
        <f t="shared" si="2"/>
        <v>0.02</v>
      </c>
      <c r="Q40" s="414"/>
      <c r="R40" s="414"/>
      <c r="S40"/>
      <c r="T40"/>
      <c r="U40"/>
      <c r="V40"/>
      <c r="W40"/>
      <c r="X40" s="335"/>
      <c r="Y40" s="76"/>
      <c r="Z40" s="415"/>
      <c r="AA40" s="76"/>
      <c r="AB40" s="76"/>
      <c r="AC40" s="76"/>
      <c r="AD40" s="76"/>
      <c r="AE40" s="76"/>
    </row>
    <row r="41" spans="1:31" ht="15.5" x14ac:dyDescent="0.35">
      <c r="A41" s="590">
        <v>33</v>
      </c>
      <c r="B41" s="76" t="s">
        <v>252</v>
      </c>
      <c r="C41" s="76" t="s">
        <v>253</v>
      </c>
      <c r="D41" s="76" t="s">
        <v>254</v>
      </c>
      <c r="E41" s="76" t="s">
        <v>143</v>
      </c>
      <c r="F41" s="76" t="s">
        <v>144</v>
      </c>
      <c r="G41" s="433">
        <f>VLOOKUP(D41,'FROM SQL'!$A$3:$N$94,4,FALSE)</f>
        <v>70530144</v>
      </c>
      <c r="H41" s="433">
        <f>VLOOKUP($D41,'FROM SQL'!$A$3:$N$94,6,FALSE)</f>
        <v>0</v>
      </c>
      <c r="I41" s="591">
        <f>VLOOKUP($D41,'FROM SQL'!$A$3:$N$94,8,FALSE)</f>
        <v>239020.4</v>
      </c>
      <c r="J41" s="415">
        <f>VLOOKUP($D41,'FROM SQL'!$A$3:$N$94,10,FALSE)</f>
        <v>295.08</v>
      </c>
      <c r="K41" s="602">
        <v>13</v>
      </c>
      <c r="L41" s="575">
        <f t="shared" si="1"/>
        <v>4.4089738376033617E-2</v>
      </c>
      <c r="M41" s="593">
        <v>0</v>
      </c>
      <c r="N41" s="594">
        <f t="shared" si="3"/>
        <v>308.09000000000003</v>
      </c>
      <c r="O41" s="594"/>
      <c r="P41" s="593" t="str">
        <f t="shared" si="2"/>
        <v/>
      </c>
      <c r="Q41" s="414"/>
      <c r="R41" s="414"/>
      <c r="S41"/>
      <c r="T41"/>
      <c r="U41"/>
      <c r="V41"/>
      <c r="W41"/>
      <c r="X41"/>
      <c r="Y41" s="415"/>
      <c r="Z41" s="415"/>
      <c r="AA41" s="76"/>
      <c r="AB41" s="76"/>
      <c r="AC41" s="76"/>
      <c r="AD41" s="76"/>
      <c r="AE41" s="76"/>
    </row>
    <row r="42" spans="1:31" ht="15.5" x14ac:dyDescent="0.35">
      <c r="A42" s="590">
        <v>34</v>
      </c>
      <c r="B42" s="76" t="s">
        <v>255</v>
      </c>
      <c r="C42" s="76" t="s">
        <v>256</v>
      </c>
      <c r="D42" s="76" t="s">
        <v>257</v>
      </c>
      <c r="E42" s="76" t="s">
        <v>168</v>
      </c>
      <c r="F42" s="76" t="s">
        <v>160</v>
      </c>
      <c r="G42" s="433">
        <f>VLOOKUP(D42,'FROM SQL'!$A$3:$N$94,4,FALSE)</f>
        <v>781761572</v>
      </c>
      <c r="H42" s="433">
        <f>VLOOKUP($D42,'FROM SQL'!$A$3:$N$94,6,FALSE)</f>
        <v>1287590</v>
      </c>
      <c r="I42" s="591">
        <f>VLOOKUP($D42,'FROM SQL'!$A$3:$N$94,8,FALSE)</f>
        <v>535361.5</v>
      </c>
      <c r="J42" s="415">
        <f>VLOOKUP($D42,'FROM SQL'!$A$3:$N$94,10,FALSE)</f>
        <v>1460.25</v>
      </c>
      <c r="K42" s="593" t="s">
        <v>169</v>
      </c>
      <c r="L42" s="575">
        <f t="shared" si="1"/>
        <v>0.05</v>
      </c>
      <c r="M42" s="593">
        <v>0</v>
      </c>
      <c r="N42" s="594">
        <f t="shared" si="3"/>
        <v>1533.2625</v>
      </c>
      <c r="O42" s="594">
        <f>ROUND($J42*$P42,2)</f>
        <v>29.21</v>
      </c>
      <c r="P42" s="593">
        <f t="shared" si="2"/>
        <v>0.02</v>
      </c>
      <c r="Q42" s="414"/>
      <c r="R42" s="414"/>
      <c r="S42"/>
      <c r="T42"/>
      <c r="U42"/>
      <c r="V42"/>
      <c r="W42"/>
      <c r="X42" s="335"/>
      <c r="Y42" s="76"/>
      <c r="Z42" s="415"/>
      <c r="AA42" s="76"/>
      <c r="AB42" s="76"/>
      <c r="AC42" s="76"/>
      <c r="AD42" s="76"/>
      <c r="AE42" s="76"/>
    </row>
    <row r="43" spans="1:31" ht="15.5" x14ac:dyDescent="0.35">
      <c r="A43" s="590">
        <v>35</v>
      </c>
      <c r="B43" s="76" t="s">
        <v>258</v>
      </c>
      <c r="C43" s="76" t="s">
        <v>259</v>
      </c>
      <c r="D43" s="76" t="s">
        <v>260</v>
      </c>
      <c r="E43" s="76" t="s">
        <v>148</v>
      </c>
      <c r="F43" s="76" t="s">
        <v>160</v>
      </c>
      <c r="G43" s="433">
        <f>VLOOKUP(D43,'FROM SQL'!$A$3:$N$94,4,FALSE)</f>
        <v>57425898</v>
      </c>
      <c r="H43" s="433">
        <f>VLOOKUP($D43,'FROM SQL'!$A$3:$N$94,6,FALSE)</f>
        <v>0</v>
      </c>
      <c r="I43" s="591">
        <f>VLOOKUP($D43,'FROM SQL'!$A$3:$N$94,8,FALSE)</f>
        <v>713986.1</v>
      </c>
      <c r="J43" s="415">
        <f>VLOOKUP($D43,'FROM SQL'!$A$3:$N$94,10,FALSE)</f>
        <v>80.430000000000007</v>
      </c>
      <c r="K43" s="595">
        <v>0.03</v>
      </c>
      <c r="L43" s="575">
        <f t="shared" si="1"/>
        <v>0.03</v>
      </c>
      <c r="M43" s="593">
        <v>0</v>
      </c>
      <c r="N43" s="594">
        <f t="shared" si="3"/>
        <v>82.842900000000014</v>
      </c>
      <c r="O43" s="594"/>
      <c r="P43" s="593" t="str">
        <f t="shared" si="2"/>
        <v/>
      </c>
      <c r="Q43" s="414"/>
      <c r="R43" s="414"/>
      <c r="S43"/>
      <c r="T43"/>
      <c r="U43"/>
      <c r="V43"/>
      <c r="W43"/>
      <c r="X43"/>
      <c r="Y43" s="76"/>
      <c r="Z43" s="415"/>
      <c r="AA43" s="76"/>
      <c r="AB43" s="76"/>
      <c r="AC43" s="76"/>
      <c r="AD43" s="76"/>
      <c r="AE43" s="76"/>
    </row>
    <row r="44" spans="1:31" ht="15.5" x14ac:dyDescent="0.35">
      <c r="A44" s="590">
        <v>36</v>
      </c>
      <c r="B44" s="76" t="s">
        <v>261</v>
      </c>
      <c r="C44" s="76" t="s">
        <v>262</v>
      </c>
      <c r="D44" s="76" t="s">
        <v>263</v>
      </c>
      <c r="E44" s="76" t="s">
        <v>143</v>
      </c>
      <c r="F44" s="76" t="s">
        <v>160</v>
      </c>
      <c r="G44" s="433">
        <f>VLOOKUP(D44,'FROM SQL'!$A$3:$N$94,4,FALSE)</f>
        <v>179538936</v>
      </c>
      <c r="H44" s="433">
        <f>VLOOKUP($D44,'FROM SQL'!$A$3:$N$94,6,FALSE)</f>
        <v>0</v>
      </c>
      <c r="I44" s="591">
        <f>VLOOKUP($D44,'FROM SQL'!$A$3:$N$94,8,FALSE)</f>
        <v>713986.1</v>
      </c>
      <c r="J44" s="415">
        <f>VLOOKUP($D44,'FROM SQL'!$A$3:$N$94,10,FALSE)</f>
        <v>251.46</v>
      </c>
      <c r="K44" s="602">
        <v>13</v>
      </c>
      <c r="L44" s="575">
        <f t="shared" si="1"/>
        <v>5.1737850950449374E-2</v>
      </c>
      <c r="M44" s="593">
        <v>0</v>
      </c>
      <c r="N44" s="594">
        <f t="shared" si="3"/>
        <v>264.47000000000003</v>
      </c>
      <c r="O44" s="594"/>
      <c r="P44" s="593" t="str">
        <f t="shared" si="2"/>
        <v/>
      </c>
      <c r="Q44" s="414"/>
      <c r="R44" s="414"/>
      <c r="S44"/>
      <c r="T44"/>
      <c r="U44"/>
      <c r="V44"/>
      <c r="W44"/>
      <c r="X44"/>
      <c r="Y44" s="415"/>
      <c r="Z44" s="415"/>
      <c r="AA44" s="76"/>
      <c r="AB44" s="76"/>
      <c r="AC44" s="76"/>
      <c r="AD44" s="76"/>
      <c r="AE44" s="76"/>
    </row>
    <row r="45" spans="1:31" ht="15.5" x14ac:dyDescent="0.35">
      <c r="A45" s="590">
        <v>37</v>
      </c>
      <c r="B45" s="76" t="s">
        <v>264</v>
      </c>
      <c r="C45" s="76" t="s">
        <v>265</v>
      </c>
      <c r="D45" s="76" t="s">
        <v>266</v>
      </c>
      <c r="E45" s="76" t="s">
        <v>148</v>
      </c>
      <c r="F45" s="76" t="s">
        <v>267</v>
      </c>
      <c r="G45" s="433">
        <f>VLOOKUP(D45,'FROM SQL'!$A$3:$N$94,4,FALSE)</f>
        <v>27216228</v>
      </c>
      <c r="H45" s="433">
        <f>VLOOKUP($D45,'FROM SQL'!$A$3:$N$94,6,FALSE)</f>
        <v>0</v>
      </c>
      <c r="I45" s="591">
        <f>VLOOKUP($D45,'FROM SQL'!$A$3:$N$94,8,FALSE)</f>
        <v>288296.3</v>
      </c>
      <c r="J45" s="415">
        <f>VLOOKUP($D45,'FROM SQL'!$A$3:$N$94,10,FALSE)</f>
        <v>94.4</v>
      </c>
      <c r="K45" s="595">
        <v>0.03</v>
      </c>
      <c r="L45" s="575">
        <f t="shared" si="1"/>
        <v>0.03</v>
      </c>
      <c r="M45" s="593">
        <v>0</v>
      </c>
      <c r="N45" s="594">
        <f t="shared" si="3"/>
        <v>97.232000000000014</v>
      </c>
      <c r="O45" s="594"/>
      <c r="P45" s="593" t="str">
        <f t="shared" si="2"/>
        <v/>
      </c>
      <c r="Q45" s="414"/>
      <c r="R45" s="414"/>
      <c r="S45"/>
      <c r="T45"/>
      <c r="U45"/>
      <c r="V45"/>
      <c r="W45"/>
      <c r="X45"/>
      <c r="Y45" s="76"/>
      <c r="Z45" s="415"/>
      <c r="AA45" s="76"/>
      <c r="AB45" s="76"/>
      <c r="AC45" s="76"/>
      <c r="AD45" s="76"/>
      <c r="AE45" s="76"/>
    </row>
    <row r="46" spans="1:31" ht="15.5" x14ac:dyDescent="0.35">
      <c r="A46" s="590">
        <v>38</v>
      </c>
      <c r="B46" s="76" t="s">
        <v>268</v>
      </c>
      <c r="C46" s="76" t="s">
        <v>269</v>
      </c>
      <c r="D46" s="76" t="s">
        <v>270</v>
      </c>
      <c r="E46" s="76" t="s">
        <v>168</v>
      </c>
      <c r="F46" s="76" t="s">
        <v>152</v>
      </c>
      <c r="G46" s="433">
        <f>VLOOKUP(D46,'FROM SQL'!$A$3:$N$94,4,FALSE)</f>
        <v>745980515</v>
      </c>
      <c r="H46" s="433">
        <f>VLOOKUP($D46,'FROM SQL'!$A$3:$N$94,6,FALSE)</f>
        <v>2254812</v>
      </c>
      <c r="I46" s="591">
        <f>VLOOKUP($D46,'FROM SQL'!$A$3:$N$94,8,FALSE)</f>
        <v>464603</v>
      </c>
      <c r="J46" s="415">
        <f>VLOOKUP($D46,'FROM SQL'!$A$3:$N$94,10,FALSE)</f>
        <v>1605.63</v>
      </c>
      <c r="K46" s="593" t="s">
        <v>169</v>
      </c>
      <c r="L46" s="575">
        <f t="shared" si="1"/>
        <v>0.05</v>
      </c>
      <c r="M46" s="593">
        <v>0</v>
      </c>
      <c r="N46" s="594">
        <f t="shared" si="3"/>
        <v>1685.9115000000002</v>
      </c>
      <c r="O46" s="594">
        <f>ROUND($J46*$P46,2)</f>
        <v>32.11</v>
      </c>
      <c r="P46" s="593">
        <f t="shared" si="2"/>
        <v>0.02</v>
      </c>
      <c r="Q46" s="414"/>
      <c r="R46" s="414"/>
      <c r="S46"/>
      <c r="T46"/>
      <c r="U46"/>
      <c r="V46"/>
      <c r="W46"/>
      <c r="X46" s="335"/>
      <c r="Y46" s="76"/>
      <c r="Z46" s="415"/>
      <c r="AA46" s="76"/>
      <c r="AB46" s="76"/>
      <c r="AC46" s="76"/>
      <c r="AD46" s="76"/>
      <c r="AE46" s="76"/>
    </row>
    <row r="47" spans="1:31" ht="15.5" x14ac:dyDescent="0.35">
      <c r="A47" s="590">
        <v>39</v>
      </c>
      <c r="B47" s="76" t="s">
        <v>271</v>
      </c>
      <c r="C47" s="76" t="s">
        <v>272</v>
      </c>
      <c r="D47" s="76" t="s">
        <v>273</v>
      </c>
      <c r="E47" s="76" t="s">
        <v>143</v>
      </c>
      <c r="F47" s="76" t="s">
        <v>152</v>
      </c>
      <c r="G47" s="433">
        <f>VLOOKUP(D47,'FROM SQL'!$A$3:$N$94,4,FALSE)</f>
        <v>110575515</v>
      </c>
      <c r="H47" s="433">
        <f>VLOOKUP($D47,'FROM SQL'!$A$3:$N$94,6,FALSE)</f>
        <v>0</v>
      </c>
      <c r="I47" s="591">
        <f>VLOOKUP($D47,'FROM SQL'!$A$3:$N$94,8,FALSE)</f>
        <v>464603</v>
      </c>
      <c r="J47" s="415">
        <f>VLOOKUP($D47,'FROM SQL'!$A$3:$N$94,10,FALSE)</f>
        <v>238</v>
      </c>
      <c r="K47" s="602">
        <v>13</v>
      </c>
      <c r="L47" s="575">
        <f t="shared" si="1"/>
        <v>5.4663865546218486E-2</v>
      </c>
      <c r="M47" s="593">
        <v>0</v>
      </c>
      <c r="N47" s="594">
        <f t="shared" si="3"/>
        <v>251.00999999999996</v>
      </c>
      <c r="O47" s="594"/>
      <c r="P47" s="593" t="str">
        <f t="shared" si="2"/>
        <v/>
      </c>
      <c r="Q47" s="414"/>
      <c r="R47" s="414"/>
      <c r="S47"/>
      <c r="T47"/>
      <c r="U47"/>
      <c r="V47"/>
      <c r="W47"/>
      <c r="X47"/>
      <c r="Y47" s="415"/>
      <c r="Z47" s="415"/>
      <c r="AA47" s="76"/>
      <c r="AB47" s="76"/>
      <c r="AC47" s="76"/>
      <c r="AD47" s="76"/>
      <c r="AE47" s="76"/>
    </row>
    <row r="48" spans="1:31" ht="15.5" x14ac:dyDescent="0.35">
      <c r="A48" s="590">
        <v>40</v>
      </c>
      <c r="B48" s="76" t="s">
        <v>274</v>
      </c>
      <c r="C48" s="76" t="s">
        <v>275</v>
      </c>
      <c r="D48" s="76" t="s">
        <v>276</v>
      </c>
      <c r="E48" s="76" t="s">
        <v>148</v>
      </c>
      <c r="F48" s="76" t="s">
        <v>277</v>
      </c>
      <c r="G48" s="433">
        <f>VLOOKUP(D48,'FROM SQL'!$A$3:$N$94,4,FALSE)</f>
        <v>27055158</v>
      </c>
      <c r="H48" s="433">
        <f>VLOOKUP($D48,'FROM SQL'!$A$3:$N$94,6,FALSE)</f>
        <v>0</v>
      </c>
      <c r="I48" s="591">
        <f>VLOOKUP($D48,'FROM SQL'!$A$3:$N$94,8,FALSE)</f>
        <v>284491.7</v>
      </c>
      <c r="J48" s="415">
        <f>VLOOKUP($D48,'FROM SQL'!$A$3:$N$94,10,FALSE)</f>
        <v>95.1</v>
      </c>
      <c r="K48" s="595">
        <v>0.03</v>
      </c>
      <c r="L48" s="575">
        <f t="shared" si="1"/>
        <v>0.03</v>
      </c>
      <c r="M48" s="593">
        <v>0</v>
      </c>
      <c r="N48" s="594">
        <f t="shared" si="3"/>
        <v>97.953000000000003</v>
      </c>
      <c r="O48" s="594"/>
      <c r="P48" s="593" t="str">
        <f t="shared" si="2"/>
        <v/>
      </c>
      <c r="Q48" s="414"/>
      <c r="R48" s="414"/>
      <c r="S48"/>
      <c r="T48"/>
      <c r="U48"/>
      <c r="V48"/>
      <c r="W48"/>
      <c r="X48"/>
      <c r="Y48" s="76"/>
      <c r="Z48" s="415"/>
      <c r="AA48" s="76"/>
      <c r="AB48" s="76"/>
      <c r="AC48" s="76"/>
      <c r="AD48" s="76"/>
      <c r="AE48" s="76"/>
    </row>
    <row r="49" spans="1:31" ht="15.5" x14ac:dyDescent="0.35">
      <c r="A49" s="590">
        <v>41</v>
      </c>
      <c r="B49" s="76" t="s">
        <v>278</v>
      </c>
      <c r="C49" s="76" t="s">
        <v>279</v>
      </c>
      <c r="D49" s="76" t="s">
        <v>280</v>
      </c>
      <c r="E49" s="76" t="s">
        <v>143</v>
      </c>
      <c r="F49" s="76" t="s">
        <v>277</v>
      </c>
      <c r="G49" s="433">
        <f>VLOOKUP(D49,'FROM SQL'!$A$3:$N$94,4,FALSE)</f>
        <v>76297821</v>
      </c>
      <c r="H49" s="433">
        <f>VLOOKUP($D49,'FROM SQL'!$A$3:$N$94,6,FALSE)</f>
        <v>0</v>
      </c>
      <c r="I49" s="591">
        <f>VLOOKUP($D49,'FROM SQL'!$A$3:$N$94,8,FALSE)</f>
        <v>284491.7</v>
      </c>
      <c r="J49" s="415">
        <f>VLOOKUP($D49,'FROM SQL'!$A$3:$N$94,10,FALSE)</f>
        <v>268.19</v>
      </c>
      <c r="K49" s="602">
        <v>13</v>
      </c>
      <c r="L49" s="575">
        <f t="shared" si="1"/>
        <v>4.8510384428949622E-2</v>
      </c>
      <c r="M49" s="593">
        <v>0</v>
      </c>
      <c r="N49" s="594">
        <f t="shared" si="3"/>
        <v>281.2</v>
      </c>
      <c r="O49" s="594"/>
      <c r="P49" s="593" t="str">
        <f t="shared" si="2"/>
        <v/>
      </c>
      <c r="Q49" s="414"/>
      <c r="R49" s="414"/>
      <c r="S49"/>
      <c r="T49"/>
      <c r="U49"/>
      <c r="V49"/>
      <c r="W49"/>
      <c r="X49"/>
      <c r="Y49" s="415"/>
      <c r="Z49" s="415"/>
      <c r="AA49" s="76"/>
      <c r="AB49" s="76"/>
      <c r="AC49" s="76"/>
      <c r="AD49" s="76"/>
      <c r="AE49" s="76"/>
    </row>
    <row r="50" spans="1:31" ht="15.5" x14ac:dyDescent="0.35">
      <c r="A50" s="590">
        <v>42</v>
      </c>
      <c r="B50" s="76" t="s">
        <v>281</v>
      </c>
      <c r="C50" s="76" t="s">
        <v>282</v>
      </c>
      <c r="D50" s="76" t="s">
        <v>283</v>
      </c>
      <c r="E50" s="76" t="s">
        <v>168</v>
      </c>
      <c r="F50" s="76" t="s">
        <v>160</v>
      </c>
      <c r="G50" s="433">
        <f>VLOOKUP(D50,'FROM SQL'!$A$3:$N$94,4,FALSE)</f>
        <v>876779290</v>
      </c>
      <c r="H50" s="433">
        <f>VLOOKUP($D50,'FROM SQL'!$A$3:$N$94,6,FALSE)</f>
        <v>900397</v>
      </c>
      <c r="I50" s="591">
        <f>VLOOKUP($D50,'FROM SQL'!$A$3:$N$94,8,FALSE)</f>
        <v>571478.4</v>
      </c>
      <c r="J50" s="415">
        <f>VLOOKUP($D50,'FROM SQL'!$A$3:$N$94,10,FALSE)</f>
        <v>1534.23</v>
      </c>
      <c r="K50" s="593" t="s">
        <v>169</v>
      </c>
      <c r="L50" s="575">
        <f t="shared" si="1"/>
        <v>0.05</v>
      </c>
      <c r="M50" s="593">
        <v>0</v>
      </c>
      <c r="N50" s="594">
        <f t="shared" si="3"/>
        <v>1610.9415000000001</v>
      </c>
      <c r="O50" s="594">
        <f>ROUND($J50*$P50,2)</f>
        <v>30.68</v>
      </c>
      <c r="P50" s="593">
        <f t="shared" si="2"/>
        <v>0.02</v>
      </c>
      <c r="Q50" s="414"/>
      <c r="R50" s="414"/>
      <c r="S50" s="76"/>
      <c r="T50" s="76"/>
      <c r="U50" s="76"/>
      <c r="V50" s="76"/>
      <c r="W50" s="76"/>
      <c r="X50" s="335"/>
      <c r="Y50" s="76"/>
      <c r="Z50" s="415"/>
      <c r="AA50" s="76"/>
      <c r="AB50" s="76"/>
      <c r="AC50" s="76"/>
      <c r="AD50" s="76"/>
      <c r="AE50" s="76"/>
    </row>
    <row r="51" spans="1:31" ht="15.5" x14ac:dyDescent="0.35">
      <c r="A51" s="590">
        <v>43</v>
      </c>
      <c r="B51" s="76" t="s">
        <v>284</v>
      </c>
      <c r="C51" s="76" t="s">
        <v>285</v>
      </c>
      <c r="D51" s="76" t="s">
        <v>286</v>
      </c>
      <c r="E51" s="76" t="s">
        <v>148</v>
      </c>
      <c r="F51" s="76" t="s">
        <v>160</v>
      </c>
      <c r="G51" s="433">
        <f>VLOOKUP(D51,'FROM SQL'!$A$3:$N$94,4,FALSE)</f>
        <v>57689154</v>
      </c>
      <c r="H51" s="433">
        <f>VLOOKUP($D51,'FROM SQL'!$A$3:$N$94,6,FALSE)</f>
        <v>0</v>
      </c>
      <c r="I51" s="591">
        <f>VLOOKUP($D51,'FROM SQL'!$A$3:$N$94,8,FALSE)</f>
        <v>660815</v>
      </c>
      <c r="J51" s="415">
        <f>VLOOKUP($D51,'FROM SQL'!$A$3:$N$94,10,FALSE)</f>
        <v>87.3</v>
      </c>
      <c r="K51" s="595">
        <v>0.03</v>
      </c>
      <c r="L51" s="575">
        <f t="shared" si="1"/>
        <v>0.03</v>
      </c>
      <c r="M51" s="593">
        <v>0</v>
      </c>
      <c r="N51" s="594">
        <f t="shared" si="3"/>
        <v>89.918999999999997</v>
      </c>
      <c r="O51" s="594"/>
      <c r="P51" s="593" t="str">
        <f t="shared" si="2"/>
        <v/>
      </c>
      <c r="Q51" s="414"/>
      <c r="R51" s="414"/>
      <c r="S51" s="76"/>
      <c r="T51" s="76"/>
      <c r="U51" s="76"/>
      <c r="V51" s="76"/>
      <c r="W51" s="76"/>
      <c r="X51" s="76"/>
      <c r="Y51" s="76"/>
      <c r="Z51" s="415"/>
      <c r="AA51" s="76"/>
      <c r="AB51" s="76"/>
      <c r="AC51" s="76"/>
      <c r="AD51" s="76"/>
      <c r="AE51" s="76"/>
    </row>
    <row r="52" spans="1:31" ht="15.5" x14ac:dyDescent="0.35">
      <c r="A52" s="590">
        <v>44</v>
      </c>
      <c r="B52" s="76" t="s">
        <v>287</v>
      </c>
      <c r="C52" s="76" t="s">
        <v>288</v>
      </c>
      <c r="D52" s="76" t="s">
        <v>289</v>
      </c>
      <c r="E52" s="76" t="s">
        <v>143</v>
      </c>
      <c r="F52" s="76" t="s">
        <v>160</v>
      </c>
      <c r="G52" s="433">
        <f>VLOOKUP(D52,'FROM SQL'!$A$3:$N$94,4,FALSE)</f>
        <v>160677182</v>
      </c>
      <c r="H52" s="433">
        <f>VLOOKUP($D52,'FROM SQL'!$A$3:$N$94,6,FALSE)</f>
        <v>0</v>
      </c>
      <c r="I52" s="591">
        <f>VLOOKUP($D52,'FROM SQL'!$A$3:$N$94,8,FALSE)</f>
        <v>660815.1</v>
      </c>
      <c r="J52" s="415">
        <f>VLOOKUP($D52,'FROM SQL'!$A$3:$N$94,10,FALSE)</f>
        <v>243.15</v>
      </c>
      <c r="K52" s="602">
        <v>13</v>
      </c>
      <c r="L52" s="575">
        <f t="shared" si="1"/>
        <v>5.3506066214271022E-2</v>
      </c>
      <c r="M52" s="593">
        <v>0</v>
      </c>
      <c r="N52" s="594">
        <f t="shared" si="3"/>
        <v>256.16000000000003</v>
      </c>
      <c r="O52" s="594"/>
      <c r="P52" s="593" t="str">
        <f t="shared" si="2"/>
        <v/>
      </c>
      <c r="Q52" s="414"/>
      <c r="R52" s="414"/>
      <c r="S52" s="76"/>
      <c r="T52" s="76"/>
      <c r="U52" s="76"/>
      <c r="V52" s="76"/>
      <c r="W52" s="76"/>
      <c r="X52"/>
      <c r="Y52" s="415"/>
      <c r="Z52" s="415"/>
      <c r="AA52" s="76"/>
      <c r="AB52" s="76"/>
      <c r="AC52" s="76"/>
      <c r="AD52" s="76"/>
      <c r="AE52" s="76"/>
    </row>
    <row r="53" spans="1:31" ht="15.5" x14ac:dyDescent="0.35">
      <c r="A53" s="590">
        <v>45</v>
      </c>
      <c r="B53" s="76" t="s">
        <v>290</v>
      </c>
      <c r="C53" s="76" t="s">
        <v>291</v>
      </c>
      <c r="D53" s="76" t="s">
        <v>292</v>
      </c>
      <c r="E53" s="76" t="s">
        <v>168</v>
      </c>
      <c r="F53" s="76" t="s">
        <v>185</v>
      </c>
      <c r="G53" s="433">
        <f>VLOOKUP(D53,'FROM SQL'!$A$3:$N$94,4,FALSE)</f>
        <v>604415538</v>
      </c>
      <c r="H53" s="433">
        <f>VLOOKUP($D53,'FROM SQL'!$A$3:$N$94,6,FALSE)</f>
        <v>1030198</v>
      </c>
      <c r="I53" s="591">
        <f>VLOOKUP($D53,'FROM SQL'!$A$3:$N$94,8,FALSE)</f>
        <v>383826.6</v>
      </c>
      <c r="J53" s="415">
        <f>VLOOKUP($D53,'FROM SQL'!$A$3:$N$94,10,FALSE)</f>
        <v>1574.71</v>
      </c>
      <c r="K53" s="595" t="s">
        <v>169</v>
      </c>
      <c r="L53" s="575">
        <f t="shared" si="1"/>
        <v>0.05</v>
      </c>
      <c r="M53" s="593">
        <v>0</v>
      </c>
      <c r="N53" s="594">
        <f t="shared" si="3"/>
        <v>1653.4455</v>
      </c>
      <c r="O53" s="594">
        <f>ROUND($J53*$P53,2)</f>
        <v>31.49</v>
      </c>
      <c r="P53" s="593">
        <f t="shared" si="2"/>
        <v>0.02</v>
      </c>
      <c r="Q53" s="414"/>
      <c r="R53" s="414"/>
      <c r="S53" s="76"/>
      <c r="T53" s="76"/>
      <c r="U53" s="76"/>
      <c r="V53" s="76"/>
      <c r="W53" s="76"/>
      <c r="X53" s="335"/>
      <c r="Y53" s="76"/>
      <c r="Z53" s="415"/>
      <c r="AA53" s="76"/>
      <c r="AB53" s="76"/>
      <c r="AC53" s="76"/>
      <c r="AD53" s="76"/>
      <c r="AE53" s="76"/>
    </row>
    <row r="54" spans="1:31" ht="15.5" x14ac:dyDescent="0.35">
      <c r="A54" s="590">
        <v>46</v>
      </c>
      <c r="B54" s="76" t="s">
        <v>293</v>
      </c>
      <c r="C54" s="76" t="s">
        <v>294</v>
      </c>
      <c r="D54" s="76" t="s">
        <v>295</v>
      </c>
      <c r="E54" s="76" t="s">
        <v>148</v>
      </c>
      <c r="F54" s="76" t="s">
        <v>185</v>
      </c>
      <c r="G54" s="433">
        <f>VLOOKUP(D54,'FROM SQL'!$A$3:$N$94,4,FALSE)</f>
        <v>37675505</v>
      </c>
      <c r="H54" s="433">
        <f>VLOOKUP($D54,'FROM SQL'!$A$3:$N$94,6,FALSE)</f>
        <v>0</v>
      </c>
      <c r="I54" s="591">
        <f>VLOOKUP($D54,'FROM SQL'!$A$3:$N$94,8,FALSE)</f>
        <v>457949</v>
      </c>
      <c r="J54" s="415">
        <f>VLOOKUP($D54,'FROM SQL'!$A$3:$N$94,10,FALSE)</f>
        <v>82.27</v>
      </c>
      <c r="K54" s="595">
        <v>0.03</v>
      </c>
      <c r="L54" s="575">
        <f t="shared" si="1"/>
        <v>0.03</v>
      </c>
      <c r="M54" s="593">
        <v>0</v>
      </c>
      <c r="N54" s="594">
        <f t="shared" si="3"/>
        <v>84.738100000000003</v>
      </c>
      <c r="O54" s="594"/>
      <c r="P54" s="593" t="str">
        <f t="shared" si="2"/>
        <v/>
      </c>
      <c r="Q54" s="414"/>
      <c r="R54" s="414"/>
      <c r="S54" s="76"/>
      <c r="T54" s="76"/>
      <c r="U54" s="76"/>
      <c r="V54" s="76"/>
      <c r="W54" s="76"/>
      <c r="X54" s="76"/>
      <c r="Y54" s="76"/>
      <c r="Z54" s="415"/>
      <c r="AA54" s="76"/>
      <c r="AB54" s="76"/>
      <c r="AC54" s="76"/>
      <c r="AD54" s="76"/>
      <c r="AE54" s="76"/>
    </row>
    <row r="55" spans="1:31" ht="15.5" x14ac:dyDescent="0.35">
      <c r="A55" s="590">
        <v>47</v>
      </c>
      <c r="B55" s="76" t="s">
        <v>296</v>
      </c>
      <c r="C55" s="76" t="s">
        <v>297</v>
      </c>
      <c r="D55" s="76" t="s">
        <v>298</v>
      </c>
      <c r="E55" s="76" t="s">
        <v>143</v>
      </c>
      <c r="F55" s="76" t="s">
        <v>185</v>
      </c>
      <c r="G55" s="433">
        <f>VLOOKUP(D55,'FROM SQL'!$A$3:$N$94,4,FALSE)</f>
        <v>115151379</v>
      </c>
      <c r="H55" s="433">
        <f>VLOOKUP($D55,'FROM SQL'!$A$3:$N$94,6,FALSE)</f>
        <v>0</v>
      </c>
      <c r="I55" s="591">
        <f>VLOOKUP($D55,'FROM SQL'!$A$3:$N$94,8,FALSE)</f>
        <v>457949.4</v>
      </c>
      <c r="J55" s="415">
        <f>VLOOKUP($D55,'FROM SQL'!$A$3:$N$94,10,FALSE)</f>
        <v>251.45</v>
      </c>
      <c r="K55" s="602">
        <v>13</v>
      </c>
      <c r="L55" s="575">
        <f t="shared" si="1"/>
        <v>5.1739908530522967E-2</v>
      </c>
      <c r="M55" s="593">
        <v>0</v>
      </c>
      <c r="N55" s="594">
        <f t="shared" si="3"/>
        <v>264.45999999999998</v>
      </c>
      <c r="O55" s="594"/>
      <c r="P55" s="593" t="str">
        <f t="shared" si="2"/>
        <v/>
      </c>
      <c r="Q55" s="414"/>
      <c r="R55" s="414"/>
      <c r="S55" s="76"/>
      <c r="T55" s="76"/>
      <c r="U55" s="76"/>
      <c r="V55" s="76"/>
      <c r="W55" s="76"/>
      <c r="X55"/>
      <c r="Y55" s="415"/>
      <c r="Z55" s="415"/>
      <c r="AA55" s="76"/>
      <c r="AB55" s="76"/>
      <c r="AC55" s="76"/>
      <c r="AD55" s="76"/>
      <c r="AE55" s="76"/>
    </row>
    <row r="56" spans="1:31" ht="15.5" x14ac:dyDescent="0.35">
      <c r="A56" s="590">
        <v>48</v>
      </c>
      <c r="B56" s="76" t="s">
        <v>299</v>
      </c>
      <c r="C56" s="76" t="s">
        <v>300</v>
      </c>
      <c r="D56" s="76" t="s">
        <v>301</v>
      </c>
      <c r="E56" s="76" t="s">
        <v>168</v>
      </c>
      <c r="F56" s="76" t="s">
        <v>206</v>
      </c>
      <c r="G56" s="433">
        <f>VLOOKUP(D56,'FROM SQL'!$A$3:$N$94,4,FALSE)</f>
        <v>374208060</v>
      </c>
      <c r="H56" s="433">
        <f>VLOOKUP($D56,'FROM SQL'!$A$3:$N$94,6,FALSE)</f>
        <v>322162</v>
      </c>
      <c r="I56" s="591">
        <f>VLOOKUP($D56,'FROM SQL'!$A$3:$N$94,8,FALSE)</f>
        <v>245307.9</v>
      </c>
      <c r="J56" s="415">
        <f>VLOOKUP($D56,'FROM SQL'!$A$3:$N$94,10,FALSE)</f>
        <v>1525.46</v>
      </c>
      <c r="K56" s="593" t="s">
        <v>169</v>
      </c>
      <c r="L56" s="575">
        <f t="shared" si="1"/>
        <v>0.05</v>
      </c>
      <c r="M56" s="593">
        <v>0</v>
      </c>
      <c r="N56" s="594">
        <f t="shared" si="3"/>
        <v>1601.7330000000002</v>
      </c>
      <c r="O56" s="594">
        <f>ROUND($J56*$P56,2)</f>
        <v>30.51</v>
      </c>
      <c r="P56" s="593">
        <f t="shared" si="2"/>
        <v>0.02</v>
      </c>
      <c r="Q56" s="414"/>
      <c r="R56" s="414"/>
      <c r="S56" s="76"/>
      <c r="T56" s="76"/>
      <c r="U56" s="76"/>
      <c r="V56" s="76"/>
      <c r="W56" s="76"/>
      <c r="X56" s="335"/>
      <c r="Y56" s="76"/>
      <c r="Z56" s="415"/>
      <c r="AA56" s="76"/>
      <c r="AB56" s="76"/>
      <c r="AC56" s="76"/>
      <c r="AD56" s="76"/>
      <c r="AE56" s="76"/>
    </row>
    <row r="57" spans="1:31" ht="15.5" x14ac:dyDescent="0.35">
      <c r="A57" s="590">
        <v>49</v>
      </c>
      <c r="B57" s="76" t="s">
        <v>302</v>
      </c>
      <c r="C57" s="76" t="s">
        <v>303</v>
      </c>
      <c r="D57" s="76" t="s">
        <v>304</v>
      </c>
      <c r="E57" s="76" t="s">
        <v>148</v>
      </c>
      <c r="F57" s="76" t="s">
        <v>206</v>
      </c>
      <c r="G57" s="433">
        <f>VLOOKUP(D57,'FROM SQL'!$A$3:$N$94,4,FALSE)</f>
        <v>26980047</v>
      </c>
      <c r="H57" s="433">
        <f>VLOOKUP($D57,'FROM SQL'!$A$3:$N$94,6,FALSE)</f>
        <v>0</v>
      </c>
      <c r="I57" s="591">
        <f>VLOOKUP($D57,'FROM SQL'!$A$3:$N$94,8,FALSE)</f>
        <v>340270.5</v>
      </c>
      <c r="J57" s="415">
        <f>VLOOKUP($D57,'FROM SQL'!$A$3:$N$94,10,FALSE)</f>
        <v>79.290000000000006</v>
      </c>
      <c r="K57" s="595">
        <v>0.03</v>
      </c>
      <c r="L57" s="575">
        <f t="shared" si="1"/>
        <v>0.03</v>
      </c>
      <c r="M57" s="593">
        <v>0</v>
      </c>
      <c r="N57" s="594">
        <f t="shared" si="3"/>
        <v>81.668700000000015</v>
      </c>
      <c r="O57" s="594"/>
      <c r="P57" s="593" t="str">
        <f t="shared" si="2"/>
        <v/>
      </c>
      <c r="Q57" s="414"/>
      <c r="R57" s="414"/>
      <c r="S57" s="76"/>
      <c r="T57" s="76"/>
      <c r="U57" s="76"/>
      <c r="V57" s="76"/>
      <c r="W57" s="76"/>
      <c r="X57" s="76"/>
      <c r="Y57" s="76"/>
      <c r="Z57" s="415"/>
      <c r="AA57" s="76"/>
      <c r="AB57" s="76"/>
      <c r="AC57" s="76"/>
      <c r="AD57" s="76"/>
      <c r="AE57" s="76"/>
    </row>
    <row r="58" spans="1:31" ht="15.5" x14ac:dyDescent="0.35">
      <c r="A58" s="590">
        <v>50</v>
      </c>
      <c r="B58" s="76" t="s">
        <v>305</v>
      </c>
      <c r="C58" s="76" t="s">
        <v>306</v>
      </c>
      <c r="D58" s="76" t="s">
        <v>307</v>
      </c>
      <c r="E58" s="76" t="s">
        <v>143</v>
      </c>
      <c r="F58" s="76" t="s">
        <v>206</v>
      </c>
      <c r="G58" s="433">
        <f>VLOOKUP(D58,'FROM SQL'!$A$3:$N$94,4,FALSE)</f>
        <v>92972176.780000001</v>
      </c>
      <c r="H58" s="433">
        <f>VLOOKUP($D58,'FROM SQL'!$A$3:$N$94,6,FALSE)</f>
        <v>0</v>
      </c>
      <c r="I58" s="591">
        <f>VLOOKUP($D58,'FROM SQL'!$A$3:$N$94,8,FALSE)</f>
        <v>340270.5</v>
      </c>
      <c r="J58" s="415">
        <f>VLOOKUP($D58,'FROM SQL'!$A$3:$N$94,10,FALSE)</f>
        <v>273.23</v>
      </c>
      <c r="K58" s="602">
        <v>13</v>
      </c>
      <c r="L58" s="575">
        <f t="shared" si="1"/>
        <v>4.7615561980748816E-2</v>
      </c>
      <c r="M58" s="593">
        <v>0</v>
      </c>
      <c r="N58" s="594">
        <f t="shared" si="3"/>
        <v>286.24</v>
      </c>
      <c r="O58" s="594"/>
      <c r="P58" s="593" t="str">
        <f t="shared" si="2"/>
        <v/>
      </c>
      <c r="Q58" s="414"/>
      <c r="R58" s="414"/>
      <c r="S58" s="76"/>
      <c r="T58" s="76"/>
      <c r="U58" s="76"/>
      <c r="V58" s="76"/>
      <c r="W58" s="76"/>
      <c r="X58"/>
      <c r="Y58" s="415"/>
      <c r="Z58" s="415"/>
      <c r="AA58" s="76"/>
      <c r="AB58" s="76"/>
      <c r="AC58" s="76"/>
      <c r="AD58" s="76"/>
      <c r="AE58" s="76"/>
    </row>
    <row r="59" spans="1:31" ht="14.25" customHeight="1" x14ac:dyDescent="0.35">
      <c r="A59" s="590">
        <v>51</v>
      </c>
      <c r="B59" s="76" t="s">
        <v>308</v>
      </c>
      <c r="C59" s="76" t="s">
        <v>309</v>
      </c>
      <c r="D59" s="76" t="s">
        <v>310</v>
      </c>
      <c r="E59" s="76" t="s">
        <v>168</v>
      </c>
      <c r="F59" s="76" t="s">
        <v>206</v>
      </c>
      <c r="G59" s="433">
        <f>VLOOKUP(D59,'FROM SQL'!$A$3:$N$94,4,FALSE)</f>
        <v>363528475</v>
      </c>
      <c r="H59" s="433">
        <f>VLOOKUP($D59,'FROM SQL'!$A$3:$N$94,6,FALSE)</f>
        <v>1219038</v>
      </c>
      <c r="I59" s="591">
        <f>VLOOKUP($D59,'FROM SQL'!$A$3:$N$94,8,FALSE)</f>
        <v>241767.2</v>
      </c>
      <c r="J59" s="415">
        <f>VLOOKUP($D59,'FROM SQL'!$A$3:$N$94,10,FALSE)</f>
        <v>1503.63</v>
      </c>
      <c r="K59" s="593" t="s">
        <v>169</v>
      </c>
      <c r="L59" s="575">
        <f t="shared" si="1"/>
        <v>0.05</v>
      </c>
      <c r="M59" s="593">
        <v>0</v>
      </c>
      <c r="N59" s="594">
        <f t="shared" si="3"/>
        <v>1578.8115000000003</v>
      </c>
      <c r="O59" s="594">
        <f>ROUND($J59*$P59,2)</f>
        <v>30.07</v>
      </c>
      <c r="P59" s="593">
        <f t="shared" si="2"/>
        <v>0.02</v>
      </c>
      <c r="Q59" s="414"/>
      <c r="R59" s="414"/>
      <c r="S59" s="76"/>
      <c r="T59" s="76"/>
      <c r="U59" s="76"/>
      <c r="V59" s="76"/>
      <c r="W59" s="76"/>
      <c r="X59" s="335"/>
      <c r="Y59" s="76"/>
      <c r="Z59" s="415"/>
      <c r="AA59" s="76"/>
      <c r="AB59" s="76"/>
      <c r="AC59" s="76"/>
      <c r="AD59" s="76"/>
      <c r="AE59" s="76"/>
    </row>
    <row r="60" spans="1:31" ht="15.5" x14ac:dyDescent="0.35">
      <c r="A60" s="590">
        <v>52</v>
      </c>
      <c r="B60" s="76" t="s">
        <v>311</v>
      </c>
      <c r="C60" s="76" t="s">
        <v>312</v>
      </c>
      <c r="D60" s="76" t="s">
        <v>313</v>
      </c>
      <c r="E60" s="76" t="s">
        <v>143</v>
      </c>
      <c r="F60" s="76" t="s">
        <v>206</v>
      </c>
      <c r="G60" s="433">
        <f>VLOOKUP(D60,'FROM SQL'!$A$3:$N$94,4,FALSE)</f>
        <v>70412291</v>
      </c>
      <c r="H60" s="433">
        <f>VLOOKUP($D60,'FROM SQL'!$A$3:$N$94,6,FALSE)</f>
        <v>0</v>
      </c>
      <c r="I60" s="591">
        <f>VLOOKUP($D60,'FROM SQL'!$A$3:$N$94,8,FALSE)</f>
        <v>241767.2</v>
      </c>
      <c r="J60" s="415">
        <f>VLOOKUP($D60,'FROM SQL'!$A$3:$N$94,10,FALSE)</f>
        <v>291.24</v>
      </c>
      <c r="K60" s="602">
        <v>13</v>
      </c>
      <c r="L60" s="575">
        <f t="shared" si="1"/>
        <v>4.4671061667353386E-2</v>
      </c>
      <c r="M60" s="593">
        <v>0</v>
      </c>
      <c r="N60" s="594">
        <f t="shared" si="3"/>
        <v>304.25</v>
      </c>
      <c r="O60" s="594"/>
      <c r="P60" s="593" t="str">
        <f t="shared" si="2"/>
        <v/>
      </c>
      <c r="Q60" s="414"/>
      <c r="R60" s="414"/>
      <c r="S60"/>
      <c r="T60"/>
      <c r="U60"/>
      <c r="V60"/>
      <c r="W60"/>
      <c r="X60"/>
      <c r="Y60" s="415"/>
      <c r="Z60" s="415"/>
      <c r="AA60" s="76"/>
      <c r="AB60" s="76"/>
      <c r="AC60" s="76"/>
      <c r="AD60" s="76"/>
      <c r="AE60" s="76"/>
    </row>
    <row r="61" spans="1:31" ht="15.5" x14ac:dyDescent="0.35">
      <c r="A61" s="590">
        <v>53</v>
      </c>
      <c r="B61" s="76" t="s">
        <v>314</v>
      </c>
      <c r="C61" s="76" t="s">
        <v>315</v>
      </c>
      <c r="D61" s="76" t="s">
        <v>316</v>
      </c>
      <c r="E61" s="76" t="s">
        <v>181</v>
      </c>
      <c r="F61" s="76" t="s">
        <v>185</v>
      </c>
      <c r="G61" s="433">
        <f>VLOOKUP(D61,'FROM SQL'!$A$3:$N$94,4,FALSE)</f>
        <v>8058527</v>
      </c>
      <c r="H61" s="433">
        <f>VLOOKUP($D61,'FROM SQL'!$A$3:$N$94,6,FALSE)</f>
        <v>0</v>
      </c>
      <c r="I61" s="591">
        <f>VLOOKUP($D61,'FROM SQL'!$A$3:$N$94,8,FALSE)</f>
        <v>424133</v>
      </c>
      <c r="J61" s="415">
        <f>VLOOKUP($D61,'FROM SQL'!$A$3:$N$94,10,FALSE)</f>
        <v>19</v>
      </c>
      <c r="K61" s="592"/>
      <c r="L61" s="575" t="str">
        <f t="shared" si="1"/>
        <v/>
      </c>
      <c r="M61" s="593"/>
      <c r="N61" s="594"/>
      <c r="O61" s="594"/>
      <c r="P61" s="593" t="str">
        <f t="shared" si="2"/>
        <v/>
      </c>
      <c r="Q61" s="414"/>
      <c r="R61" s="414"/>
      <c r="S61"/>
      <c r="T61"/>
      <c r="U61"/>
      <c r="V61"/>
      <c r="W61"/>
      <c r="X61"/>
      <c r="Y61" s="415"/>
      <c r="Z61" s="415"/>
      <c r="AA61" s="76"/>
      <c r="AB61" s="76"/>
      <c r="AC61" s="76"/>
      <c r="AD61" s="76"/>
      <c r="AE61" s="76"/>
    </row>
    <row r="62" spans="1:31" ht="15.5" x14ac:dyDescent="0.35">
      <c r="A62" s="590">
        <v>54</v>
      </c>
      <c r="B62" s="76" t="s">
        <v>317</v>
      </c>
      <c r="C62" s="76" t="s">
        <v>318</v>
      </c>
      <c r="D62" s="76" t="s">
        <v>319</v>
      </c>
      <c r="E62" s="76" t="s">
        <v>320</v>
      </c>
      <c r="F62" s="76" t="s">
        <v>185</v>
      </c>
      <c r="G62" s="433">
        <f>VLOOKUP(D62,'FROM SQL'!$A$3:$N$94,4,FALSE)</f>
        <v>34371111</v>
      </c>
      <c r="H62" s="433">
        <f>VLOOKUP($D62,'FROM SQL'!$A$3:$N$94,6,FALSE)</f>
        <v>0</v>
      </c>
      <c r="I62" s="591">
        <f>VLOOKUP($D62,'FROM SQL'!$A$3:$N$94,8,FALSE)</f>
        <v>387892</v>
      </c>
      <c r="J62" s="415">
        <f>VLOOKUP($D62,'FROM SQL'!$A$3:$N$94,10,FALSE)</f>
        <v>88.61</v>
      </c>
      <c r="K62" s="595">
        <v>0.03</v>
      </c>
      <c r="L62" s="575">
        <f t="shared" si="1"/>
        <v>0.03</v>
      </c>
      <c r="M62" s="593">
        <v>0</v>
      </c>
      <c r="N62" s="594">
        <f>J62*(1+M62)*(1+L62)</f>
        <v>91.268299999999996</v>
      </c>
      <c r="O62" s="594"/>
      <c r="P62" s="593" t="str">
        <f t="shared" si="2"/>
        <v/>
      </c>
      <c r="Q62" s="414"/>
      <c r="R62" s="414"/>
      <c r="S62"/>
      <c r="T62"/>
      <c r="U62"/>
      <c r="V62"/>
      <c r="W62"/>
      <c r="X62"/>
      <c r="Y62" s="76"/>
      <c r="Z62" s="415"/>
      <c r="AA62" s="76"/>
      <c r="AB62" s="76"/>
      <c r="AC62" s="76"/>
      <c r="AD62" s="76"/>
      <c r="AE62" s="76"/>
    </row>
    <row r="63" spans="1:31" ht="15.65" customHeight="1" x14ac:dyDescent="0.35">
      <c r="A63" s="590">
        <v>55</v>
      </c>
      <c r="B63" s="76" t="s">
        <v>321</v>
      </c>
      <c r="C63" s="76" t="s">
        <v>322</v>
      </c>
      <c r="D63" s="76" t="s">
        <v>323</v>
      </c>
      <c r="E63" s="76" t="s">
        <v>324</v>
      </c>
      <c r="F63" s="76" t="s">
        <v>185</v>
      </c>
      <c r="G63" s="433">
        <f>VLOOKUP(D63,'FROM SQL'!$A$3:$N$94,4,FALSE)</f>
        <v>97737150</v>
      </c>
      <c r="H63" s="433">
        <f>VLOOKUP($D63,'FROM SQL'!$A$3:$N$94,6,FALSE)</f>
        <v>0</v>
      </c>
      <c r="I63" s="591">
        <f>VLOOKUP($D63,'FROM SQL'!$A$3:$N$94,8,FALSE)</f>
        <v>387892</v>
      </c>
      <c r="J63" s="415">
        <f>VLOOKUP($D63,'FROM SQL'!$A$3:$N$94,10,FALSE)</f>
        <v>251.97</v>
      </c>
      <c r="K63" s="602">
        <v>13</v>
      </c>
      <c r="L63" s="575">
        <f t="shared" si="1"/>
        <v>5.1633130928285115E-2</v>
      </c>
      <c r="M63" s="593">
        <v>0</v>
      </c>
      <c r="N63" s="594">
        <f>J63*(1+M63)*(1+L63)</f>
        <v>264.98</v>
      </c>
      <c r="O63" s="594"/>
      <c r="P63" s="593" t="str">
        <f t="shared" si="2"/>
        <v/>
      </c>
      <c r="Q63" s="414"/>
      <c r="R63" s="414"/>
      <c r="S63"/>
      <c r="T63"/>
      <c r="U63"/>
      <c r="V63"/>
      <c r="W63"/>
      <c r="X63"/>
      <c r="Y63" s="415"/>
      <c r="Z63" s="415"/>
      <c r="AA63" s="76"/>
      <c r="AB63" s="76"/>
      <c r="AC63" s="76"/>
      <c r="AD63" s="76"/>
      <c r="AE63" s="76"/>
    </row>
    <row r="64" spans="1:31" ht="14.25" customHeight="1" x14ac:dyDescent="0.35">
      <c r="A64" s="590">
        <v>56</v>
      </c>
      <c r="B64" s="76" t="s">
        <v>325</v>
      </c>
      <c r="C64" s="76" t="s">
        <v>326</v>
      </c>
      <c r="D64" s="76" t="s">
        <v>327</v>
      </c>
      <c r="E64" s="76" t="s">
        <v>168</v>
      </c>
      <c r="F64" s="76" t="s">
        <v>152</v>
      </c>
      <c r="G64" s="433">
        <f>VLOOKUP(D64,'FROM SQL'!$A$3:$N$94,4,FALSE)</f>
        <v>491438934</v>
      </c>
      <c r="H64" s="433">
        <f>VLOOKUP($D64,'FROM SQL'!$A$3:$N$94,6,FALSE)</f>
        <v>1609652</v>
      </c>
      <c r="I64" s="591">
        <f>VLOOKUP($D64,'FROM SQL'!$A$3:$N$94,8,FALSE)</f>
        <v>308568.8</v>
      </c>
      <c r="J64" s="415">
        <f>VLOOKUP($D64,'FROM SQL'!$A$3:$N$94,10,FALSE)</f>
        <v>1592.64</v>
      </c>
      <c r="K64" s="593" t="s">
        <v>169</v>
      </c>
      <c r="L64" s="575">
        <f t="shared" si="1"/>
        <v>0.05</v>
      </c>
      <c r="M64" s="593">
        <v>0</v>
      </c>
      <c r="N64" s="594">
        <f>J64*(1+M64)*(1+L64)</f>
        <v>1672.2720000000002</v>
      </c>
      <c r="O64" s="594">
        <f>ROUND($J64*$P64,2)</f>
        <v>31.85</v>
      </c>
      <c r="P64" s="593">
        <f t="shared" si="2"/>
        <v>0.02</v>
      </c>
      <c r="Q64" s="76"/>
      <c r="R64" s="414"/>
      <c r="S64"/>
      <c r="T64"/>
      <c r="U64"/>
      <c r="V64"/>
      <c r="W64"/>
      <c r="X64" s="335"/>
      <c r="Y64" s="76"/>
      <c r="Z64" s="415"/>
      <c r="AA64" s="76"/>
      <c r="AB64" s="76"/>
      <c r="AC64" s="76"/>
      <c r="AD64" s="76"/>
      <c r="AE64" s="76"/>
    </row>
    <row r="65" spans="1:31" ht="15.5" x14ac:dyDescent="0.35">
      <c r="A65" s="590">
        <v>57</v>
      </c>
      <c r="B65" s="76" t="s">
        <v>328</v>
      </c>
      <c r="C65" s="76" t="s">
        <v>329</v>
      </c>
      <c r="D65" s="76" t="s">
        <v>330</v>
      </c>
      <c r="E65" s="76" t="s">
        <v>143</v>
      </c>
      <c r="F65" s="76" t="s">
        <v>152</v>
      </c>
      <c r="G65" s="433">
        <f>VLOOKUP(D65,'FROM SQL'!$A$3:$N$94,4,FALSE)</f>
        <v>93477816</v>
      </c>
      <c r="H65" s="433">
        <f>VLOOKUP($D65,'FROM SQL'!$A$3:$N$94,6,FALSE)</f>
        <v>0</v>
      </c>
      <c r="I65" s="591">
        <f>VLOOKUP($D65,'FROM SQL'!$A$3:$N$94,8,FALSE)</f>
        <v>308568.8</v>
      </c>
      <c r="J65" s="415">
        <f>VLOOKUP($D65,'FROM SQL'!$A$3:$N$94,10,FALSE)</f>
        <v>302.94</v>
      </c>
      <c r="K65" s="602">
        <v>13</v>
      </c>
      <c r="L65" s="575">
        <f t="shared" si="1"/>
        <v>4.2945797847758635E-2</v>
      </c>
      <c r="M65" s="593">
        <v>0</v>
      </c>
      <c r="N65" s="594">
        <f>J65*(1+M65)*(1+L65)</f>
        <v>315.95</v>
      </c>
      <c r="O65" s="594"/>
      <c r="P65" s="593" t="str">
        <f t="shared" si="2"/>
        <v/>
      </c>
      <c r="Q65" s="76"/>
      <c r="R65" s="414"/>
      <c r="S65"/>
      <c r="T65"/>
      <c r="U65"/>
      <c r="V65"/>
      <c r="W65"/>
      <c r="X65"/>
      <c r="Y65" s="415"/>
      <c r="Z65" s="415"/>
      <c r="AA65" s="76"/>
      <c r="AB65" s="76"/>
      <c r="AC65" s="76"/>
      <c r="AD65" s="76"/>
      <c r="AE65" s="76"/>
    </row>
    <row r="66" spans="1:31" ht="15.5" x14ac:dyDescent="0.35">
      <c r="A66" s="590">
        <v>58</v>
      </c>
      <c r="B66" s="76" t="s">
        <v>331</v>
      </c>
      <c r="C66" s="76" t="s">
        <v>332</v>
      </c>
      <c r="D66" s="76" t="s">
        <v>333</v>
      </c>
      <c r="E66" s="76" t="s">
        <v>181</v>
      </c>
      <c r="F66" s="76" t="s">
        <v>193</v>
      </c>
      <c r="G66" s="433">
        <f>VLOOKUP(D66,'FROM SQL'!$A$3:$N$94,4,FALSE)</f>
        <v>0</v>
      </c>
      <c r="H66" s="433">
        <f>VLOOKUP($D66,'FROM SQL'!$A$3:$N$94,6,FALSE)</f>
        <v>0</v>
      </c>
      <c r="I66" s="591">
        <f>VLOOKUP($D66,'FROM SQL'!$A$3:$N$94,8,FALSE)</f>
        <v>0</v>
      </c>
      <c r="J66" s="415">
        <f>VLOOKUP($D66,'FROM SQL'!$A$3:$N$94,10,FALSE)</f>
        <v>0</v>
      </c>
      <c r="K66" s="592"/>
      <c r="L66" s="575" t="str">
        <f t="shared" si="1"/>
        <v/>
      </c>
      <c r="M66" s="593"/>
      <c r="N66" s="594"/>
      <c r="O66" s="594"/>
      <c r="P66" s="593" t="str">
        <f t="shared" si="2"/>
        <v/>
      </c>
      <c r="Q66" s="76"/>
      <c r="R66" s="414"/>
      <c r="S66"/>
      <c r="T66"/>
      <c r="U66"/>
      <c r="V66"/>
      <c r="W66"/>
      <c r="X66"/>
      <c r="Y66" s="76"/>
      <c r="Z66" s="415"/>
      <c r="AA66" s="76"/>
      <c r="AB66" s="76"/>
      <c r="AC66" s="76"/>
      <c r="AD66" s="76"/>
      <c r="AE66" s="76"/>
    </row>
    <row r="67" spans="1:31" ht="15.5" x14ac:dyDescent="0.35">
      <c r="A67" s="590">
        <v>59</v>
      </c>
      <c r="B67" s="76" t="s">
        <v>334</v>
      </c>
      <c r="C67" s="76" t="s">
        <v>335</v>
      </c>
      <c r="D67" s="76" t="s">
        <v>336</v>
      </c>
      <c r="E67" s="76" t="s">
        <v>148</v>
      </c>
      <c r="F67" s="76" t="s">
        <v>277</v>
      </c>
      <c r="G67" s="433">
        <f>VLOOKUP(D67,'FROM SQL'!$A$3:$N$94,4,FALSE)</f>
        <v>25123452</v>
      </c>
      <c r="H67" s="433">
        <f>VLOOKUP($D67,'FROM SQL'!$A$3:$N$94,6,FALSE)</f>
        <v>0</v>
      </c>
      <c r="I67" s="591">
        <f>VLOOKUP($D67,'FROM SQL'!$A$3:$N$94,8,FALSE)</f>
        <v>311666.7</v>
      </c>
      <c r="J67" s="415">
        <f>VLOOKUP($D67,'FROM SQL'!$A$3:$N$94,10,FALSE)</f>
        <v>80.61</v>
      </c>
      <c r="K67" s="595">
        <v>0.03</v>
      </c>
      <c r="L67" s="575">
        <f t="shared" si="1"/>
        <v>0.03</v>
      </c>
      <c r="M67" s="593">
        <v>0</v>
      </c>
      <c r="N67" s="594">
        <f t="shared" ref="N67:N75" si="4">J67*(1+M67)*(1+L67)</f>
        <v>83.028300000000002</v>
      </c>
      <c r="O67" s="594"/>
      <c r="P67" s="593" t="str">
        <f t="shared" si="2"/>
        <v/>
      </c>
      <c r="Q67" s="76"/>
      <c r="R67" s="414"/>
      <c r="S67"/>
      <c r="T67"/>
      <c r="U67"/>
      <c r="V67"/>
      <c r="W67"/>
      <c r="X67"/>
      <c r="Y67" s="76"/>
      <c r="Z67" s="415"/>
      <c r="AA67" s="76"/>
      <c r="AB67" s="76"/>
      <c r="AC67" s="76"/>
      <c r="AD67" s="76"/>
      <c r="AE67" s="76"/>
    </row>
    <row r="68" spans="1:31" ht="15.5" x14ac:dyDescent="0.35">
      <c r="A68" s="590">
        <v>60</v>
      </c>
      <c r="B68" s="76" t="s">
        <v>337</v>
      </c>
      <c r="C68" s="76" t="s">
        <v>338</v>
      </c>
      <c r="D68" s="76" t="s">
        <v>339</v>
      </c>
      <c r="E68" s="76" t="s">
        <v>143</v>
      </c>
      <c r="F68" s="76" t="s">
        <v>277</v>
      </c>
      <c r="G68" s="433">
        <f>VLOOKUP(D68,'FROM SQL'!$A$3:$N$94,4,FALSE)</f>
        <v>91969723</v>
      </c>
      <c r="H68" s="433">
        <f>VLOOKUP($D68,'FROM SQL'!$A$3:$N$94,6,FALSE)</f>
        <v>0</v>
      </c>
      <c r="I68" s="591">
        <f>VLOOKUP($D68,'FROM SQL'!$A$3:$N$94,8,FALSE)</f>
        <v>311666.7</v>
      </c>
      <c r="J68" s="415">
        <f>VLOOKUP($D68,'FROM SQL'!$A$3:$N$94,10,FALSE)</f>
        <v>295.08999999999997</v>
      </c>
      <c r="K68" s="602">
        <v>13</v>
      </c>
      <c r="L68" s="575">
        <f t="shared" si="1"/>
        <v>4.4088244264461694E-2</v>
      </c>
      <c r="M68" s="593">
        <v>0</v>
      </c>
      <c r="N68" s="594">
        <f t="shared" si="4"/>
        <v>308.09999999999997</v>
      </c>
      <c r="O68" s="594"/>
      <c r="P68" s="593" t="str">
        <f t="shared" si="2"/>
        <v/>
      </c>
      <c r="Q68" s="76"/>
      <c r="R68" s="414"/>
      <c r="S68"/>
      <c r="T68"/>
      <c r="U68"/>
      <c r="V68"/>
      <c r="W68"/>
      <c r="X68"/>
      <c r="Y68" s="415"/>
      <c r="Z68" s="415"/>
      <c r="AA68" s="76"/>
      <c r="AB68" s="76"/>
      <c r="AC68" s="76"/>
      <c r="AD68" s="76"/>
      <c r="AE68" s="76"/>
    </row>
    <row r="69" spans="1:31" ht="15.5" x14ac:dyDescent="0.35">
      <c r="A69" s="590">
        <v>61</v>
      </c>
      <c r="B69" s="76" t="s">
        <v>340</v>
      </c>
      <c r="C69" s="76" t="s">
        <v>341</v>
      </c>
      <c r="D69" s="76" t="s">
        <v>342</v>
      </c>
      <c r="E69" s="76" t="s">
        <v>148</v>
      </c>
      <c r="F69" s="76" t="s">
        <v>206</v>
      </c>
      <c r="G69" s="433">
        <f>VLOOKUP(D69,'FROM SQL'!$A$3:$N$94,4,FALSE)</f>
        <v>18764073</v>
      </c>
      <c r="H69" s="433">
        <f>VLOOKUP($D69,'FROM SQL'!$A$3:$N$94,6,FALSE)</f>
        <v>0</v>
      </c>
      <c r="I69" s="591">
        <f>VLOOKUP($D69,'FROM SQL'!$A$3:$N$94,8,FALSE)</f>
        <v>256339.8</v>
      </c>
      <c r="J69" s="415">
        <f>VLOOKUP($D69,'FROM SQL'!$A$3:$N$94,10,FALSE)</f>
        <v>73.2</v>
      </c>
      <c r="K69" s="595">
        <v>0.03</v>
      </c>
      <c r="L69" s="575">
        <f t="shared" si="1"/>
        <v>0.03</v>
      </c>
      <c r="M69" s="593">
        <v>0</v>
      </c>
      <c r="N69" s="594">
        <f t="shared" si="4"/>
        <v>75.396000000000001</v>
      </c>
      <c r="O69" s="594"/>
      <c r="P69" s="593" t="str">
        <f t="shared" si="2"/>
        <v/>
      </c>
      <c r="Q69" s="76"/>
      <c r="R69" s="414"/>
      <c r="S69"/>
      <c r="T69"/>
      <c r="U69"/>
      <c r="V69"/>
      <c r="W69"/>
      <c r="X69"/>
      <c r="Y69" s="415"/>
      <c r="Z69" s="415"/>
      <c r="AA69" s="76"/>
      <c r="AB69" s="76"/>
      <c r="AC69" s="76"/>
      <c r="AD69" s="76"/>
      <c r="AE69" s="76"/>
    </row>
    <row r="70" spans="1:31" ht="15.5" x14ac:dyDescent="0.35">
      <c r="A70" s="590">
        <v>62</v>
      </c>
      <c r="B70" s="76" t="s">
        <v>343</v>
      </c>
      <c r="C70" s="76" t="s">
        <v>344</v>
      </c>
      <c r="D70" s="76" t="s">
        <v>345</v>
      </c>
      <c r="E70" s="76" t="s">
        <v>143</v>
      </c>
      <c r="F70" s="76" t="s">
        <v>206</v>
      </c>
      <c r="G70" s="433">
        <f>VLOOKUP(D70,'FROM SQL'!$A$3:$N$94,4,FALSE)</f>
        <v>75117815</v>
      </c>
      <c r="H70" s="433">
        <f>VLOOKUP($D70,'FROM SQL'!$A$3:$N$94,6,FALSE)</f>
        <v>0</v>
      </c>
      <c r="I70" s="591">
        <f>VLOOKUP($D70,'FROM SQL'!$A$3:$N$94,8,FALSE)</f>
        <v>256339.8</v>
      </c>
      <c r="J70" s="415">
        <f>VLOOKUP($D70,'FROM SQL'!$A$3:$N$94,10,FALSE)</f>
        <v>293.04000000000002</v>
      </c>
      <c r="K70" s="602">
        <v>13</v>
      </c>
      <c r="L70" s="575">
        <f t="shared" si="1"/>
        <v>4.4396669396669391E-2</v>
      </c>
      <c r="M70" s="593">
        <v>0</v>
      </c>
      <c r="N70" s="594">
        <f t="shared" si="4"/>
        <v>306.05</v>
      </c>
      <c r="O70" s="594"/>
      <c r="P70" s="593" t="str">
        <f t="shared" si="2"/>
        <v/>
      </c>
      <c r="Q70" s="76"/>
      <c r="R70" s="414"/>
      <c r="S70"/>
      <c r="T70"/>
      <c r="U70"/>
      <c r="V70"/>
      <c r="W70"/>
      <c r="X70"/>
      <c r="Y70" s="415"/>
      <c r="Z70" s="415"/>
      <c r="AA70" s="76"/>
      <c r="AB70" s="76"/>
      <c r="AC70" s="76"/>
      <c r="AD70" s="76"/>
      <c r="AE70" s="76"/>
    </row>
    <row r="71" spans="1:31" ht="15.5" x14ac:dyDescent="0.35">
      <c r="A71" s="590">
        <v>63</v>
      </c>
      <c r="B71" s="76" t="s">
        <v>346</v>
      </c>
      <c r="C71" s="76" t="s">
        <v>347</v>
      </c>
      <c r="D71" s="76" t="s">
        <v>348</v>
      </c>
      <c r="E71" s="76" t="s">
        <v>324</v>
      </c>
      <c r="F71" s="76" t="s">
        <v>193</v>
      </c>
      <c r="G71" s="433">
        <f>VLOOKUP(D71,'FROM SQL'!$A$3:$N$94,4,FALSE)</f>
        <v>68884727</v>
      </c>
      <c r="H71" s="433">
        <f>VLOOKUP($D71,'FROM SQL'!$A$3:$N$94,6,FALSE)</f>
        <v>0</v>
      </c>
      <c r="I71" s="591">
        <f>VLOOKUP($D71,'FROM SQL'!$A$3:$N$94,8,FALSE)</f>
        <v>407988.2</v>
      </c>
      <c r="J71" s="415">
        <f>VLOOKUP($D71,'FROM SQL'!$A$3:$N$94,10,FALSE)</f>
        <v>168.84</v>
      </c>
      <c r="K71" s="602">
        <v>13</v>
      </c>
      <c r="L71" s="575">
        <f t="shared" si="1"/>
        <v>7.705520018952855E-2</v>
      </c>
      <c r="M71" s="593">
        <v>0</v>
      </c>
      <c r="N71" s="594">
        <f t="shared" si="4"/>
        <v>181.85000000000002</v>
      </c>
      <c r="O71" s="594"/>
      <c r="P71" s="593" t="str">
        <f t="shared" si="2"/>
        <v/>
      </c>
      <c r="Q71" s="76"/>
      <c r="R71" s="414"/>
      <c r="S71"/>
      <c r="T71"/>
      <c r="U71"/>
      <c r="V71"/>
      <c r="W71"/>
      <c r="X71"/>
      <c r="Y71" s="415"/>
      <c r="Z71" s="415"/>
      <c r="AA71" s="76"/>
      <c r="AB71" s="76"/>
      <c r="AC71" s="76"/>
      <c r="AD71" s="76"/>
      <c r="AE71" s="76"/>
    </row>
    <row r="72" spans="1:31" ht="15.5" x14ac:dyDescent="0.35">
      <c r="A72" s="590">
        <v>64</v>
      </c>
      <c r="B72" s="76" t="s">
        <v>349</v>
      </c>
      <c r="C72" s="76" t="s">
        <v>350</v>
      </c>
      <c r="D72" s="76" t="s">
        <v>351</v>
      </c>
      <c r="E72" s="76" t="s">
        <v>168</v>
      </c>
      <c r="F72" s="76" t="s">
        <v>206</v>
      </c>
      <c r="G72" s="433">
        <f>VLOOKUP(D72,'FROM SQL'!$A$3:$N$94,4,FALSE)</f>
        <v>454516008</v>
      </c>
      <c r="H72" s="433">
        <f>VLOOKUP($D72,'FROM SQL'!$A$3:$N$94,6,FALSE)</f>
        <v>314613</v>
      </c>
      <c r="I72" s="591">
        <f>VLOOKUP($D72,'FROM SQL'!$A$3:$N$94,8,FALSE)</f>
        <v>263692.40000000002</v>
      </c>
      <c r="J72" s="415">
        <f>VLOOKUP($D72,'FROM SQL'!$A$3:$N$94,10,FALSE)</f>
        <v>1723.66</v>
      </c>
      <c r="K72" s="593" t="s">
        <v>169</v>
      </c>
      <c r="L72" s="575">
        <f t="shared" si="1"/>
        <v>0.05</v>
      </c>
      <c r="M72" s="593">
        <v>0</v>
      </c>
      <c r="N72" s="594">
        <f t="shared" si="4"/>
        <v>1809.8430000000001</v>
      </c>
      <c r="O72" s="594">
        <f>ROUND($J72*$P72,2)</f>
        <v>34.47</v>
      </c>
      <c r="P72" s="593">
        <f t="shared" si="2"/>
        <v>0.02</v>
      </c>
      <c r="Q72" s="76"/>
      <c r="R72" s="414"/>
      <c r="S72"/>
      <c r="T72"/>
      <c r="U72"/>
      <c r="V72"/>
      <c r="W72"/>
      <c r="X72" s="335"/>
      <c r="Y72" s="76"/>
      <c r="Z72" s="415"/>
      <c r="AA72" s="76"/>
      <c r="AB72" s="76"/>
      <c r="AC72" s="76"/>
      <c r="AD72" s="76"/>
      <c r="AE72" s="76"/>
    </row>
    <row r="73" spans="1:31" ht="15.5" x14ac:dyDescent="0.35">
      <c r="A73" s="590">
        <v>65</v>
      </c>
      <c r="B73" s="76" t="s">
        <v>352</v>
      </c>
      <c r="C73" s="76" t="s">
        <v>353</v>
      </c>
      <c r="D73" s="76" t="s">
        <v>354</v>
      </c>
      <c r="E73" s="76" t="s">
        <v>148</v>
      </c>
      <c r="F73" s="76" t="s">
        <v>206</v>
      </c>
      <c r="G73" s="433">
        <f>VLOOKUP(D73,'FROM SQL'!$A$3:$N$94,4,FALSE)</f>
        <v>29745783</v>
      </c>
      <c r="H73" s="433">
        <f>VLOOKUP($D73,'FROM SQL'!$A$3:$N$94,6,FALSE)</f>
        <v>0</v>
      </c>
      <c r="I73" s="591">
        <f>VLOOKUP($D73,'FROM SQL'!$A$3:$N$94,8,FALSE)</f>
        <v>332095</v>
      </c>
      <c r="J73" s="415">
        <f>VLOOKUP($D73,'FROM SQL'!$A$3:$N$94,10,FALSE)</f>
        <v>89.57</v>
      </c>
      <c r="K73" s="595">
        <v>0.03</v>
      </c>
      <c r="L73" s="575">
        <f t="shared" si="1"/>
        <v>0.03</v>
      </c>
      <c r="M73" s="593">
        <v>0</v>
      </c>
      <c r="N73" s="594">
        <f t="shared" si="4"/>
        <v>92.257099999999994</v>
      </c>
      <c r="O73" s="594"/>
      <c r="P73" s="593" t="str">
        <f t="shared" si="2"/>
        <v/>
      </c>
      <c r="Q73" s="414"/>
      <c r="R73" s="414"/>
      <c r="S73"/>
      <c r="T73"/>
      <c r="U73"/>
      <c r="V73"/>
      <c r="W73"/>
      <c r="X73"/>
      <c r="Y73" s="76"/>
      <c r="Z73" s="415"/>
      <c r="AA73" s="76"/>
      <c r="AB73" s="76"/>
      <c r="AC73" s="76"/>
      <c r="AD73" s="76"/>
      <c r="AE73" s="76"/>
    </row>
    <row r="74" spans="1:31" ht="15.5" x14ac:dyDescent="0.35">
      <c r="A74" s="590">
        <v>66</v>
      </c>
      <c r="B74" s="76" t="s">
        <v>355</v>
      </c>
      <c r="C74" s="76" t="s">
        <v>356</v>
      </c>
      <c r="D74" s="76" t="s">
        <v>357</v>
      </c>
      <c r="E74" s="76" t="s">
        <v>143</v>
      </c>
      <c r="F74" s="76" t="s">
        <v>206</v>
      </c>
      <c r="G74" s="433">
        <f>VLOOKUP(D74,'FROM SQL'!$A$3:$N$94,4,FALSE)</f>
        <v>89396755</v>
      </c>
      <c r="H74" s="433">
        <f>VLOOKUP($D74,'FROM SQL'!$A$3:$N$94,6,FALSE)</f>
        <v>0</v>
      </c>
      <c r="I74" s="591">
        <f>VLOOKUP($D74,'FROM SQL'!$A$3:$N$94,8,FALSE)</f>
        <v>332095.40000000002</v>
      </c>
      <c r="J74" s="415">
        <f>VLOOKUP($D74,'FROM SQL'!$A$3:$N$94,10,FALSE)</f>
        <v>269.19</v>
      </c>
      <c r="K74" s="602">
        <v>13</v>
      </c>
      <c r="L74" s="575">
        <f t="shared" ref="L74:L100" si="5">IF(K74="","",IF(K74=13,13.01/(J74*(1+M74)),IF(K74="ASC",0.03+P74,0.03)))</f>
        <v>4.8330175712322149E-2</v>
      </c>
      <c r="M74" s="593">
        <v>0</v>
      </c>
      <c r="N74" s="594">
        <f t="shared" si="4"/>
        <v>282.20000000000005</v>
      </c>
      <c r="O74" s="594"/>
      <c r="P74" s="593" t="str">
        <f t="shared" ref="P74:P100" si="6">IF(K74="ASC",0.02,"")</f>
        <v/>
      </c>
      <c r="Q74" s="414"/>
      <c r="R74" s="414"/>
      <c r="S74"/>
      <c r="T74"/>
      <c r="U74"/>
      <c r="V74"/>
      <c r="W74"/>
      <c r="X74"/>
      <c r="Y74" s="415"/>
      <c r="Z74" s="415"/>
      <c r="AA74" s="76"/>
      <c r="AB74" s="76"/>
      <c r="AC74" s="76"/>
      <c r="AD74" s="76"/>
      <c r="AE74" s="76"/>
    </row>
    <row r="75" spans="1:31" ht="15.5" x14ac:dyDescent="0.35">
      <c r="A75" s="590">
        <v>67</v>
      </c>
      <c r="B75" s="76" t="s">
        <v>358</v>
      </c>
      <c r="C75" s="76" t="s">
        <v>359</v>
      </c>
      <c r="D75" s="76" t="s">
        <v>360</v>
      </c>
      <c r="E75" s="76" t="s">
        <v>168</v>
      </c>
      <c r="F75" s="76" t="s">
        <v>160</v>
      </c>
      <c r="G75" s="433">
        <f>VLOOKUP(D75,'FROM SQL'!$A$3:$N$94,4,FALSE)</f>
        <v>466654611</v>
      </c>
      <c r="H75" s="433">
        <f>VLOOKUP($D75,'FROM SQL'!$A$3:$N$94,6,FALSE)</f>
        <v>634747</v>
      </c>
      <c r="I75" s="591">
        <f>VLOOKUP($D75,'FROM SQL'!$A$3:$N$94,8,FALSE)</f>
        <v>269115.59999999998</v>
      </c>
      <c r="J75" s="415">
        <f>VLOOKUP($D75,'FROM SQL'!$A$3:$N$94,10,FALSE)</f>
        <v>1734.03</v>
      </c>
      <c r="K75" s="593" t="s">
        <v>169</v>
      </c>
      <c r="L75" s="575">
        <f t="shared" si="5"/>
        <v>0.05</v>
      </c>
      <c r="M75" s="593">
        <v>0</v>
      </c>
      <c r="N75" s="594">
        <f t="shared" si="4"/>
        <v>1820.7315000000001</v>
      </c>
      <c r="O75" s="594">
        <f>ROUND($J75*$P75,2)</f>
        <v>34.68</v>
      </c>
      <c r="P75" s="593">
        <f t="shared" si="6"/>
        <v>0.02</v>
      </c>
      <c r="Q75" s="414"/>
      <c r="R75" s="414"/>
      <c r="S75"/>
      <c r="T75"/>
      <c r="U75"/>
      <c r="V75"/>
      <c r="W75"/>
      <c r="X75" s="335"/>
      <c r="Y75" s="76"/>
      <c r="Z75" s="415"/>
      <c r="AA75" s="76"/>
      <c r="AB75" s="76"/>
      <c r="AC75" s="76"/>
      <c r="AD75" s="76"/>
      <c r="AE75" s="76"/>
    </row>
    <row r="76" spans="1:31" ht="15.5" x14ac:dyDescent="0.35">
      <c r="A76" s="590">
        <v>68</v>
      </c>
      <c r="B76" s="76" t="s">
        <v>361</v>
      </c>
      <c r="C76" s="76" t="s">
        <v>362</v>
      </c>
      <c r="D76" s="76" t="s">
        <v>363</v>
      </c>
      <c r="E76" s="76" t="s">
        <v>181</v>
      </c>
      <c r="F76" s="76" t="s">
        <v>277</v>
      </c>
      <c r="G76" s="433">
        <f>VLOOKUP(D76,'FROM SQL'!$A$3:$N$94,4,FALSE)</f>
        <v>0</v>
      </c>
      <c r="H76" s="433">
        <f>VLOOKUP($D76,'FROM SQL'!$A$3:$N$94,6,FALSE)</f>
        <v>0</v>
      </c>
      <c r="I76" s="591">
        <f>VLOOKUP($D76,'FROM SQL'!$A$3:$N$94,8,FALSE)</f>
        <v>0</v>
      </c>
      <c r="J76" s="415">
        <f>VLOOKUP($D76,'FROM SQL'!$A$3:$N$94,10,FALSE)</f>
        <v>0</v>
      </c>
      <c r="K76" s="595"/>
      <c r="L76" s="575" t="str">
        <f t="shared" si="5"/>
        <v/>
      </c>
      <c r="M76" s="593"/>
      <c r="N76" s="594"/>
      <c r="O76" s="594"/>
      <c r="P76" s="593" t="str">
        <f t="shared" si="6"/>
        <v/>
      </c>
      <c r="Q76" s="414"/>
      <c r="R76" s="414"/>
      <c r="S76"/>
      <c r="T76"/>
      <c r="U76"/>
      <c r="V76"/>
      <c r="W76"/>
      <c r="X76"/>
      <c r="Y76" s="76"/>
      <c r="Z76" s="415"/>
      <c r="AA76" s="76"/>
      <c r="AB76" s="76"/>
      <c r="AC76" s="76"/>
      <c r="AD76" s="76"/>
      <c r="AE76" s="76"/>
    </row>
    <row r="77" spans="1:31" ht="15.5" x14ac:dyDescent="0.35">
      <c r="A77" s="590">
        <v>69</v>
      </c>
      <c r="B77" s="76" t="s">
        <v>364</v>
      </c>
      <c r="C77" s="76" t="s">
        <v>365</v>
      </c>
      <c r="D77" s="76" t="s">
        <v>366</v>
      </c>
      <c r="E77" s="76" t="s">
        <v>148</v>
      </c>
      <c r="F77" s="76" t="s">
        <v>267</v>
      </c>
      <c r="G77" s="433">
        <f>VLOOKUP(D77,'FROM SQL'!$A$3:$N$94,4,FALSE)</f>
        <v>19277587</v>
      </c>
      <c r="H77" s="433">
        <f>VLOOKUP($D77,'FROM SQL'!$A$3:$N$94,6,FALSE)</f>
        <v>0</v>
      </c>
      <c r="I77" s="591">
        <f>VLOOKUP($D77,'FROM SQL'!$A$3:$N$94,8,FALSE)</f>
        <v>173422</v>
      </c>
      <c r="J77" s="415">
        <f>VLOOKUP($D77,'FROM SQL'!$A$3:$N$94,10,FALSE)</f>
        <v>111.16</v>
      </c>
      <c r="K77" s="595">
        <v>0.03</v>
      </c>
      <c r="L77" s="575">
        <f t="shared" si="5"/>
        <v>0.03</v>
      </c>
      <c r="M77" s="593">
        <v>0</v>
      </c>
      <c r="N77" s="594">
        <f t="shared" ref="N77:N87" si="7">J77*(1+M77)*(1+L77)</f>
        <v>114.4948</v>
      </c>
      <c r="O77" s="594"/>
      <c r="P77" s="593" t="str">
        <f t="shared" si="6"/>
        <v/>
      </c>
      <c r="Q77" s="414"/>
      <c r="R77" s="414"/>
      <c r="S77"/>
      <c r="T77"/>
      <c r="U77"/>
      <c r="V77"/>
      <c r="W77"/>
      <c r="X77"/>
      <c r="Y77" s="76"/>
      <c r="Z77" s="415"/>
      <c r="AA77" s="76"/>
      <c r="AB77" s="76"/>
      <c r="AC77" s="76"/>
      <c r="AD77" s="76"/>
      <c r="AE77" s="76"/>
    </row>
    <row r="78" spans="1:31" ht="15.5" x14ac:dyDescent="0.35">
      <c r="A78" s="590">
        <v>70</v>
      </c>
      <c r="B78" s="76" t="s">
        <v>367</v>
      </c>
      <c r="C78" s="76" t="s">
        <v>368</v>
      </c>
      <c r="D78" s="76" t="s">
        <v>369</v>
      </c>
      <c r="E78" s="76" t="s">
        <v>320</v>
      </c>
      <c r="F78" s="76" t="s">
        <v>277</v>
      </c>
      <c r="G78" s="433">
        <f>VLOOKUP(D78,'FROM SQL'!$A$3:$N$94,4,FALSE)</f>
        <v>30559915</v>
      </c>
      <c r="H78" s="433">
        <f>VLOOKUP($D78,'FROM SQL'!$A$3:$N$94,6,FALSE)</f>
        <v>0</v>
      </c>
      <c r="I78" s="591">
        <f>VLOOKUP($D78,'FROM SQL'!$A$3:$N$94,8,FALSE)</f>
        <v>370064.4</v>
      </c>
      <c r="J78" s="415">
        <f>VLOOKUP($D78,'FROM SQL'!$A$3:$N$94,10,FALSE)</f>
        <v>82.58</v>
      </c>
      <c r="K78" s="595">
        <v>0.03</v>
      </c>
      <c r="L78" s="575">
        <f t="shared" si="5"/>
        <v>0.03</v>
      </c>
      <c r="M78" s="593">
        <v>0</v>
      </c>
      <c r="N78" s="594">
        <f t="shared" si="7"/>
        <v>85.057400000000001</v>
      </c>
      <c r="O78" s="594"/>
      <c r="P78" s="593" t="str">
        <f t="shared" si="6"/>
        <v/>
      </c>
      <c r="Q78" s="414"/>
      <c r="R78" s="414"/>
      <c r="S78"/>
      <c r="T78"/>
      <c r="U78"/>
      <c r="V78"/>
      <c r="W78"/>
      <c r="X78"/>
      <c r="Y78" s="76"/>
      <c r="Z78" s="415"/>
      <c r="AA78" s="76"/>
      <c r="AB78" s="76"/>
      <c r="AC78" s="76"/>
      <c r="AD78" s="76"/>
      <c r="AE78" s="76"/>
    </row>
    <row r="79" spans="1:31" ht="15.5" x14ac:dyDescent="0.35">
      <c r="A79" s="590">
        <v>71</v>
      </c>
      <c r="B79" s="76" t="s">
        <v>370</v>
      </c>
      <c r="C79" s="76" t="s">
        <v>371</v>
      </c>
      <c r="D79" s="76" t="s">
        <v>372</v>
      </c>
      <c r="E79" s="76" t="s">
        <v>324</v>
      </c>
      <c r="F79" s="76" t="s">
        <v>277</v>
      </c>
      <c r="G79" s="433">
        <f>VLOOKUP(D79,'FROM SQL'!$A$3:$N$94,4,FALSE)</f>
        <v>88090094</v>
      </c>
      <c r="H79" s="433">
        <f>VLOOKUP($D79,'FROM SQL'!$A$3:$N$94,6,FALSE)</f>
        <v>0</v>
      </c>
      <c r="I79" s="591">
        <f>VLOOKUP($D79,'FROM SQL'!$A$3:$N$94,8,FALSE)</f>
        <v>370064.3</v>
      </c>
      <c r="J79" s="415">
        <f>VLOOKUP($D79,'FROM SQL'!$A$3:$N$94,10,FALSE)</f>
        <v>238.04</v>
      </c>
      <c r="K79" s="602">
        <v>13</v>
      </c>
      <c r="L79" s="575">
        <f t="shared" si="5"/>
        <v>5.4654679885733491E-2</v>
      </c>
      <c r="M79" s="593">
        <v>0</v>
      </c>
      <c r="N79" s="594">
        <f t="shared" si="7"/>
        <v>251.04999999999998</v>
      </c>
      <c r="O79" s="594"/>
      <c r="P79" s="593" t="str">
        <f t="shared" si="6"/>
        <v/>
      </c>
      <c r="Q79" s="414"/>
      <c r="R79" s="414"/>
      <c r="S79"/>
      <c r="T79"/>
      <c r="U79"/>
      <c r="V79"/>
      <c r="W79"/>
      <c r="X79"/>
      <c r="Y79" s="415"/>
      <c r="Z79" s="415"/>
      <c r="AA79" s="76"/>
      <c r="AB79" s="76"/>
      <c r="AC79" s="76"/>
      <c r="AD79" s="76"/>
      <c r="AE79" s="76"/>
    </row>
    <row r="80" spans="1:31" ht="15.5" x14ac:dyDescent="0.35">
      <c r="A80" s="590">
        <v>72</v>
      </c>
      <c r="B80" s="76" t="s">
        <v>373</v>
      </c>
      <c r="C80" s="76" t="s">
        <v>374</v>
      </c>
      <c r="D80" s="76" t="s">
        <v>375</v>
      </c>
      <c r="E80" s="76" t="s">
        <v>168</v>
      </c>
      <c r="F80" s="76" t="s">
        <v>267</v>
      </c>
      <c r="G80" s="433">
        <f>VLOOKUP(D80,'FROM SQL'!$A$3:$N$94,4,FALSE)</f>
        <v>432198171</v>
      </c>
      <c r="H80" s="433">
        <f>VLOOKUP($D80,'FROM SQL'!$A$3:$N$94,6,FALSE)</f>
        <v>0</v>
      </c>
      <c r="I80" s="591">
        <f>VLOOKUP($D80,'FROM SQL'!$A$3:$N$94,8,FALSE)</f>
        <v>293766.59999999998</v>
      </c>
      <c r="J80" s="415">
        <f>VLOOKUP($D80,'FROM SQL'!$A$3:$N$94,10,FALSE)</f>
        <v>1471.23</v>
      </c>
      <c r="K80" s="593" t="s">
        <v>169</v>
      </c>
      <c r="L80" s="575">
        <f t="shared" si="5"/>
        <v>0.05</v>
      </c>
      <c r="M80" s="593">
        <v>0</v>
      </c>
      <c r="N80" s="594">
        <f t="shared" si="7"/>
        <v>1544.7915</v>
      </c>
      <c r="O80" s="594">
        <f>ROUND($J80*$P80,2)</f>
        <v>29.42</v>
      </c>
      <c r="P80" s="593">
        <f t="shared" si="6"/>
        <v>0.02</v>
      </c>
      <c r="Q80" s="414"/>
      <c r="R80" s="414"/>
      <c r="S80"/>
      <c r="T80"/>
      <c r="U80"/>
      <c r="V80"/>
      <c r="W80"/>
      <c r="X80" s="335"/>
      <c r="Y80" s="76"/>
      <c r="Z80" s="415"/>
      <c r="AA80" s="76"/>
      <c r="AB80" s="76"/>
      <c r="AC80" s="76"/>
      <c r="AD80" s="76"/>
      <c r="AE80" s="76"/>
    </row>
    <row r="81" spans="1:31" ht="15.5" x14ac:dyDescent="0.35">
      <c r="A81" s="590">
        <v>73</v>
      </c>
      <c r="B81" s="76" t="s">
        <v>376</v>
      </c>
      <c r="C81" s="76" t="s">
        <v>377</v>
      </c>
      <c r="D81" s="76" t="s">
        <v>378</v>
      </c>
      <c r="E81" s="76" t="s">
        <v>148</v>
      </c>
      <c r="F81" s="76" t="s">
        <v>267</v>
      </c>
      <c r="G81" s="433">
        <f>VLOOKUP(D81,'FROM SQL'!$A$3:$N$94,4,FALSE)</f>
        <v>30355199</v>
      </c>
      <c r="H81" s="433">
        <f>VLOOKUP($D81,'FROM SQL'!$A$3:$N$94,6,FALSE)</f>
        <v>0</v>
      </c>
      <c r="I81" s="591">
        <f>VLOOKUP($D81,'FROM SQL'!$A$3:$N$94,8,FALSE)</f>
        <v>360299.1</v>
      </c>
      <c r="J81" s="415">
        <f>VLOOKUP($D81,'FROM SQL'!$A$3:$N$94,10,FALSE)</f>
        <v>84.25</v>
      </c>
      <c r="K81" s="595">
        <v>0.03</v>
      </c>
      <c r="L81" s="575">
        <f t="shared" si="5"/>
        <v>0.03</v>
      </c>
      <c r="M81" s="593">
        <v>0</v>
      </c>
      <c r="N81" s="594">
        <f t="shared" si="7"/>
        <v>86.777500000000003</v>
      </c>
      <c r="O81" s="594"/>
      <c r="P81" s="593" t="str">
        <f t="shared" si="6"/>
        <v/>
      </c>
      <c r="Q81" s="414"/>
      <c r="R81" s="414"/>
      <c r="S81"/>
      <c r="T81"/>
      <c r="U81"/>
      <c r="V81"/>
      <c r="W81"/>
      <c r="X81"/>
      <c r="Y81" s="76"/>
      <c r="Z81" s="415"/>
      <c r="AA81" s="76"/>
      <c r="AB81" s="76"/>
      <c r="AC81" s="76"/>
      <c r="AD81" s="76"/>
      <c r="AE81" s="76"/>
    </row>
    <row r="82" spans="1:31" ht="15.5" x14ac:dyDescent="0.35">
      <c r="A82" s="590">
        <v>74</v>
      </c>
      <c r="B82" s="76" t="s">
        <v>379</v>
      </c>
      <c r="C82" s="76" t="s">
        <v>380</v>
      </c>
      <c r="D82" s="76" t="s">
        <v>381</v>
      </c>
      <c r="E82" s="76" t="s">
        <v>143</v>
      </c>
      <c r="F82" s="76" t="s">
        <v>267</v>
      </c>
      <c r="G82" s="433">
        <f>VLOOKUP(D82,'FROM SQL'!$A$3:$N$94,4,FALSE)</f>
        <v>93883136</v>
      </c>
      <c r="H82" s="433">
        <f>VLOOKUP($D82,'FROM SQL'!$A$3:$N$94,6,FALSE)</f>
        <v>0</v>
      </c>
      <c r="I82" s="591">
        <f>VLOOKUP($D82,'FROM SQL'!$A$3:$N$94,8,FALSE)</f>
        <v>360299.1</v>
      </c>
      <c r="J82" s="415">
        <f>VLOOKUP($D82,'FROM SQL'!$A$3:$N$94,10,FALSE)</f>
        <v>260.57</v>
      </c>
      <c r="K82" s="602">
        <v>13</v>
      </c>
      <c r="L82" s="575">
        <f t="shared" si="5"/>
        <v>4.9929001803737959E-2</v>
      </c>
      <c r="M82" s="593">
        <v>0</v>
      </c>
      <c r="N82" s="594">
        <f t="shared" si="7"/>
        <v>273.58</v>
      </c>
      <c r="O82" s="594"/>
      <c r="P82" s="593" t="str">
        <f t="shared" si="6"/>
        <v/>
      </c>
      <c r="Q82" s="414"/>
      <c r="R82" s="414"/>
      <c r="S82"/>
      <c r="T82"/>
      <c r="U82"/>
      <c r="V82"/>
      <c r="W82"/>
      <c r="X82"/>
      <c r="Y82" s="415"/>
      <c r="Z82" s="415"/>
      <c r="AA82" s="76"/>
      <c r="AB82" s="76"/>
      <c r="AC82" s="76"/>
      <c r="AD82" s="76"/>
      <c r="AE82" s="76"/>
    </row>
    <row r="83" spans="1:31" ht="15.5" x14ac:dyDescent="0.35">
      <c r="A83" s="590">
        <v>75</v>
      </c>
      <c r="B83" s="76" t="s">
        <v>382</v>
      </c>
      <c r="C83" s="76" t="s">
        <v>383</v>
      </c>
      <c r="D83" s="76" t="s">
        <v>384</v>
      </c>
      <c r="E83" s="76" t="s">
        <v>168</v>
      </c>
      <c r="F83" s="76" t="s">
        <v>152</v>
      </c>
      <c r="G83" s="433">
        <f>VLOOKUP(D83,'FROM SQL'!$A$3:$N$94,4,FALSE)</f>
        <v>393643826</v>
      </c>
      <c r="H83" s="433">
        <f>VLOOKUP($D83,'FROM SQL'!$A$3:$N$94,6,FALSE)</f>
        <v>1149531</v>
      </c>
      <c r="I83" s="591">
        <f>VLOOKUP($D83,'FROM SQL'!$A$3:$N$94,8,FALSE)</f>
        <v>263055.3</v>
      </c>
      <c r="J83" s="415">
        <f>VLOOKUP($D83,'FROM SQL'!$A$3:$N$94,10,FALSE)</f>
        <v>1496.43</v>
      </c>
      <c r="K83" s="593" t="s">
        <v>169</v>
      </c>
      <c r="L83" s="575">
        <f t="shared" si="5"/>
        <v>0.05</v>
      </c>
      <c r="M83" s="593">
        <v>0</v>
      </c>
      <c r="N83" s="594">
        <f t="shared" si="7"/>
        <v>1571.2515000000001</v>
      </c>
      <c r="O83" s="594">
        <f>ROUND($J83*$P83,2)</f>
        <v>29.93</v>
      </c>
      <c r="P83" s="593">
        <f t="shared" si="6"/>
        <v>0.02</v>
      </c>
      <c r="Q83" s="414"/>
      <c r="R83" s="414"/>
      <c r="S83"/>
      <c r="T83"/>
      <c r="U83"/>
      <c r="V83"/>
      <c r="W83"/>
      <c r="X83" s="335"/>
      <c r="Y83" s="76"/>
      <c r="Z83" s="415"/>
      <c r="AA83" s="76"/>
      <c r="AB83" s="76"/>
      <c r="AC83" s="76"/>
      <c r="AD83" s="76"/>
      <c r="AE83" s="76"/>
    </row>
    <row r="84" spans="1:31" ht="15.5" x14ac:dyDescent="0.35">
      <c r="A84" s="590">
        <v>76</v>
      </c>
      <c r="B84" s="76" t="s">
        <v>385</v>
      </c>
      <c r="C84" s="76" t="s">
        <v>386</v>
      </c>
      <c r="D84" s="76" t="s">
        <v>387</v>
      </c>
      <c r="E84" s="76" t="s">
        <v>143</v>
      </c>
      <c r="F84" s="76" t="s">
        <v>152</v>
      </c>
      <c r="G84" s="433">
        <f>VLOOKUP(D84,'FROM SQL'!$A$3:$N$94,4,FALSE)</f>
        <v>69083580</v>
      </c>
      <c r="H84" s="433">
        <f>VLOOKUP($D84,'FROM SQL'!$A$3:$N$94,6,FALSE)</f>
        <v>0</v>
      </c>
      <c r="I84" s="591">
        <f>VLOOKUP($D84,'FROM SQL'!$A$3:$N$94,8,FALSE)</f>
        <v>263055.3</v>
      </c>
      <c r="J84" s="415">
        <f>VLOOKUP($D84,'FROM SQL'!$A$3:$N$94,10,FALSE)</f>
        <v>262.62</v>
      </c>
      <c r="K84" s="602">
        <v>13</v>
      </c>
      <c r="L84" s="575">
        <f t="shared" si="5"/>
        <v>4.9539258243850429E-2</v>
      </c>
      <c r="M84" s="593">
        <v>0</v>
      </c>
      <c r="N84" s="594">
        <f t="shared" si="7"/>
        <v>275.63000000000005</v>
      </c>
      <c r="O84" s="594"/>
      <c r="P84" s="593" t="str">
        <f t="shared" si="6"/>
        <v/>
      </c>
      <c r="Q84" s="414"/>
      <c r="R84" s="414"/>
      <c r="S84"/>
      <c r="T84"/>
      <c r="U84"/>
      <c r="V84"/>
      <c r="W84"/>
      <c r="X84"/>
      <c r="Y84" s="415"/>
      <c r="Z84" s="415"/>
      <c r="AA84" s="76"/>
      <c r="AB84" s="76"/>
      <c r="AC84" s="76"/>
      <c r="AD84" s="76"/>
      <c r="AE84" s="76"/>
    </row>
    <row r="85" spans="1:31" ht="15.5" x14ac:dyDescent="0.35">
      <c r="A85" s="590">
        <v>77</v>
      </c>
      <c r="B85" s="76" t="s">
        <v>388</v>
      </c>
      <c r="C85" s="76" t="s">
        <v>389</v>
      </c>
      <c r="D85" s="76" t="s">
        <v>390</v>
      </c>
      <c r="E85" s="76" t="s">
        <v>168</v>
      </c>
      <c r="F85" s="76" t="s">
        <v>160</v>
      </c>
      <c r="G85" s="433">
        <f>VLOOKUP(D85,'FROM SQL'!$A$3:$N$94,4,FALSE)</f>
        <v>866023228</v>
      </c>
      <c r="H85" s="433">
        <f>VLOOKUP($D85,'FROM SQL'!$A$3:$N$94,6,FALSE)</f>
        <v>1191478</v>
      </c>
      <c r="I85" s="591">
        <f>VLOOKUP($D85,'FROM SQL'!$A$3:$N$94,8,FALSE)</f>
        <v>517004.1</v>
      </c>
      <c r="J85" s="415">
        <f>VLOOKUP($D85,'FROM SQL'!$A$3:$N$94,10,FALSE)</f>
        <v>1675.08</v>
      </c>
      <c r="K85" s="593" t="s">
        <v>169</v>
      </c>
      <c r="L85" s="575">
        <f t="shared" si="5"/>
        <v>0.05</v>
      </c>
      <c r="M85" s="593">
        <v>0</v>
      </c>
      <c r="N85" s="594">
        <f t="shared" si="7"/>
        <v>1758.8340000000001</v>
      </c>
      <c r="O85" s="594">
        <f>ROUND($J85*$P85,2)</f>
        <v>33.5</v>
      </c>
      <c r="P85" s="593">
        <f t="shared" si="6"/>
        <v>0.02</v>
      </c>
      <c r="Q85" s="414"/>
      <c r="R85" s="414"/>
      <c r="S85"/>
      <c r="T85"/>
      <c r="U85"/>
      <c r="V85"/>
      <c r="W85"/>
      <c r="X85" s="335"/>
      <c r="Y85" s="76"/>
      <c r="Z85" s="415"/>
      <c r="AA85" s="76"/>
      <c r="AB85" s="76"/>
      <c r="AC85" s="76"/>
      <c r="AD85" s="76"/>
      <c r="AE85" s="76"/>
    </row>
    <row r="86" spans="1:31" ht="15.5" x14ac:dyDescent="0.35">
      <c r="A86" s="590">
        <v>78</v>
      </c>
      <c r="B86" s="76" t="s">
        <v>391</v>
      </c>
      <c r="C86" s="76" t="s">
        <v>392</v>
      </c>
      <c r="D86" s="76" t="s">
        <v>393</v>
      </c>
      <c r="E86" s="76" t="s">
        <v>143</v>
      </c>
      <c r="F86" s="76" t="s">
        <v>160</v>
      </c>
      <c r="G86" s="433">
        <f>VLOOKUP(D86,'FROM SQL'!$A$3:$N$94,4,FALSE)</f>
        <v>160565963</v>
      </c>
      <c r="H86" s="433">
        <f>VLOOKUP($D86,'FROM SQL'!$A$3:$N$94,6,FALSE)</f>
        <v>0</v>
      </c>
      <c r="I86" s="591">
        <f>VLOOKUP($D86,'FROM SQL'!$A$3:$N$94,8,FALSE)</f>
        <v>517004.1</v>
      </c>
      <c r="J86" s="415">
        <f>VLOOKUP($D86,'FROM SQL'!$A$3:$N$94,10,FALSE)</f>
        <v>310.57</v>
      </c>
      <c r="K86" s="602">
        <v>13</v>
      </c>
      <c r="L86" s="575">
        <f t="shared" si="5"/>
        <v>4.1890717068615774E-2</v>
      </c>
      <c r="M86" s="593">
        <v>0</v>
      </c>
      <c r="N86" s="594">
        <f t="shared" si="7"/>
        <v>323.58</v>
      </c>
      <c r="O86" s="594"/>
      <c r="P86" s="593" t="str">
        <f t="shared" si="6"/>
        <v/>
      </c>
      <c r="Q86" s="414"/>
      <c r="R86" s="414"/>
      <c r="S86"/>
      <c r="T86"/>
      <c r="U86"/>
      <c r="V86"/>
      <c r="W86"/>
      <c r="X86"/>
      <c r="Y86" s="415"/>
      <c r="Z86" s="415"/>
      <c r="AA86" s="76"/>
      <c r="AB86" s="76"/>
      <c r="AC86" s="76"/>
      <c r="AD86" s="76"/>
      <c r="AE86" s="76"/>
    </row>
    <row r="87" spans="1:31" ht="15.5" x14ac:dyDescent="0.35">
      <c r="A87" s="590">
        <v>79</v>
      </c>
      <c r="B87" s="76" t="s">
        <v>394</v>
      </c>
      <c r="C87" s="76" t="s">
        <v>395</v>
      </c>
      <c r="D87" s="76" t="s">
        <v>396</v>
      </c>
      <c r="E87" s="76" t="s">
        <v>143</v>
      </c>
      <c r="F87" s="76" t="s">
        <v>160</v>
      </c>
      <c r="G87" s="433">
        <f>VLOOKUP(D87,'FROM SQL'!$A$3:$N$94,4,FALSE)</f>
        <v>154767787</v>
      </c>
      <c r="H87" s="433">
        <f>VLOOKUP($D87,'FROM SQL'!$A$3:$N$94,6,FALSE)</f>
        <v>0</v>
      </c>
      <c r="I87" s="591">
        <f>VLOOKUP($D87,'FROM SQL'!$A$3:$N$94,8,FALSE)</f>
        <v>645107.69999999995</v>
      </c>
      <c r="J87" s="415">
        <f>VLOOKUP($D87,'FROM SQL'!$A$3:$N$94,10,FALSE)</f>
        <v>239.91</v>
      </c>
      <c r="K87" s="602">
        <v>13</v>
      </c>
      <c r="L87" s="575">
        <f t="shared" si="5"/>
        <v>5.4228669084239921E-2</v>
      </c>
      <c r="M87" s="593">
        <v>0</v>
      </c>
      <c r="N87" s="594">
        <f t="shared" si="7"/>
        <v>252.92000000000002</v>
      </c>
      <c r="O87" s="594"/>
      <c r="P87" s="593" t="str">
        <f t="shared" si="6"/>
        <v/>
      </c>
      <c r="Q87" s="414"/>
      <c r="R87" s="414"/>
      <c r="S87"/>
      <c r="T87"/>
      <c r="U87"/>
      <c r="V87"/>
      <c r="W87"/>
      <c r="X87"/>
      <c r="Y87" s="415"/>
      <c r="Z87" s="415"/>
      <c r="AA87" s="76"/>
      <c r="AB87" s="76"/>
      <c r="AC87" s="76"/>
      <c r="AD87" s="76"/>
      <c r="AE87" s="76"/>
    </row>
    <row r="88" spans="1:31" ht="15.5" x14ac:dyDescent="0.35">
      <c r="A88" s="590">
        <v>80</v>
      </c>
      <c r="B88" s="76" t="s">
        <v>397</v>
      </c>
      <c r="C88" s="76" t="s">
        <v>398</v>
      </c>
      <c r="D88" s="76" t="s">
        <v>399</v>
      </c>
      <c r="E88" s="76" t="s">
        <v>181</v>
      </c>
      <c r="F88" s="76" t="s">
        <v>193</v>
      </c>
      <c r="G88" s="433">
        <f>VLOOKUP(D88,'FROM SQL'!$A$3:$N$94,4,FALSE)</f>
        <v>0</v>
      </c>
      <c r="H88" s="433">
        <f>VLOOKUP($D88,'FROM SQL'!$A$3:$N$94,6,FALSE)</f>
        <v>0</v>
      </c>
      <c r="I88" s="591">
        <f>VLOOKUP($D88,'FROM SQL'!$A$3:$N$94,8,FALSE)</f>
        <v>0</v>
      </c>
      <c r="J88" s="415">
        <f>VLOOKUP($D88,'FROM SQL'!$A$3:$N$94,10,FALSE)</f>
        <v>0</v>
      </c>
      <c r="K88" s="592"/>
      <c r="L88" s="575" t="str">
        <f t="shared" si="5"/>
        <v/>
      </c>
      <c r="M88" s="593"/>
      <c r="N88" s="594"/>
      <c r="O88" s="594"/>
      <c r="P88" s="593" t="str">
        <f t="shared" si="6"/>
        <v/>
      </c>
      <c r="Q88" s="414"/>
      <c r="R88" s="414"/>
      <c r="S88"/>
      <c r="T88"/>
      <c r="U88"/>
      <c r="V88"/>
      <c r="W88"/>
      <c r="X88"/>
      <c r="Y88" s="415"/>
      <c r="Z88" s="415"/>
      <c r="AA88" s="76"/>
      <c r="AB88" s="76"/>
      <c r="AC88" s="76"/>
      <c r="AD88" s="76"/>
      <c r="AE88" s="76"/>
    </row>
    <row r="89" spans="1:31" ht="15.5" x14ac:dyDescent="0.35">
      <c r="A89" s="590">
        <v>81</v>
      </c>
      <c r="B89" s="76" t="s">
        <v>400</v>
      </c>
      <c r="C89" s="76" t="s">
        <v>401</v>
      </c>
      <c r="D89" s="76" t="s">
        <v>402</v>
      </c>
      <c r="E89" s="76" t="s">
        <v>143</v>
      </c>
      <c r="F89" s="76" t="s">
        <v>160</v>
      </c>
      <c r="G89" s="433">
        <f>VLOOKUP(D89,'FROM SQL'!$A$3:$N$94,4,FALSE)</f>
        <v>244988813</v>
      </c>
      <c r="H89" s="433">
        <f>VLOOKUP($D89,'FROM SQL'!$A$3:$N$94,6,FALSE)</f>
        <v>0</v>
      </c>
      <c r="I89" s="591">
        <f>VLOOKUP($D89,'FROM SQL'!$A$3:$N$94,8,FALSE)</f>
        <v>955942</v>
      </c>
      <c r="J89" s="415">
        <f>VLOOKUP($D89,'FROM SQL'!$A$3:$N$94,10,FALSE)</f>
        <v>256.27999999999997</v>
      </c>
      <c r="K89" s="602">
        <v>13</v>
      </c>
      <c r="L89" s="575">
        <f t="shared" si="5"/>
        <v>5.0764788512564385E-2</v>
      </c>
      <c r="M89" s="593">
        <v>0</v>
      </c>
      <c r="N89" s="594">
        <f t="shared" ref="N89:N95" si="8">J89*(1+M89)*(1+L89)</f>
        <v>269.28999999999996</v>
      </c>
      <c r="O89" s="594"/>
      <c r="P89" s="593" t="str">
        <f t="shared" si="6"/>
        <v/>
      </c>
      <c r="Q89" s="414"/>
      <c r="R89" s="414"/>
      <c r="S89"/>
      <c r="T89"/>
      <c r="U89"/>
      <c r="V89"/>
      <c r="W89"/>
      <c r="X89"/>
      <c r="Y89" s="415"/>
      <c r="Z89" s="415"/>
      <c r="AA89" s="76"/>
      <c r="AB89" s="76"/>
      <c r="AC89" s="76"/>
      <c r="AD89" s="76"/>
      <c r="AE89" s="76"/>
    </row>
    <row r="90" spans="1:31" ht="15.5" x14ac:dyDescent="0.35">
      <c r="A90" s="590">
        <v>82</v>
      </c>
      <c r="B90" s="76" t="s">
        <v>403</v>
      </c>
      <c r="C90" s="76" t="s">
        <v>404</v>
      </c>
      <c r="D90" s="76" t="s">
        <v>405</v>
      </c>
      <c r="E90" s="76" t="s">
        <v>320</v>
      </c>
      <c r="F90" s="76" t="s">
        <v>193</v>
      </c>
      <c r="G90" s="433">
        <f>VLOOKUP(D90,'FROM SQL'!$A$3:$N$94,4,FALSE)</f>
        <v>27505154</v>
      </c>
      <c r="H90" s="433">
        <f>VLOOKUP($D90,'FROM SQL'!$A$3:$N$94,6,FALSE)</f>
        <v>0</v>
      </c>
      <c r="I90" s="591">
        <f>VLOOKUP($D90,'FROM SQL'!$A$3:$N$94,8,FALSE)</f>
        <v>297836</v>
      </c>
      <c r="J90" s="415">
        <f>VLOOKUP($D90,'FROM SQL'!$A$3:$N$94,10,FALSE)</f>
        <v>92.35</v>
      </c>
      <c r="K90" s="595">
        <v>0.03</v>
      </c>
      <c r="L90" s="575">
        <f t="shared" si="5"/>
        <v>0.03</v>
      </c>
      <c r="M90" s="593">
        <v>0</v>
      </c>
      <c r="N90" s="594">
        <f t="shared" si="8"/>
        <v>95.120499999999993</v>
      </c>
      <c r="O90" s="594"/>
      <c r="P90" s="593" t="str">
        <f t="shared" si="6"/>
        <v/>
      </c>
      <c r="Q90" s="414"/>
      <c r="R90" s="414"/>
      <c r="S90"/>
      <c r="T90"/>
      <c r="U90"/>
      <c r="V90"/>
      <c r="W90"/>
      <c r="X90"/>
      <c r="Y90" s="76"/>
      <c r="Z90" s="415"/>
      <c r="AA90" s="76"/>
      <c r="AB90" s="76"/>
      <c r="AC90" s="76"/>
      <c r="AD90" s="76"/>
      <c r="AE90" s="76"/>
    </row>
    <row r="91" spans="1:31" ht="15.5" x14ac:dyDescent="0.35">
      <c r="A91" s="590">
        <v>83</v>
      </c>
      <c r="B91" s="76" t="s">
        <v>406</v>
      </c>
      <c r="C91" s="76" t="s">
        <v>407</v>
      </c>
      <c r="D91" s="76" t="s">
        <v>408</v>
      </c>
      <c r="E91" s="76" t="s">
        <v>168</v>
      </c>
      <c r="F91" s="76" t="s">
        <v>267</v>
      </c>
      <c r="G91" s="433">
        <f>VLOOKUP(D91,'FROM SQL'!$A$3:$N$94,4,FALSE)</f>
        <v>362634863</v>
      </c>
      <c r="H91" s="433">
        <f>VLOOKUP($D91,'FROM SQL'!$A$3:$N$94,6,FALSE)</f>
        <v>0</v>
      </c>
      <c r="I91" s="591">
        <f>VLOOKUP($D91,'FROM SQL'!$A$3:$N$94,8,FALSE)</f>
        <v>219304.2</v>
      </c>
      <c r="J91" s="415">
        <f>VLOOKUP($D91,'FROM SQL'!$A$3:$N$94,10,FALSE)</f>
        <v>1653.57</v>
      </c>
      <c r="K91" s="593" t="s">
        <v>169</v>
      </c>
      <c r="L91" s="575">
        <f t="shared" si="5"/>
        <v>0.05</v>
      </c>
      <c r="M91" s="593">
        <v>0</v>
      </c>
      <c r="N91" s="594">
        <f t="shared" si="8"/>
        <v>1736.2484999999999</v>
      </c>
      <c r="O91" s="594">
        <f>ROUND($J91*$P91,2)</f>
        <v>33.07</v>
      </c>
      <c r="P91" s="593">
        <f t="shared" si="6"/>
        <v>0.02</v>
      </c>
      <c r="Q91" s="414"/>
      <c r="R91" s="414"/>
      <c r="S91"/>
      <c r="T91"/>
      <c r="U91"/>
      <c r="V91"/>
      <c r="W91"/>
      <c r="X91" s="335"/>
      <c r="Y91" s="76"/>
      <c r="Z91" s="415"/>
      <c r="AA91" s="76"/>
      <c r="AB91" s="76"/>
      <c r="AC91" s="76"/>
      <c r="AD91" s="76"/>
      <c r="AE91" s="76"/>
    </row>
    <row r="92" spans="1:31" ht="15.5" x14ac:dyDescent="0.35">
      <c r="A92" s="590">
        <v>84</v>
      </c>
      <c r="B92" s="76" t="s">
        <v>409</v>
      </c>
      <c r="C92" s="76" t="s">
        <v>410</v>
      </c>
      <c r="D92" s="76" t="s">
        <v>411</v>
      </c>
      <c r="E92" s="76" t="s">
        <v>143</v>
      </c>
      <c r="F92" s="76" t="s">
        <v>267</v>
      </c>
      <c r="G92" s="433">
        <f>VLOOKUP(D92,'FROM SQL'!$A$3:$N$94,4,FALSE)</f>
        <v>60683618</v>
      </c>
      <c r="H92" s="433">
        <f>VLOOKUP($D92,'FROM SQL'!$A$3:$N$94,6,FALSE)</f>
        <v>0</v>
      </c>
      <c r="I92" s="591">
        <f>VLOOKUP($D92,'FROM SQL'!$A$3:$N$94,8,FALSE)</f>
        <v>219304.2</v>
      </c>
      <c r="J92" s="415">
        <f>VLOOKUP($D92,'FROM SQL'!$A$3:$N$94,10,FALSE)</f>
        <v>276.70999999999998</v>
      </c>
      <c r="K92" s="602">
        <v>13</v>
      </c>
      <c r="L92" s="575">
        <f t="shared" si="5"/>
        <v>4.7016732319034374E-2</v>
      </c>
      <c r="M92" s="593">
        <v>0</v>
      </c>
      <c r="N92" s="594">
        <f t="shared" si="8"/>
        <v>289.72000000000003</v>
      </c>
      <c r="O92" s="594"/>
      <c r="P92" s="593" t="str">
        <f t="shared" si="6"/>
        <v/>
      </c>
      <c r="Q92" s="414"/>
      <c r="R92" s="414"/>
      <c r="S92"/>
      <c r="T92"/>
      <c r="U92"/>
      <c r="V92"/>
      <c r="W92"/>
      <c r="X92"/>
      <c r="Y92" s="415"/>
      <c r="Z92" s="415"/>
      <c r="AA92" s="76"/>
      <c r="AB92" s="76"/>
      <c r="AC92" s="76"/>
      <c r="AD92" s="76"/>
      <c r="AE92" s="76"/>
    </row>
    <row r="93" spans="1:31" ht="15.5" x14ac:dyDescent="0.35">
      <c r="A93" s="590">
        <v>85</v>
      </c>
      <c r="B93" s="76" t="s">
        <v>412</v>
      </c>
      <c r="C93" s="76" t="s">
        <v>413</v>
      </c>
      <c r="D93" s="76" t="s">
        <v>414</v>
      </c>
      <c r="E93" s="76" t="s">
        <v>143</v>
      </c>
      <c r="F93" s="76" t="s">
        <v>267</v>
      </c>
      <c r="G93" s="433">
        <f>VLOOKUP(D93,'FROM SQL'!$A$3:$N$94,4,FALSE)</f>
        <v>122124490</v>
      </c>
      <c r="H93" s="433">
        <f>VLOOKUP($D93,'FROM SQL'!$A$3:$N$94,6,FALSE)</f>
        <v>0</v>
      </c>
      <c r="I93" s="591">
        <f>VLOOKUP($D93,'FROM SQL'!$A$3:$N$94,8,FALSE)</f>
        <v>461718.3</v>
      </c>
      <c r="J93" s="415">
        <f>VLOOKUP($D93,'FROM SQL'!$A$3:$N$94,10,FALSE)</f>
        <v>264.5</v>
      </c>
      <c r="K93" s="602">
        <v>13</v>
      </c>
      <c r="L93" s="575">
        <f t="shared" si="5"/>
        <v>4.9187145557655951E-2</v>
      </c>
      <c r="M93" s="593">
        <v>0</v>
      </c>
      <c r="N93" s="594">
        <f t="shared" si="8"/>
        <v>277.51</v>
      </c>
      <c r="O93" s="594"/>
      <c r="P93" s="593" t="str">
        <f t="shared" si="6"/>
        <v/>
      </c>
      <c r="Q93" s="414"/>
      <c r="R93" s="414"/>
      <c r="S93"/>
      <c r="T93"/>
      <c r="U93"/>
      <c r="V93"/>
      <c r="W93"/>
      <c r="X93"/>
      <c r="Y93" s="415"/>
      <c r="Z93" s="415"/>
      <c r="AA93" s="76"/>
      <c r="AB93" s="76"/>
      <c r="AC93" s="76"/>
      <c r="AD93" s="76"/>
      <c r="AE93" s="76"/>
    </row>
    <row r="94" spans="1:31" ht="15.5" x14ac:dyDescent="0.35">
      <c r="A94" s="590">
        <v>86</v>
      </c>
      <c r="B94" s="76" t="s">
        <v>415</v>
      </c>
      <c r="C94" s="76" t="s">
        <v>416</v>
      </c>
      <c r="D94" s="76" t="s">
        <v>417</v>
      </c>
      <c r="E94" s="76" t="s">
        <v>320</v>
      </c>
      <c r="F94" s="76" t="s">
        <v>267</v>
      </c>
      <c r="G94" s="433">
        <f>VLOOKUP(D94,'FROM SQL'!$A$3:$N$94,4,FALSE)</f>
        <v>53863920</v>
      </c>
      <c r="H94" s="433">
        <f>VLOOKUP($D94,'FROM SQL'!$A$3:$N$94,6,FALSE)</f>
        <v>0</v>
      </c>
      <c r="I94" s="591">
        <f>VLOOKUP($D94,'FROM SQL'!$A$3:$N$94,8,FALSE)</f>
        <v>737707.31</v>
      </c>
      <c r="J94" s="415">
        <f>VLOOKUP($D94,'FROM SQL'!$A$3:$N$94,10,FALSE)</f>
        <v>73.02</v>
      </c>
      <c r="K94" s="595">
        <v>0.03</v>
      </c>
      <c r="L94" s="575">
        <f t="shared" si="5"/>
        <v>0.03</v>
      </c>
      <c r="M94" s="593">
        <v>0</v>
      </c>
      <c r="N94" s="594">
        <f t="shared" si="8"/>
        <v>75.210599999999999</v>
      </c>
      <c r="O94" s="594"/>
      <c r="P94" s="593" t="str">
        <f t="shared" si="6"/>
        <v/>
      </c>
      <c r="Q94" s="414"/>
      <c r="R94" s="414"/>
      <c r="S94"/>
      <c r="T94"/>
      <c r="U94"/>
      <c r="V94"/>
      <c r="W94"/>
      <c r="X94"/>
      <c r="Y94" s="76"/>
      <c r="Z94" s="415"/>
      <c r="AA94" s="76"/>
      <c r="AB94" s="76"/>
      <c r="AC94" s="76"/>
      <c r="AD94" s="76"/>
      <c r="AE94" s="76"/>
    </row>
    <row r="95" spans="1:31" ht="15.5" x14ac:dyDescent="0.35">
      <c r="A95" s="590">
        <v>87</v>
      </c>
      <c r="B95" s="76" t="s">
        <v>418</v>
      </c>
      <c r="C95" s="76" t="s">
        <v>419</v>
      </c>
      <c r="D95" s="76" t="s">
        <v>420</v>
      </c>
      <c r="E95" s="76" t="s">
        <v>324</v>
      </c>
      <c r="F95" s="76" t="s">
        <v>267</v>
      </c>
      <c r="G95" s="433">
        <f>VLOOKUP(D95,'FROM SQL'!$A$3:$N$94,4,FALSE)</f>
        <v>149422616</v>
      </c>
      <c r="H95" s="433">
        <f>VLOOKUP($D95,'FROM SQL'!$A$3:$N$94,6,FALSE)</f>
        <v>0</v>
      </c>
      <c r="I95" s="591">
        <f>VLOOKUP($D95,'FROM SQL'!$A$3:$N$94,8,FALSE)</f>
        <v>737707.3</v>
      </c>
      <c r="J95" s="415">
        <f>VLOOKUP($D95,'FROM SQL'!$A$3:$N$94,10,FALSE)</f>
        <v>202.55</v>
      </c>
      <c r="K95" s="602">
        <v>13</v>
      </c>
      <c r="L95" s="575">
        <f t="shared" si="5"/>
        <v>6.423105406072574E-2</v>
      </c>
      <c r="M95" s="593">
        <v>0</v>
      </c>
      <c r="N95" s="594">
        <f t="shared" si="8"/>
        <v>215.56000000000003</v>
      </c>
      <c r="O95" s="594"/>
      <c r="P95" s="593" t="str">
        <f t="shared" si="6"/>
        <v/>
      </c>
      <c r="Q95" s="414"/>
      <c r="R95" s="414"/>
      <c r="S95"/>
      <c r="T95"/>
      <c r="U95"/>
      <c r="V95"/>
      <c r="W95"/>
      <c r="X95"/>
      <c r="Y95" s="415"/>
      <c r="Z95" s="415"/>
      <c r="AA95" s="76"/>
      <c r="AB95" s="76"/>
      <c r="AC95" s="76"/>
      <c r="AD95" s="76"/>
      <c r="AE95" s="76"/>
    </row>
    <row r="96" spans="1:31" ht="15.5" x14ac:dyDescent="0.35">
      <c r="A96" s="590">
        <v>88</v>
      </c>
      <c r="B96" s="76" t="s">
        <v>421</v>
      </c>
      <c r="C96" s="76" t="s">
        <v>422</v>
      </c>
      <c r="D96" s="76" t="s">
        <v>423</v>
      </c>
      <c r="E96" s="76" t="s">
        <v>181</v>
      </c>
      <c r="F96" s="76" t="s">
        <v>267</v>
      </c>
      <c r="G96" s="433">
        <f>VLOOKUP(D96,'FROM SQL'!$A$3:$N$94,4,FALSE)</f>
        <v>0</v>
      </c>
      <c r="H96" s="433">
        <f>VLOOKUP($D96,'FROM SQL'!$A$3:$N$94,6,FALSE)</f>
        <v>0</v>
      </c>
      <c r="I96" s="591">
        <f>VLOOKUP($D96,'FROM SQL'!$A$3:$N$94,8,FALSE)</f>
        <v>0</v>
      </c>
      <c r="J96" s="415">
        <f>VLOOKUP($D96,'FROM SQL'!$A$3:$N$94,10,FALSE)</f>
        <v>0</v>
      </c>
      <c r="K96" s="592"/>
      <c r="L96" s="575" t="str">
        <f t="shared" si="5"/>
        <v/>
      </c>
      <c r="M96" s="593"/>
      <c r="N96" s="594"/>
      <c r="O96" s="594"/>
      <c r="P96" s="593" t="str">
        <f t="shared" si="6"/>
        <v/>
      </c>
      <c r="Q96" s="414"/>
      <c r="R96" s="414"/>
      <c r="S96"/>
      <c r="T96"/>
      <c r="U96"/>
      <c r="V96"/>
      <c r="W96"/>
      <c r="X96"/>
      <c r="Y96" s="415"/>
      <c r="Z96" s="415"/>
      <c r="AA96" s="76"/>
      <c r="AB96" s="76"/>
      <c r="AC96" s="76"/>
      <c r="AD96" s="76"/>
      <c r="AE96" s="76"/>
    </row>
    <row r="97" spans="1:31" ht="15.5" x14ac:dyDescent="0.35">
      <c r="A97" s="590">
        <v>89</v>
      </c>
      <c r="B97" s="76" t="s">
        <v>424</v>
      </c>
      <c r="C97" s="76" t="s">
        <v>425</v>
      </c>
      <c r="D97" s="76" t="s">
        <v>426</v>
      </c>
      <c r="E97" s="76" t="s">
        <v>168</v>
      </c>
      <c r="F97" s="76" t="s">
        <v>160</v>
      </c>
      <c r="G97" s="433">
        <f>VLOOKUP(D97,'FROM SQL'!$A$3:$N$94,4,FALSE)</f>
        <v>567119674</v>
      </c>
      <c r="H97" s="433">
        <f>VLOOKUP($D97,'FROM SQL'!$A$3:$N$94,6,FALSE)</f>
        <v>1155000</v>
      </c>
      <c r="I97" s="591">
        <f>VLOOKUP($D97,'FROM SQL'!$A$3:$N$94,8,FALSE)</f>
        <v>347199.8</v>
      </c>
      <c r="J97" s="415">
        <f>VLOOKUP($D97,'FROM SQL'!$A$3:$N$94,10,FALSE)</f>
        <v>1633.41</v>
      </c>
      <c r="K97" s="593" t="s">
        <v>169</v>
      </c>
      <c r="L97" s="575">
        <f t="shared" si="5"/>
        <v>0.05</v>
      </c>
      <c r="M97" s="593">
        <v>0</v>
      </c>
      <c r="N97" s="594">
        <f>J97*(1+M97)*(1+L97)</f>
        <v>1715.0805000000003</v>
      </c>
      <c r="O97" s="594">
        <f>ROUND($J97*$P97,2)</f>
        <v>32.67</v>
      </c>
      <c r="P97" s="593">
        <f t="shared" si="6"/>
        <v>0.02</v>
      </c>
      <c r="Q97" s="414"/>
      <c r="R97" s="414"/>
      <c r="S97"/>
      <c r="T97"/>
      <c r="U97"/>
      <c r="V97"/>
      <c r="W97"/>
      <c r="X97" s="335"/>
      <c r="Y97" s="76"/>
      <c r="Z97" s="415"/>
      <c r="AA97" s="76"/>
      <c r="AB97" s="76"/>
      <c r="AC97" s="76"/>
      <c r="AD97" s="76"/>
      <c r="AE97" s="76"/>
    </row>
    <row r="98" spans="1:31" ht="15.5" x14ac:dyDescent="0.35">
      <c r="A98" s="590">
        <v>90</v>
      </c>
      <c r="B98" s="76" t="s">
        <v>427</v>
      </c>
      <c r="C98" s="76" t="s">
        <v>428</v>
      </c>
      <c r="D98" s="76" t="s">
        <v>429</v>
      </c>
      <c r="E98" s="76" t="s">
        <v>320</v>
      </c>
      <c r="F98" s="76" t="s">
        <v>277</v>
      </c>
      <c r="G98" s="433">
        <f>VLOOKUP(D98,'FROM SQL'!$A$3:$N$94,4,FALSE)</f>
        <v>52110717</v>
      </c>
      <c r="H98" s="433">
        <f>VLOOKUP($D98,'FROM SQL'!$A$3:$N$94,6,FALSE)</f>
        <v>0</v>
      </c>
      <c r="I98" s="591">
        <f>VLOOKUP($D98,'FROM SQL'!$A$3:$N$94,8,FALSE)</f>
        <v>675184.2</v>
      </c>
      <c r="J98" s="415">
        <f>VLOOKUP($D98,'FROM SQL'!$A$3:$N$94,10,FALSE)</f>
        <v>77.180000000000007</v>
      </c>
      <c r="K98" s="595">
        <v>0.03</v>
      </c>
      <c r="L98" s="575">
        <f t="shared" si="5"/>
        <v>0.03</v>
      </c>
      <c r="M98" s="593">
        <v>0</v>
      </c>
      <c r="N98" s="594">
        <f>J98*(1+M98)*(1+L98)</f>
        <v>79.495400000000004</v>
      </c>
      <c r="O98" s="594"/>
      <c r="P98" s="593" t="str">
        <f t="shared" si="6"/>
        <v/>
      </c>
      <c r="Q98" s="414"/>
      <c r="R98" s="414"/>
      <c r="S98"/>
      <c r="T98"/>
      <c r="U98"/>
      <c r="V98"/>
      <c r="W98"/>
      <c r="X98"/>
      <c r="Y98" s="76"/>
      <c r="Z98" s="415"/>
      <c r="AA98" s="76"/>
      <c r="AB98" s="76"/>
      <c r="AC98" s="76"/>
      <c r="AD98" s="76"/>
      <c r="AE98" s="76"/>
    </row>
    <row r="99" spans="1:31" ht="15.5" x14ac:dyDescent="0.35">
      <c r="A99" s="590">
        <v>91</v>
      </c>
      <c r="B99" s="76" t="s">
        <v>430</v>
      </c>
      <c r="C99" s="76" t="s">
        <v>431</v>
      </c>
      <c r="D99" s="76" t="s">
        <v>432</v>
      </c>
      <c r="E99" s="76" t="s">
        <v>143</v>
      </c>
      <c r="F99" s="76" t="s">
        <v>144</v>
      </c>
      <c r="G99" s="433">
        <f>VLOOKUP(D99,'FROM SQL'!$A$3:$N$94,4,FALSE)</f>
        <v>69427781</v>
      </c>
      <c r="H99" s="433">
        <f>VLOOKUP($D99,'FROM SQL'!$A$3:$N$94,6,FALSE)</f>
        <v>0</v>
      </c>
      <c r="I99" s="591">
        <f>VLOOKUP($D99,'FROM SQL'!$A$3:$N$94,8,FALSE)</f>
        <v>270916.5</v>
      </c>
      <c r="J99" s="415">
        <f>VLOOKUP($D99,'FROM SQL'!$A$3:$N$94,10,FALSE)</f>
        <v>256.27</v>
      </c>
      <c r="K99" s="602">
        <v>13</v>
      </c>
      <c r="L99" s="575">
        <f t="shared" si="5"/>
        <v>5.0766769422874315E-2</v>
      </c>
      <c r="M99" s="593">
        <v>0</v>
      </c>
      <c r="N99" s="594">
        <f>J99*(1+M99)*(1+L99)</f>
        <v>269.28000000000003</v>
      </c>
      <c r="O99" s="594"/>
      <c r="P99" s="593" t="str">
        <f t="shared" si="6"/>
        <v/>
      </c>
      <c r="Q99" s="414"/>
      <c r="R99" s="414"/>
      <c r="S99"/>
      <c r="T99"/>
      <c r="U99"/>
      <c r="V99"/>
      <c r="W99"/>
      <c r="X99"/>
      <c r="Y99" s="415"/>
      <c r="Z99" s="415"/>
      <c r="AA99" s="76"/>
      <c r="AB99" s="76"/>
      <c r="AC99" s="76"/>
      <c r="AD99" s="76"/>
      <c r="AE99" s="76"/>
    </row>
    <row r="100" spans="1:31" ht="15.5" x14ac:dyDescent="0.35">
      <c r="A100" s="590">
        <v>92</v>
      </c>
      <c r="B100" s="76" t="s">
        <v>433</v>
      </c>
      <c r="C100" s="76" t="s">
        <v>434</v>
      </c>
      <c r="D100" s="76" t="s">
        <v>435</v>
      </c>
      <c r="E100" s="76" t="s">
        <v>168</v>
      </c>
      <c r="F100" s="76" t="s">
        <v>267</v>
      </c>
      <c r="G100" s="433">
        <f>VLOOKUP(D100,'FROM SQL'!$A$3:$N$94,4,FALSE)</f>
        <v>318401437</v>
      </c>
      <c r="H100" s="433">
        <f>VLOOKUP($D100,'FROM SQL'!$A$3:$N$94,6,FALSE)</f>
        <v>265673</v>
      </c>
      <c r="I100" s="591">
        <f>VLOOKUP($D100,'FROM SQL'!$A$3:$N$94,8,FALSE)</f>
        <v>217223.2</v>
      </c>
      <c r="J100" s="415">
        <f>VLOOKUP($D100,'FROM SQL'!$A$3:$N$94,10,FALSE)</f>
        <v>1465.78</v>
      </c>
      <c r="K100" s="593" t="s">
        <v>169</v>
      </c>
      <c r="L100" s="575">
        <f t="shared" si="5"/>
        <v>0.05</v>
      </c>
      <c r="M100" s="593">
        <v>0</v>
      </c>
      <c r="N100" s="594">
        <f>J100*(1+M100)*(1+L100)</f>
        <v>1539.069</v>
      </c>
      <c r="O100" s="594">
        <f>ROUND($J100*$P100,2)</f>
        <v>29.32</v>
      </c>
      <c r="P100" s="593">
        <f t="shared" si="6"/>
        <v>0.02</v>
      </c>
      <c r="Q100" s="76"/>
      <c r="R100" s="76"/>
      <c r="S100" s="414"/>
      <c r="T100" s="414"/>
      <c r="U100" s="76"/>
      <c r="V100" s="76"/>
      <c r="W100" s="76"/>
      <c r="X100" s="335"/>
      <c r="Y100" s="76"/>
      <c r="Z100" s="415"/>
      <c r="AA100" s="76"/>
      <c r="AB100" s="76"/>
      <c r="AC100" s="76"/>
      <c r="AD100" s="76"/>
      <c r="AE100" s="76"/>
    </row>
    <row r="101" spans="1:31" ht="15.5" x14ac:dyDescent="0.35">
      <c r="A101" s="605">
        <v>93</v>
      </c>
      <c r="B101" s="606" t="s">
        <v>436</v>
      </c>
      <c r="C101" s="606" t="s">
        <v>437</v>
      </c>
      <c r="D101" s="606" t="s">
        <v>437</v>
      </c>
      <c r="E101" s="606" t="s">
        <v>437</v>
      </c>
      <c r="F101" s="606" t="s">
        <v>437</v>
      </c>
      <c r="G101" s="606">
        <v>0</v>
      </c>
      <c r="H101" s="606">
        <v>0</v>
      </c>
      <c r="I101" s="607">
        <v>0</v>
      </c>
      <c r="J101" s="606">
        <v>0</v>
      </c>
      <c r="K101" s="608"/>
      <c r="L101" s="608"/>
      <c r="M101" s="608"/>
      <c r="N101" s="609"/>
      <c r="O101" s="609"/>
      <c r="P101" s="608"/>
      <c r="Q101" s="76"/>
      <c r="R101" s="76"/>
      <c r="S101" s="76"/>
      <c r="T101" s="76"/>
      <c r="U101" s="76"/>
      <c r="V101" s="76"/>
      <c r="W101" s="76"/>
      <c r="X101" s="76"/>
      <c r="Y101" s="76"/>
      <c r="Z101" s="76"/>
      <c r="AA101" s="76"/>
      <c r="AB101" s="76"/>
      <c r="AC101" s="76"/>
      <c r="AD101" s="76"/>
      <c r="AE101" s="76"/>
    </row>
    <row r="102" spans="1:31" ht="15.5" x14ac:dyDescent="0.35">
      <c r="A102" s="414"/>
      <c r="B102" s="414"/>
      <c r="C102" s="76"/>
      <c r="D102" s="76"/>
      <c r="E102" s="76"/>
      <c r="F102" s="76"/>
      <c r="G102" s="76"/>
      <c r="H102" s="427"/>
      <c r="I102" s="428"/>
      <c r="J102" s="429"/>
      <c r="K102" s="76"/>
      <c r="L102" s="430"/>
      <c r="M102" s="430"/>
      <c r="N102" s="76"/>
      <c r="O102" s="76"/>
      <c r="P102" s="431"/>
      <c r="Q102" s="431"/>
      <c r="R102" s="76"/>
      <c r="S102" s="76"/>
      <c r="T102" s="76"/>
      <c r="U102" s="76"/>
      <c r="V102" s="76"/>
      <c r="W102" s="76"/>
      <c r="X102" s="335"/>
      <c r="Y102" s="76"/>
      <c r="Z102" s="76"/>
      <c r="AA102" s="76"/>
      <c r="AB102" s="76"/>
      <c r="AC102" s="76"/>
      <c r="AD102" s="76"/>
      <c r="AE102" s="76"/>
    </row>
    <row r="103" spans="1:31" ht="15.5" x14ac:dyDescent="0.35">
      <c r="A103" s="414"/>
      <c r="B103" s="414"/>
      <c r="C103" s="76"/>
      <c r="D103" s="76"/>
      <c r="E103" s="76"/>
      <c r="F103" s="76"/>
      <c r="G103" s="432"/>
      <c r="H103" s="433"/>
      <c r="I103" s="433"/>
      <c r="J103" s="434"/>
      <c r="K103" s="435"/>
      <c r="L103" s="435"/>
      <c r="M103" s="435"/>
      <c r="N103" s="431"/>
      <c r="O103" s="431"/>
      <c r="P103" s="433"/>
      <c r="Q103" s="433"/>
      <c r="R103" s="76"/>
      <c r="S103" s="76"/>
      <c r="T103" s="76"/>
      <c r="U103" s="76"/>
      <c r="V103" s="76"/>
      <c r="W103" s="76"/>
      <c r="X103" s="76"/>
      <c r="Y103" s="76"/>
      <c r="Z103" s="76"/>
      <c r="AA103" s="76"/>
      <c r="AB103" s="76"/>
      <c r="AC103" s="76"/>
      <c r="AD103" s="76"/>
      <c r="AE103" s="76"/>
    </row>
    <row r="104" spans="1:31" ht="15.5" x14ac:dyDescent="0.35">
      <c r="A104" s="414"/>
      <c r="B104" s="76"/>
      <c r="C104" s="436"/>
      <c r="D104" s="436"/>
      <c r="E104" s="436"/>
      <c r="F104" s="436"/>
      <c r="G104" s="76"/>
      <c r="H104" s="427"/>
      <c r="I104" s="428"/>
      <c r="J104" s="437"/>
      <c r="K104" s="76"/>
      <c r="L104" s="76"/>
      <c r="M104" s="76"/>
      <c r="N104" s="433"/>
      <c r="O104" s="433"/>
      <c r="P104" s="76"/>
      <c r="Q104" s="76"/>
      <c r="R104" s="76"/>
      <c r="S104" s="76"/>
      <c r="T104" s="76"/>
      <c r="U104" s="76"/>
      <c r="V104" s="76"/>
      <c r="W104" s="76"/>
      <c r="X104" s="76"/>
      <c r="Y104" s="76"/>
      <c r="Z104" s="76"/>
      <c r="AA104" s="76"/>
      <c r="AB104" s="76"/>
      <c r="AC104" s="76"/>
      <c r="AD104" s="76"/>
      <c r="AE104" s="76"/>
    </row>
    <row r="105" spans="1:31" ht="15.5" x14ac:dyDescent="0.35">
      <c r="A105" s="414"/>
      <c r="B105" s="76"/>
      <c r="C105" s="436"/>
      <c r="D105" s="436"/>
      <c r="E105" s="436"/>
      <c r="F105" s="436"/>
      <c r="G105" s="76"/>
      <c r="H105" s="433"/>
      <c r="I105" s="76"/>
      <c r="J105" s="438"/>
      <c r="K105" s="76"/>
      <c r="L105" s="76"/>
      <c r="M105" s="76"/>
      <c r="N105" s="76"/>
      <c r="O105" s="76"/>
      <c r="P105" s="76"/>
      <c r="Q105" s="76"/>
      <c r="R105" s="76"/>
      <c r="S105" s="76"/>
      <c r="T105" s="76"/>
      <c r="U105" s="76"/>
      <c r="V105" s="76"/>
      <c r="W105" s="76"/>
      <c r="X105" s="76"/>
      <c r="Y105" s="76"/>
      <c r="Z105" s="76"/>
      <c r="AA105" s="76"/>
      <c r="AB105" s="76"/>
      <c r="AC105" s="76"/>
      <c r="AD105" s="76"/>
      <c r="AE105" s="76"/>
    </row>
    <row r="106" spans="1:31" ht="15.5" x14ac:dyDescent="0.35">
      <c r="A106" s="414"/>
      <c r="B106" s="76"/>
      <c r="C106" s="436"/>
      <c r="D106" s="436"/>
      <c r="E106" s="436"/>
      <c r="F106" s="436"/>
      <c r="G106" s="76"/>
      <c r="H106" s="433"/>
      <c r="I106" s="76"/>
      <c r="J106" s="438"/>
      <c r="K106" s="76"/>
      <c r="L106" s="76"/>
      <c r="M106" s="76"/>
      <c r="N106" s="76"/>
      <c r="O106" s="76"/>
      <c r="P106" s="76"/>
      <c r="Q106" s="76"/>
      <c r="R106" s="76"/>
      <c r="S106" s="76"/>
      <c r="T106" s="76"/>
      <c r="U106" s="76"/>
      <c r="V106" s="76"/>
      <c r="W106" s="76"/>
      <c r="X106" s="76"/>
      <c r="Y106" s="76"/>
      <c r="Z106" s="76"/>
      <c r="AA106" s="76"/>
      <c r="AB106" s="76"/>
      <c r="AC106" s="76"/>
      <c r="AD106" s="76"/>
      <c r="AE106" s="76"/>
    </row>
    <row r="107" spans="1:31" ht="15.5" x14ac:dyDescent="0.35">
      <c r="A107" s="414"/>
      <c r="B107" s="76"/>
      <c r="C107" s="436"/>
      <c r="D107" s="436"/>
      <c r="E107" s="436"/>
      <c r="F107" s="436"/>
      <c r="G107" s="76"/>
      <c r="H107" s="433"/>
      <c r="I107" s="76"/>
      <c r="J107" s="438"/>
      <c r="K107" s="76"/>
      <c r="L107" s="76"/>
      <c r="M107" s="76"/>
      <c r="N107" s="76"/>
      <c r="O107" s="76"/>
      <c r="P107" s="76"/>
      <c r="Q107" s="76"/>
      <c r="R107" s="76"/>
      <c r="S107" s="76"/>
      <c r="T107" s="76"/>
      <c r="U107" s="76"/>
      <c r="V107" s="76"/>
      <c r="W107" s="76"/>
      <c r="X107" s="76"/>
      <c r="Y107" s="76"/>
      <c r="Z107" s="76"/>
      <c r="AA107" s="76"/>
      <c r="AB107" s="76"/>
      <c r="AC107" s="76"/>
      <c r="AD107" s="76"/>
      <c r="AE107" s="76"/>
    </row>
    <row r="108" spans="1:31" ht="15.5" x14ac:dyDescent="0.35">
      <c r="A108" s="414"/>
      <c r="B108" s="76"/>
      <c r="C108" s="436"/>
      <c r="D108" s="436"/>
      <c r="E108" s="436"/>
      <c r="F108" s="436"/>
      <c r="G108" s="76"/>
      <c r="H108" s="433"/>
      <c r="I108" s="76"/>
      <c r="J108" s="438"/>
      <c r="K108" s="76"/>
      <c r="L108" s="76"/>
      <c r="M108" s="76"/>
      <c r="N108" s="76"/>
      <c r="O108" s="76"/>
      <c r="P108" s="76"/>
      <c r="Q108" s="76"/>
      <c r="R108" s="76"/>
      <c r="S108" s="76"/>
      <c r="T108" s="76"/>
      <c r="U108" s="76"/>
      <c r="V108" s="76"/>
      <c r="W108" s="76"/>
      <c r="X108" s="76"/>
      <c r="Y108" s="76"/>
      <c r="Z108" s="76"/>
      <c r="AA108" s="76"/>
      <c r="AB108" s="76"/>
      <c r="AC108" s="76"/>
      <c r="AD108" s="76"/>
      <c r="AE108" s="76"/>
    </row>
    <row r="109" spans="1:31" ht="15.5" x14ac:dyDescent="0.35">
      <c r="A109" s="414"/>
      <c r="B109" s="76"/>
      <c r="C109" s="436"/>
      <c r="D109" s="436"/>
      <c r="E109" s="436"/>
      <c r="F109" s="436"/>
      <c r="G109" s="76"/>
      <c r="H109" s="433"/>
      <c r="I109" s="76"/>
      <c r="J109" s="429"/>
      <c r="K109" s="76"/>
      <c r="L109" s="76"/>
      <c r="M109" s="76"/>
      <c r="N109" s="76"/>
      <c r="O109" s="76"/>
      <c r="P109" s="76"/>
      <c r="Q109" s="76"/>
      <c r="R109" s="76"/>
      <c r="S109" s="76"/>
      <c r="T109" s="76"/>
      <c r="U109" s="76"/>
      <c r="V109" s="76"/>
      <c r="W109" s="76"/>
      <c r="X109" s="76"/>
      <c r="Y109" s="76"/>
      <c r="Z109" s="76"/>
      <c r="AA109" s="76"/>
      <c r="AB109" s="76"/>
      <c r="AC109" s="76"/>
      <c r="AD109" s="76"/>
      <c r="AE109" s="76"/>
    </row>
    <row r="110" spans="1:31" ht="15.5" x14ac:dyDescent="0.35">
      <c r="A110" s="414"/>
      <c r="B110" s="414"/>
      <c r="C110" s="76"/>
      <c r="D110" s="76"/>
      <c r="E110" s="76"/>
      <c r="F110" s="76"/>
      <c r="G110" s="76"/>
      <c r="H110" s="427"/>
      <c r="I110" s="428"/>
      <c r="J110" s="429"/>
      <c r="K110" s="76"/>
      <c r="L110" s="76"/>
      <c r="M110" s="76"/>
      <c r="N110" s="76"/>
      <c r="O110" s="76"/>
      <c r="P110" s="76"/>
      <c r="Q110" s="76"/>
      <c r="R110" s="76"/>
      <c r="S110" s="76"/>
      <c r="T110" s="76"/>
      <c r="U110" s="76"/>
      <c r="V110" s="76"/>
      <c r="W110" s="76"/>
      <c r="X110" s="76"/>
      <c r="Y110" s="76"/>
      <c r="Z110" s="76"/>
      <c r="AA110" s="76"/>
      <c r="AB110" s="76"/>
      <c r="AC110" s="76"/>
      <c r="AD110" s="76"/>
      <c r="AE110" s="76"/>
    </row>
    <row r="111" spans="1:31" ht="15.5" x14ac:dyDescent="0.35">
      <c r="A111" s="414"/>
      <c r="B111" s="414"/>
      <c r="C111" s="76"/>
      <c r="D111" s="76"/>
      <c r="E111" s="76"/>
      <c r="F111" s="76"/>
      <c r="G111" s="76"/>
      <c r="H111" s="427"/>
      <c r="I111" s="428"/>
      <c r="J111" s="429"/>
      <c r="K111" s="76"/>
      <c r="L111" s="76"/>
      <c r="M111" s="76"/>
      <c r="N111" s="76"/>
      <c r="O111" s="76"/>
      <c r="P111" s="76"/>
      <c r="Q111" s="76"/>
      <c r="R111" s="76"/>
      <c r="S111" s="76"/>
      <c r="T111" s="76"/>
      <c r="U111" s="76"/>
      <c r="V111" s="76"/>
      <c r="W111" s="76"/>
      <c r="X111" s="76"/>
      <c r="Y111" s="76"/>
      <c r="Z111" s="76"/>
      <c r="AA111" s="76"/>
      <c r="AB111" s="76"/>
      <c r="AC111" s="76"/>
      <c r="AD111" s="76"/>
      <c r="AE111" s="76"/>
    </row>
    <row r="112" spans="1:31" ht="15.5" x14ac:dyDescent="0.35">
      <c r="A112" s="414"/>
      <c r="B112" s="414"/>
      <c r="C112" s="76"/>
      <c r="D112" s="76"/>
      <c r="E112" s="76"/>
      <c r="F112" s="76"/>
      <c r="G112" s="76"/>
      <c r="H112" s="427"/>
      <c r="I112" s="428"/>
      <c r="J112" s="429"/>
      <c r="K112" s="76"/>
      <c r="L112" s="76"/>
      <c r="M112" s="76"/>
      <c r="N112" s="76"/>
      <c r="O112" s="76"/>
      <c r="P112" s="76"/>
      <c r="Q112" s="76"/>
      <c r="R112" s="76"/>
      <c r="S112" s="76"/>
      <c r="T112" s="76"/>
      <c r="U112" s="76"/>
      <c r="V112" s="76"/>
      <c r="W112" s="76"/>
      <c r="X112" s="76"/>
      <c r="Y112" s="76"/>
      <c r="Z112" s="76"/>
      <c r="AA112" s="76"/>
      <c r="AB112" s="76"/>
      <c r="AC112" s="76"/>
      <c r="AD112" s="76"/>
      <c r="AE112" s="76"/>
    </row>
    <row r="113" spans="1:31" ht="15.5" x14ac:dyDescent="0.35">
      <c r="A113" s="414"/>
      <c r="B113" s="414"/>
      <c r="C113" s="76"/>
      <c r="D113" s="76"/>
      <c r="E113" s="76"/>
      <c r="F113" s="76"/>
      <c r="G113" s="76"/>
      <c r="H113" s="427"/>
      <c r="I113" s="428"/>
      <c r="J113" s="429"/>
      <c r="K113" s="76"/>
      <c r="L113" s="76"/>
      <c r="M113" s="76"/>
      <c r="N113" s="76"/>
      <c r="O113" s="76"/>
      <c r="P113" s="76"/>
      <c r="Q113" s="76"/>
      <c r="R113" s="76"/>
      <c r="S113" s="76"/>
      <c r="T113" s="76"/>
      <c r="U113" s="76"/>
      <c r="V113" s="76"/>
      <c r="W113" s="76"/>
      <c r="X113" s="76"/>
      <c r="Y113" s="76"/>
      <c r="Z113" s="76"/>
      <c r="AA113" s="76"/>
      <c r="AB113" s="76"/>
      <c r="AC113" s="76"/>
      <c r="AD113" s="76"/>
      <c r="AE113" s="76"/>
    </row>
    <row r="114" spans="1:31" ht="15.5" x14ac:dyDescent="0.35">
      <c r="A114" s="414"/>
      <c r="B114" s="414"/>
      <c r="C114" s="76"/>
      <c r="D114" s="76"/>
      <c r="E114" s="76"/>
      <c r="F114" s="76"/>
      <c r="G114" s="76"/>
      <c r="H114" s="427"/>
      <c r="I114" s="428"/>
      <c r="J114" s="429"/>
      <c r="K114" s="76"/>
      <c r="L114" s="76"/>
      <c r="M114" s="76"/>
      <c r="N114" s="76"/>
      <c r="O114" s="76"/>
      <c r="P114" s="76"/>
      <c r="Q114" s="76"/>
      <c r="R114" s="76"/>
      <c r="S114" s="76"/>
      <c r="T114" s="76"/>
      <c r="U114" s="76"/>
      <c r="V114" s="76"/>
      <c r="W114" s="76"/>
      <c r="X114" s="76"/>
      <c r="Y114" s="76"/>
      <c r="Z114" s="76"/>
      <c r="AA114" s="76"/>
      <c r="AB114" s="76"/>
      <c r="AC114" s="76"/>
      <c r="AD114" s="76"/>
      <c r="AE114" s="76"/>
    </row>
    <row r="115" spans="1:31" ht="15.5" x14ac:dyDescent="0.35">
      <c r="A115" s="414"/>
      <c r="B115" s="414"/>
      <c r="C115" s="76"/>
      <c r="D115" s="76"/>
      <c r="E115" s="76"/>
      <c r="F115" s="76"/>
      <c r="G115" s="76"/>
      <c r="H115" s="427"/>
      <c r="I115" s="428"/>
      <c r="J115" s="429"/>
      <c r="K115" s="76"/>
      <c r="L115" s="76"/>
      <c r="M115" s="76"/>
      <c r="N115" s="76"/>
      <c r="O115" s="76"/>
      <c r="P115" s="76"/>
      <c r="Q115" s="76"/>
      <c r="R115" s="76"/>
      <c r="S115" s="76"/>
      <c r="T115" s="76"/>
      <c r="U115" s="76"/>
      <c r="V115" s="76"/>
      <c r="W115" s="76"/>
      <c r="X115" s="76"/>
      <c r="Y115" s="76"/>
      <c r="Z115" s="76"/>
      <c r="AA115" s="76"/>
      <c r="AB115" s="76"/>
      <c r="AC115" s="76"/>
      <c r="AD115" s="76"/>
      <c r="AE115" s="76"/>
    </row>
    <row r="116" spans="1:31" ht="15.5" x14ac:dyDescent="0.35">
      <c r="A116" s="414"/>
      <c r="B116" s="414"/>
      <c r="C116" s="76"/>
      <c r="D116" s="76"/>
      <c r="E116" s="76"/>
      <c r="F116" s="76"/>
      <c r="G116" s="76"/>
      <c r="H116" s="427"/>
      <c r="I116" s="428"/>
      <c r="J116" s="429"/>
      <c r="K116" s="76"/>
      <c r="L116" s="76"/>
      <c r="M116" s="76"/>
      <c r="N116" s="76"/>
      <c r="O116" s="76"/>
      <c r="P116" s="76"/>
      <c r="Q116" s="76"/>
      <c r="R116" s="76"/>
      <c r="S116" s="76"/>
      <c r="T116" s="76"/>
      <c r="U116" s="76"/>
      <c r="V116" s="76"/>
      <c r="W116" s="76"/>
      <c r="X116" s="76"/>
      <c r="Y116" s="76"/>
      <c r="Z116" s="76"/>
      <c r="AA116" s="76"/>
      <c r="AB116" s="76"/>
      <c r="AC116" s="76"/>
      <c r="AD116" s="76"/>
      <c r="AE116" s="76"/>
    </row>
    <row r="117" spans="1:31" ht="15.5" x14ac:dyDescent="0.35">
      <c r="A117" s="414"/>
      <c r="B117" s="414"/>
      <c r="C117" s="76"/>
      <c r="D117" s="76"/>
      <c r="E117" s="76"/>
      <c r="F117" s="76"/>
      <c r="G117" s="76"/>
      <c r="H117" s="427"/>
      <c r="I117" s="428"/>
      <c r="J117" s="429"/>
      <c r="K117" s="76"/>
      <c r="L117" s="76"/>
      <c r="M117" s="76"/>
      <c r="N117" s="76"/>
      <c r="O117" s="76"/>
      <c r="P117" s="76"/>
      <c r="Q117" s="76"/>
      <c r="R117" s="76"/>
      <c r="S117" s="76"/>
      <c r="T117" s="76"/>
      <c r="U117" s="76"/>
      <c r="V117" s="76"/>
      <c r="W117" s="76"/>
      <c r="X117" s="76"/>
      <c r="Y117" s="76"/>
      <c r="Z117" s="76"/>
      <c r="AA117" s="76"/>
      <c r="AB117" s="76"/>
      <c r="AC117" s="76"/>
      <c r="AD117" s="76"/>
      <c r="AE117" s="76"/>
    </row>
    <row r="118" spans="1:31" ht="15.5" x14ac:dyDescent="0.35">
      <c r="A118" s="414"/>
      <c r="B118" s="414"/>
      <c r="C118" s="76"/>
      <c r="D118" s="76"/>
      <c r="E118" s="76"/>
      <c r="F118" s="76"/>
      <c r="G118" s="76"/>
      <c r="H118" s="427"/>
      <c r="I118" s="428"/>
      <c r="J118" s="429"/>
      <c r="K118" s="76"/>
      <c r="L118" s="76"/>
      <c r="M118" s="76"/>
      <c r="N118" s="76"/>
      <c r="O118" s="76"/>
      <c r="P118" s="76"/>
      <c r="Q118" s="76"/>
      <c r="R118" s="76"/>
      <c r="S118" s="76"/>
      <c r="T118" s="76"/>
      <c r="U118" s="76"/>
      <c r="V118" s="76"/>
      <c r="W118" s="76"/>
      <c r="X118" s="76"/>
      <c r="Y118" s="76"/>
      <c r="Z118" s="76"/>
      <c r="AA118" s="76"/>
      <c r="AB118" s="76"/>
      <c r="AC118" s="76"/>
      <c r="AD118" s="76"/>
      <c r="AE118" s="76"/>
    </row>
    <row r="119" spans="1:31" ht="15.5" x14ac:dyDescent="0.35">
      <c r="A119" s="414"/>
      <c r="B119" s="414"/>
      <c r="C119" s="76"/>
      <c r="D119" s="76"/>
      <c r="E119" s="76"/>
      <c r="F119" s="76"/>
      <c r="G119" s="76"/>
      <c r="H119" s="427"/>
      <c r="I119" s="428"/>
      <c r="J119" s="429"/>
      <c r="K119" s="76"/>
      <c r="L119" s="76"/>
      <c r="M119" s="76"/>
      <c r="N119" s="76"/>
      <c r="O119" s="76"/>
      <c r="P119" s="76"/>
      <c r="Q119" s="76"/>
      <c r="R119" s="76"/>
      <c r="S119" s="76"/>
      <c r="T119" s="76"/>
      <c r="U119" s="76"/>
      <c r="V119" s="76"/>
      <c r="W119" s="76"/>
      <c r="X119" s="76"/>
      <c r="Y119" s="76"/>
      <c r="Z119" s="76"/>
      <c r="AA119" s="76"/>
      <c r="AB119" s="76"/>
      <c r="AC119" s="76"/>
      <c r="AD119" s="76"/>
      <c r="AE119" s="76"/>
    </row>
    <row r="120" spans="1:31" ht="15.5" x14ac:dyDescent="0.35">
      <c r="A120" s="414"/>
      <c r="B120" s="414"/>
      <c r="C120" s="76"/>
      <c r="D120" s="76"/>
      <c r="E120" s="76"/>
      <c r="F120" s="76"/>
      <c r="G120" s="76"/>
      <c r="H120" s="427"/>
      <c r="I120" s="428"/>
      <c r="J120" s="429"/>
      <c r="K120" s="76"/>
      <c r="L120" s="76"/>
      <c r="M120" s="76"/>
      <c r="N120" s="76"/>
      <c r="O120" s="76"/>
      <c r="P120" s="76"/>
      <c r="Q120" s="76"/>
      <c r="R120" s="76"/>
      <c r="S120" s="76"/>
      <c r="T120" s="76"/>
      <c r="U120" s="76"/>
      <c r="V120" s="76"/>
      <c r="W120" s="76"/>
      <c r="X120" s="76"/>
      <c r="Y120" s="76"/>
      <c r="Z120" s="76"/>
      <c r="AA120" s="76"/>
      <c r="AB120" s="76"/>
      <c r="AC120" s="76"/>
      <c r="AD120" s="76"/>
      <c r="AE120" s="76"/>
    </row>
    <row r="121" spans="1:31" ht="15.5" x14ac:dyDescent="0.35">
      <c r="A121" s="414"/>
      <c r="B121" s="414"/>
      <c r="C121" s="76"/>
      <c r="D121" s="76"/>
      <c r="E121" s="76"/>
      <c r="F121" s="76"/>
      <c r="G121" s="76"/>
      <c r="H121" s="427"/>
      <c r="I121" s="428"/>
      <c r="J121" s="429"/>
      <c r="K121" s="76"/>
      <c r="L121" s="76"/>
      <c r="M121" s="76"/>
      <c r="N121" s="76"/>
      <c r="O121" s="76"/>
      <c r="P121" s="76"/>
      <c r="Q121" s="76"/>
      <c r="R121" s="76"/>
      <c r="S121" s="76"/>
      <c r="T121" s="76"/>
      <c r="U121" s="76"/>
      <c r="V121" s="76"/>
      <c r="W121" s="76"/>
      <c r="X121" s="76"/>
      <c r="Y121" s="76"/>
      <c r="Z121" s="76"/>
      <c r="AA121" s="76"/>
      <c r="AB121" s="76"/>
      <c r="AC121" s="76"/>
      <c r="AD121" s="76"/>
      <c r="AE121" s="76"/>
    </row>
    <row r="122" spans="1:31" ht="15.5" x14ac:dyDescent="0.35">
      <c r="A122" s="414"/>
      <c r="B122" s="414"/>
      <c r="C122" s="76"/>
      <c r="D122" s="76"/>
      <c r="E122" s="76"/>
      <c r="F122" s="76"/>
      <c r="G122" s="76"/>
      <c r="H122" s="427"/>
      <c r="I122" s="428"/>
      <c r="J122" s="429"/>
      <c r="K122" s="76"/>
      <c r="L122" s="76"/>
      <c r="M122" s="76"/>
      <c r="N122" s="76"/>
      <c r="O122" s="76"/>
      <c r="P122" s="76"/>
      <c r="Q122" s="76"/>
      <c r="R122" s="76"/>
      <c r="S122" s="76"/>
      <c r="T122" s="76"/>
      <c r="U122" s="76"/>
      <c r="V122" s="76"/>
      <c r="W122" s="76"/>
      <c r="X122" s="76"/>
      <c r="Y122" s="76"/>
      <c r="Z122" s="76"/>
      <c r="AA122" s="76"/>
      <c r="AB122" s="76"/>
      <c r="AC122" s="76"/>
      <c r="AD122" s="76"/>
      <c r="AE122" s="76"/>
    </row>
    <row r="123" spans="1:31" ht="15.5" x14ac:dyDescent="0.35">
      <c r="A123" s="414"/>
      <c r="B123" s="414"/>
      <c r="C123" s="76"/>
      <c r="D123" s="76"/>
      <c r="E123" s="76"/>
      <c r="F123" s="76"/>
      <c r="G123" s="76"/>
      <c r="H123" s="427"/>
      <c r="I123" s="428"/>
      <c r="J123" s="429"/>
      <c r="K123" s="76"/>
      <c r="L123" s="76"/>
      <c r="M123" s="76"/>
      <c r="N123" s="76"/>
      <c r="O123" s="76"/>
      <c r="P123" s="76"/>
      <c r="Q123" s="76"/>
      <c r="R123" s="76"/>
      <c r="S123" s="76"/>
      <c r="T123" s="76"/>
      <c r="U123" s="76"/>
      <c r="V123" s="76"/>
      <c r="W123" s="76"/>
      <c r="X123" s="76"/>
      <c r="Y123" s="76"/>
      <c r="Z123" s="76"/>
      <c r="AA123" s="76"/>
      <c r="AB123" s="76"/>
      <c r="AC123" s="76"/>
      <c r="AD123" s="76"/>
      <c r="AE123" s="76"/>
    </row>
    <row r="124" spans="1:31" ht="15.5" x14ac:dyDescent="0.35">
      <c r="A124" s="414"/>
      <c r="B124" s="414"/>
      <c r="C124" s="76"/>
      <c r="D124" s="76"/>
      <c r="E124" s="76"/>
      <c r="F124" s="76"/>
      <c r="G124" s="76"/>
      <c r="H124" s="427"/>
      <c r="I124" s="428"/>
      <c r="J124" s="429"/>
      <c r="K124" s="76"/>
      <c r="L124" s="76"/>
      <c r="M124" s="76"/>
      <c r="N124" s="76"/>
      <c r="O124" s="76"/>
      <c r="P124" s="76"/>
      <c r="Q124" s="76"/>
      <c r="R124" s="76"/>
      <c r="S124" s="76"/>
      <c r="T124" s="76"/>
      <c r="U124" s="76"/>
      <c r="V124" s="76"/>
      <c r="W124" s="76"/>
      <c r="X124" s="76"/>
      <c r="Y124" s="76"/>
      <c r="Z124" s="76"/>
      <c r="AA124" s="76"/>
      <c r="AB124" s="76"/>
      <c r="AC124" s="76"/>
      <c r="AD124" s="76"/>
      <c r="AE124" s="76"/>
    </row>
    <row r="125" spans="1:31" ht="15.5" x14ac:dyDescent="0.35">
      <c r="A125" s="414"/>
      <c r="B125" s="414"/>
      <c r="C125" s="76"/>
      <c r="D125" s="76"/>
      <c r="E125" s="76"/>
      <c r="F125" s="76"/>
      <c r="G125" s="76"/>
      <c r="H125" s="427"/>
      <c r="I125" s="428"/>
      <c r="J125" s="429"/>
      <c r="K125" s="76"/>
      <c r="L125" s="76"/>
      <c r="M125" s="76"/>
      <c r="N125" s="76"/>
      <c r="O125" s="76"/>
      <c r="P125" s="76"/>
      <c r="Q125" s="76"/>
      <c r="R125" s="76"/>
      <c r="S125" s="76"/>
      <c r="T125" s="76"/>
      <c r="U125" s="76"/>
      <c r="V125" s="76"/>
      <c r="W125" s="76"/>
      <c r="X125" s="76"/>
      <c r="Y125" s="76"/>
      <c r="Z125" s="76"/>
      <c r="AA125" s="76"/>
      <c r="AB125" s="76"/>
      <c r="AC125" s="76"/>
      <c r="AD125" s="76"/>
      <c r="AE125" s="76"/>
    </row>
    <row r="126" spans="1:31" ht="15.5" x14ac:dyDescent="0.35">
      <c r="A126" s="414"/>
      <c r="B126" s="414"/>
      <c r="C126" s="76"/>
      <c r="D126" s="76"/>
      <c r="E126" s="76"/>
      <c r="F126" s="76"/>
      <c r="G126" s="76"/>
      <c r="H126" s="427"/>
      <c r="I126" s="428"/>
      <c r="J126" s="429"/>
      <c r="K126" s="76"/>
      <c r="L126" s="76"/>
      <c r="M126" s="76"/>
      <c r="N126" s="76"/>
      <c r="O126" s="76"/>
      <c r="P126" s="76"/>
      <c r="Q126" s="76"/>
      <c r="R126" s="76"/>
      <c r="S126" s="76"/>
      <c r="T126" s="76"/>
      <c r="U126" s="76"/>
      <c r="V126" s="76"/>
      <c r="W126" s="76"/>
      <c r="X126" s="76"/>
      <c r="Y126" s="76"/>
      <c r="Z126" s="76"/>
      <c r="AA126" s="76"/>
      <c r="AB126" s="76"/>
      <c r="AC126" s="76"/>
      <c r="AD126" s="76"/>
      <c r="AE126" s="76"/>
    </row>
    <row r="127" spans="1:31" ht="15.5" x14ac:dyDescent="0.35">
      <c r="A127" s="414"/>
      <c r="B127" s="414"/>
      <c r="C127" s="76"/>
      <c r="D127" s="76"/>
      <c r="E127" s="76"/>
      <c r="F127" s="76"/>
      <c r="G127" s="76"/>
      <c r="H127" s="427"/>
      <c r="I127" s="428"/>
      <c r="J127" s="429"/>
      <c r="K127" s="76"/>
      <c r="L127" s="76"/>
      <c r="M127" s="76"/>
      <c r="N127" s="76"/>
      <c r="O127" s="76"/>
      <c r="P127" s="76"/>
      <c r="Q127" s="76"/>
      <c r="R127" s="76"/>
      <c r="S127" s="76"/>
      <c r="T127" s="76"/>
      <c r="U127" s="76"/>
      <c r="V127" s="76"/>
      <c r="W127" s="76"/>
      <c r="X127" s="76"/>
      <c r="Y127" s="76"/>
      <c r="Z127" s="76"/>
      <c r="AA127" s="76"/>
      <c r="AB127" s="76"/>
      <c r="AC127" s="76"/>
      <c r="AD127" s="76"/>
      <c r="AE127" s="76"/>
    </row>
    <row r="128" spans="1:31" ht="15.5" x14ac:dyDescent="0.35">
      <c r="A128" s="414"/>
      <c r="B128" s="414"/>
      <c r="C128" s="76"/>
      <c r="D128" s="76"/>
      <c r="E128" s="76"/>
      <c r="F128" s="76"/>
      <c r="G128" s="76"/>
      <c r="H128" s="427"/>
      <c r="I128" s="428"/>
      <c r="J128" s="429"/>
      <c r="K128" s="76"/>
      <c r="L128" s="76"/>
      <c r="M128" s="76"/>
      <c r="N128" s="76"/>
      <c r="O128" s="76"/>
      <c r="P128" s="76"/>
      <c r="Q128" s="76"/>
      <c r="R128" s="76"/>
      <c r="S128" s="76"/>
      <c r="T128" s="76"/>
      <c r="U128" s="76"/>
      <c r="V128" s="76"/>
      <c r="W128" s="76"/>
      <c r="X128" s="76"/>
      <c r="Y128" s="76"/>
      <c r="Z128" s="76"/>
      <c r="AA128" s="76"/>
      <c r="AB128" s="76"/>
      <c r="AC128" s="76"/>
      <c r="AD128" s="76"/>
      <c r="AE128" s="76"/>
    </row>
    <row r="129" spans="1:31" ht="15.5" x14ac:dyDescent="0.35">
      <c r="A129" s="414"/>
      <c r="B129" s="414"/>
      <c r="C129" s="76"/>
      <c r="D129" s="76"/>
      <c r="E129" s="76"/>
      <c r="F129" s="76"/>
      <c r="G129" s="76"/>
      <c r="H129" s="427"/>
      <c r="I129" s="428"/>
      <c r="J129" s="429"/>
      <c r="K129" s="76"/>
      <c r="L129" s="76"/>
      <c r="M129" s="76"/>
      <c r="N129" s="76"/>
      <c r="O129" s="76"/>
      <c r="P129" s="76"/>
      <c r="Q129" s="76"/>
      <c r="R129" s="76"/>
      <c r="S129" s="76"/>
      <c r="T129" s="76"/>
      <c r="U129" s="76"/>
      <c r="V129" s="76"/>
      <c r="W129" s="76"/>
      <c r="X129" s="76"/>
      <c r="Y129" s="76"/>
      <c r="Z129" s="76"/>
      <c r="AA129" s="76"/>
      <c r="AB129" s="76"/>
      <c r="AC129" s="76"/>
      <c r="AD129" s="76"/>
      <c r="AE129" s="76"/>
    </row>
    <row r="130" spans="1:31" ht="15.5" x14ac:dyDescent="0.35">
      <c r="A130" s="414"/>
      <c r="B130" s="414"/>
      <c r="C130" s="76"/>
      <c r="D130" s="76"/>
      <c r="E130" s="76"/>
      <c r="F130" s="76"/>
      <c r="G130" s="76"/>
      <c r="H130" s="427"/>
      <c r="I130" s="428"/>
      <c r="J130" s="429"/>
      <c r="K130" s="76"/>
      <c r="L130" s="76"/>
      <c r="M130" s="76"/>
      <c r="N130" s="76"/>
      <c r="O130" s="76"/>
      <c r="P130" s="76"/>
      <c r="Q130" s="76"/>
      <c r="R130" s="76"/>
      <c r="S130" s="76"/>
      <c r="T130" s="76"/>
      <c r="U130" s="76"/>
      <c r="V130" s="76"/>
      <c r="W130" s="76"/>
      <c r="X130" s="76"/>
      <c r="Y130" s="76"/>
      <c r="Z130" s="76"/>
      <c r="AA130" s="76"/>
      <c r="AB130" s="76"/>
      <c r="AC130" s="76"/>
      <c r="AD130" s="76"/>
      <c r="AE130" s="76"/>
    </row>
    <row r="131" spans="1:31" ht="15.5" x14ac:dyDescent="0.35">
      <c r="A131" s="414"/>
      <c r="B131" s="414"/>
      <c r="C131" s="76"/>
      <c r="D131" s="76"/>
      <c r="E131" s="76"/>
      <c r="F131" s="76"/>
      <c r="G131" s="76"/>
      <c r="H131" s="427"/>
      <c r="I131" s="428"/>
      <c r="J131" s="429"/>
      <c r="K131" s="76"/>
      <c r="L131" s="76"/>
      <c r="M131" s="76"/>
      <c r="N131" s="76"/>
      <c r="O131" s="76"/>
      <c r="P131" s="76"/>
      <c r="Q131" s="76"/>
      <c r="R131" s="76"/>
      <c r="S131" s="76"/>
      <c r="T131" s="76"/>
      <c r="U131" s="76"/>
      <c r="V131" s="76"/>
      <c r="W131" s="76"/>
      <c r="X131" s="76"/>
      <c r="Y131" s="76"/>
      <c r="Z131" s="76"/>
      <c r="AA131" s="76"/>
      <c r="AB131" s="76"/>
      <c r="AC131" s="76"/>
      <c r="AD131" s="76"/>
      <c r="AE131" s="76"/>
    </row>
    <row r="132" spans="1:31" ht="15.5" x14ac:dyDescent="0.35">
      <c r="A132" s="414"/>
      <c r="B132" s="414"/>
      <c r="C132" s="76"/>
      <c r="D132" s="76"/>
      <c r="E132" s="76"/>
      <c r="F132" s="76"/>
      <c r="G132" s="76"/>
      <c r="H132" s="427"/>
      <c r="I132" s="428"/>
      <c r="J132" s="429"/>
      <c r="K132" s="76"/>
      <c r="L132" s="76"/>
      <c r="M132" s="76"/>
      <c r="N132" s="76"/>
      <c r="O132" s="76"/>
      <c r="P132" s="76"/>
      <c r="Q132" s="76"/>
      <c r="R132" s="76"/>
      <c r="S132" s="76"/>
      <c r="T132" s="76"/>
      <c r="U132" s="76"/>
      <c r="V132" s="76"/>
      <c r="W132" s="76"/>
      <c r="X132" s="76"/>
      <c r="Y132" s="76"/>
      <c r="Z132" s="76"/>
      <c r="AA132" s="76"/>
      <c r="AB132" s="76"/>
      <c r="AC132" s="76"/>
      <c r="AD132" s="76"/>
      <c r="AE132" s="76"/>
    </row>
    <row r="133" spans="1:31" ht="15.5" x14ac:dyDescent="0.35">
      <c r="A133" s="414"/>
      <c r="B133" s="414"/>
      <c r="C133" s="76"/>
      <c r="D133" s="76"/>
      <c r="E133" s="76"/>
      <c r="F133" s="76"/>
      <c r="G133" s="76"/>
      <c r="H133" s="427"/>
      <c r="I133" s="428"/>
      <c r="J133" s="429"/>
      <c r="K133" s="76"/>
      <c r="L133" s="76"/>
      <c r="M133" s="76"/>
      <c r="N133" s="76"/>
      <c r="O133" s="76"/>
      <c r="P133" s="76"/>
      <c r="Q133" s="76"/>
      <c r="R133" s="76"/>
      <c r="S133" s="76"/>
      <c r="T133" s="76"/>
      <c r="U133" s="76"/>
      <c r="V133" s="76"/>
      <c r="W133" s="76"/>
      <c r="X133" s="76"/>
      <c r="Y133" s="76"/>
      <c r="Z133" s="76"/>
      <c r="AA133" s="76"/>
      <c r="AB133" s="76"/>
      <c r="AC133" s="76"/>
      <c r="AD133" s="76"/>
      <c r="AE133" s="76"/>
    </row>
    <row r="134" spans="1:31" ht="15.5" x14ac:dyDescent="0.35">
      <c r="A134" s="414"/>
      <c r="B134" s="414"/>
      <c r="C134" s="76"/>
      <c r="D134" s="76"/>
      <c r="E134" s="76"/>
      <c r="F134" s="76"/>
      <c r="G134" s="76"/>
      <c r="H134" s="427"/>
      <c r="I134" s="428"/>
      <c r="J134" s="429"/>
      <c r="K134" s="76"/>
      <c r="L134" s="76"/>
      <c r="M134" s="76"/>
      <c r="N134" s="76"/>
      <c r="O134" s="76"/>
      <c r="P134" s="76"/>
      <c r="Q134" s="76"/>
      <c r="R134" s="76"/>
      <c r="S134" s="76"/>
      <c r="T134" s="76"/>
      <c r="U134" s="76"/>
      <c r="V134" s="76"/>
      <c r="W134" s="76"/>
      <c r="X134" s="76"/>
      <c r="Y134" s="76"/>
      <c r="Z134" s="76"/>
      <c r="AA134" s="76"/>
      <c r="AB134" s="76"/>
      <c r="AC134" s="76"/>
      <c r="AD134" s="76"/>
      <c r="AE134" s="76"/>
    </row>
    <row r="135" spans="1:31" ht="15.5" x14ac:dyDescent="0.35">
      <c r="A135" s="414"/>
      <c r="B135" s="414"/>
      <c r="C135" s="76"/>
      <c r="D135" s="76"/>
      <c r="E135" s="76"/>
      <c r="F135" s="76"/>
      <c r="G135" s="76"/>
      <c r="H135" s="427"/>
      <c r="I135" s="428"/>
      <c r="J135" s="429"/>
      <c r="K135" s="76"/>
      <c r="L135" s="76"/>
      <c r="M135" s="76"/>
      <c r="N135" s="76"/>
      <c r="O135" s="76"/>
      <c r="P135" s="76"/>
      <c r="Q135" s="76"/>
      <c r="R135" s="76"/>
      <c r="S135" s="76"/>
      <c r="T135" s="76"/>
      <c r="U135" s="76"/>
      <c r="V135" s="76"/>
      <c r="W135" s="76"/>
      <c r="X135" s="76"/>
      <c r="Y135" s="76"/>
      <c r="Z135" s="76"/>
      <c r="AA135" s="76"/>
      <c r="AB135" s="76"/>
      <c r="AC135" s="76"/>
      <c r="AD135" s="76"/>
      <c r="AE135" s="76"/>
    </row>
    <row r="136" spans="1:31" ht="15.5" x14ac:dyDescent="0.35">
      <c r="A136" s="414"/>
      <c r="B136" s="414"/>
      <c r="C136" s="76"/>
      <c r="D136" s="76"/>
      <c r="E136" s="76"/>
      <c r="F136" s="76"/>
      <c r="G136" s="76"/>
      <c r="H136" s="427"/>
      <c r="I136" s="428"/>
      <c r="J136" s="429"/>
      <c r="K136" s="76"/>
      <c r="L136" s="76"/>
      <c r="M136" s="76"/>
      <c r="N136" s="76"/>
      <c r="O136" s="76"/>
      <c r="P136" s="76"/>
      <c r="Q136" s="76"/>
      <c r="R136" s="76"/>
      <c r="S136" s="76"/>
      <c r="T136" s="76"/>
      <c r="U136" s="76"/>
      <c r="V136" s="76"/>
      <c r="W136" s="76"/>
      <c r="X136" s="76"/>
      <c r="Y136" s="76"/>
      <c r="Z136" s="76"/>
      <c r="AA136" s="76"/>
      <c r="AB136" s="76"/>
      <c r="AC136" s="76"/>
      <c r="AD136" s="76"/>
      <c r="AE136" s="76"/>
    </row>
    <row r="137" spans="1:31" ht="15.5" x14ac:dyDescent="0.35">
      <c r="A137" s="414"/>
      <c r="B137" s="414"/>
      <c r="C137" s="76"/>
      <c r="D137" s="76"/>
      <c r="E137" s="76"/>
      <c r="F137" s="76"/>
      <c r="G137" s="76"/>
      <c r="H137" s="427"/>
      <c r="I137" s="428"/>
      <c r="J137" s="429"/>
      <c r="K137" s="76"/>
      <c r="L137" s="76"/>
      <c r="M137" s="76"/>
      <c r="N137" s="76"/>
      <c r="O137" s="76"/>
      <c r="P137" s="76"/>
      <c r="Q137" s="76"/>
      <c r="R137" s="76"/>
      <c r="S137" s="76"/>
      <c r="T137" s="76"/>
      <c r="U137" s="76"/>
      <c r="V137" s="76"/>
      <c r="W137" s="76"/>
      <c r="X137" s="76"/>
      <c r="Y137" s="76"/>
      <c r="Z137" s="76"/>
      <c r="AA137" s="76"/>
      <c r="AB137" s="76"/>
      <c r="AC137" s="76"/>
      <c r="AD137" s="76"/>
      <c r="AE137" s="76"/>
    </row>
    <row r="138" spans="1:31" ht="15.5" x14ac:dyDescent="0.35">
      <c r="A138" s="414"/>
      <c r="B138" s="414"/>
      <c r="C138" s="76"/>
      <c r="D138" s="76"/>
      <c r="E138" s="76"/>
      <c r="F138" s="76"/>
      <c r="G138" s="76"/>
      <c r="H138" s="427"/>
      <c r="I138" s="428"/>
      <c r="J138" s="429"/>
      <c r="K138" s="76"/>
      <c r="L138" s="76"/>
      <c r="M138" s="76"/>
      <c r="N138" s="76"/>
      <c r="O138" s="76"/>
      <c r="P138" s="76"/>
      <c r="Q138" s="76"/>
      <c r="R138" s="76"/>
      <c r="S138" s="76"/>
      <c r="T138" s="76"/>
      <c r="U138" s="76"/>
      <c r="V138" s="76"/>
      <c r="W138" s="76"/>
      <c r="X138" s="76"/>
      <c r="Y138" s="76"/>
      <c r="Z138" s="76"/>
      <c r="AA138" s="76"/>
      <c r="AB138" s="76"/>
      <c r="AC138" s="76"/>
      <c r="AD138" s="76"/>
      <c r="AE138" s="76"/>
    </row>
    <row r="139" spans="1:31" ht="15.5" x14ac:dyDescent="0.35">
      <c r="A139" s="414"/>
      <c r="B139" s="414"/>
      <c r="C139" s="76"/>
      <c r="D139" s="76"/>
      <c r="E139" s="76"/>
      <c r="F139" s="76"/>
      <c r="G139" s="76"/>
      <c r="H139" s="427"/>
      <c r="I139" s="428"/>
      <c r="J139" s="429"/>
      <c r="K139" s="76"/>
      <c r="L139" s="76"/>
      <c r="M139" s="76"/>
      <c r="N139" s="76"/>
      <c r="O139" s="76"/>
      <c r="P139" s="76"/>
      <c r="Q139" s="76"/>
      <c r="R139" s="76"/>
      <c r="S139" s="76"/>
      <c r="T139" s="76"/>
      <c r="U139" s="76"/>
      <c r="V139" s="76"/>
      <c r="W139" s="76"/>
      <c r="X139" s="76"/>
      <c r="Y139" s="76"/>
      <c r="Z139" s="76"/>
      <c r="AA139" s="76"/>
      <c r="AB139" s="76"/>
      <c r="AC139" s="76"/>
      <c r="AD139" s="76"/>
      <c r="AE139" s="76"/>
    </row>
    <row r="140" spans="1:31" ht="15.5" x14ac:dyDescent="0.35">
      <c r="A140" s="414"/>
      <c r="B140" s="414"/>
      <c r="C140" s="76"/>
      <c r="D140" s="76"/>
      <c r="E140" s="76"/>
      <c r="F140" s="76"/>
      <c r="G140" s="76"/>
      <c r="H140" s="427"/>
      <c r="I140" s="428"/>
      <c r="J140" s="429"/>
      <c r="K140" s="76"/>
      <c r="L140" s="76"/>
      <c r="M140" s="76"/>
      <c r="N140" s="76"/>
      <c r="O140" s="76"/>
      <c r="P140" s="76"/>
      <c r="Q140" s="76"/>
      <c r="R140" s="76"/>
      <c r="S140" s="76"/>
      <c r="T140" s="76"/>
      <c r="U140" s="76"/>
      <c r="V140" s="76"/>
      <c r="W140" s="76"/>
      <c r="X140" s="76"/>
      <c r="Y140" s="76"/>
      <c r="Z140" s="76"/>
      <c r="AA140" s="76"/>
      <c r="AB140" s="76"/>
      <c r="AC140" s="76"/>
      <c r="AD140" s="76"/>
      <c r="AE140" s="76"/>
    </row>
    <row r="141" spans="1:31" ht="15.5" x14ac:dyDescent="0.35">
      <c r="A141" s="414"/>
      <c r="B141" s="414"/>
      <c r="C141" s="76"/>
      <c r="D141" s="76"/>
      <c r="E141" s="76"/>
      <c r="F141" s="76"/>
      <c r="G141" s="76"/>
      <c r="H141" s="427"/>
      <c r="I141" s="428"/>
      <c r="J141" s="429"/>
      <c r="K141" s="76"/>
      <c r="L141" s="76"/>
      <c r="M141" s="76"/>
      <c r="N141" s="76"/>
      <c r="O141" s="76"/>
      <c r="P141" s="76"/>
      <c r="Q141" s="76"/>
      <c r="R141" s="76"/>
      <c r="S141" s="76"/>
      <c r="T141" s="76"/>
      <c r="U141" s="76"/>
      <c r="V141" s="76"/>
      <c r="W141" s="76"/>
      <c r="X141" s="76"/>
      <c r="Y141" s="76"/>
      <c r="Z141" s="76"/>
      <c r="AA141" s="76"/>
      <c r="AB141" s="76"/>
      <c r="AC141" s="76"/>
      <c r="AD141" s="76"/>
      <c r="AE141" s="76"/>
    </row>
    <row r="142" spans="1:31" ht="15.5" x14ac:dyDescent="0.35">
      <c r="A142" s="414"/>
      <c r="B142" s="414"/>
      <c r="C142" s="76"/>
      <c r="D142" s="76"/>
      <c r="E142" s="76"/>
      <c r="F142" s="76"/>
      <c r="G142" s="76"/>
      <c r="H142" s="427"/>
      <c r="I142" s="428"/>
      <c r="J142" s="429"/>
      <c r="K142" s="76"/>
      <c r="L142" s="76"/>
      <c r="M142" s="76"/>
      <c r="N142" s="76"/>
      <c r="O142" s="76"/>
      <c r="P142" s="76"/>
      <c r="Q142" s="76"/>
      <c r="R142" s="76"/>
      <c r="S142" s="76"/>
      <c r="T142" s="76"/>
      <c r="U142" s="76"/>
      <c r="V142" s="76"/>
      <c r="W142" s="76"/>
      <c r="X142" s="76"/>
      <c r="Y142" s="76"/>
      <c r="Z142" s="76"/>
      <c r="AA142" s="76"/>
      <c r="AB142" s="76"/>
      <c r="AC142" s="76"/>
      <c r="AD142" s="76"/>
      <c r="AE142" s="76"/>
    </row>
    <row r="143" spans="1:31" ht="15.5" x14ac:dyDescent="0.35">
      <c r="A143" s="414"/>
      <c r="B143" s="414"/>
      <c r="C143" s="76"/>
      <c r="D143" s="76"/>
      <c r="E143" s="76"/>
      <c r="F143" s="76"/>
      <c r="G143" s="76"/>
      <c r="H143" s="427"/>
      <c r="I143" s="428"/>
      <c r="J143" s="429"/>
      <c r="K143" s="76"/>
      <c r="L143" s="76"/>
      <c r="M143" s="76"/>
      <c r="N143" s="76"/>
      <c r="O143" s="76"/>
      <c r="P143" s="76"/>
      <c r="Q143" s="76"/>
      <c r="R143" s="76"/>
      <c r="S143" s="76"/>
      <c r="T143" s="76"/>
      <c r="U143" s="76"/>
      <c r="V143" s="76"/>
      <c r="W143" s="76"/>
      <c r="X143" s="76"/>
      <c r="Y143" s="76"/>
      <c r="Z143" s="76"/>
      <c r="AA143" s="76"/>
      <c r="AB143" s="76"/>
      <c r="AC143" s="76"/>
      <c r="AD143" s="76"/>
      <c r="AE143" s="76"/>
    </row>
    <row r="144" spans="1:31" ht="15.5" x14ac:dyDescent="0.35">
      <c r="A144" s="414"/>
      <c r="B144" s="414"/>
      <c r="C144" s="76"/>
      <c r="D144" s="76"/>
      <c r="E144" s="76"/>
      <c r="F144" s="76"/>
      <c r="G144" s="76"/>
      <c r="H144" s="427"/>
      <c r="I144" s="428"/>
      <c r="J144" s="429"/>
      <c r="K144" s="76"/>
      <c r="L144" s="76"/>
      <c r="M144" s="76"/>
      <c r="N144" s="76"/>
      <c r="O144" s="76"/>
      <c r="P144" s="76"/>
      <c r="Q144" s="76"/>
      <c r="R144" s="76"/>
      <c r="S144" s="76"/>
      <c r="T144" s="76"/>
      <c r="U144" s="76"/>
      <c r="V144" s="76"/>
      <c r="W144" s="76"/>
      <c r="X144" s="76"/>
      <c r="Y144" s="76"/>
      <c r="Z144" s="76"/>
      <c r="AA144" s="76"/>
      <c r="AB144" s="76"/>
      <c r="AC144" s="76"/>
      <c r="AD144" s="76"/>
      <c r="AE144" s="76"/>
    </row>
    <row r="145" spans="1:31" ht="15.5" x14ac:dyDescent="0.35">
      <c r="A145" s="414"/>
      <c r="B145" s="414"/>
      <c r="C145" s="76"/>
      <c r="D145" s="76"/>
      <c r="E145" s="76"/>
      <c r="F145" s="76"/>
      <c r="G145" s="76"/>
      <c r="H145" s="427"/>
      <c r="I145" s="428"/>
      <c r="J145" s="429"/>
      <c r="K145" s="76"/>
      <c r="L145" s="76"/>
      <c r="M145" s="76"/>
      <c r="N145" s="76"/>
      <c r="O145" s="76"/>
      <c r="P145" s="76"/>
      <c r="Q145" s="76"/>
      <c r="R145" s="76"/>
      <c r="S145" s="76"/>
      <c r="T145" s="76"/>
      <c r="U145" s="76"/>
      <c r="V145" s="76"/>
      <c r="W145" s="76"/>
      <c r="X145" s="76"/>
      <c r="Y145" s="76"/>
      <c r="Z145" s="76"/>
      <c r="AA145" s="76"/>
      <c r="AB145" s="76"/>
      <c r="AC145" s="76"/>
      <c r="AD145" s="76"/>
      <c r="AE145" s="76"/>
    </row>
    <row r="146" spans="1:31" ht="15.5" x14ac:dyDescent="0.35">
      <c r="A146" s="414"/>
      <c r="B146" s="414"/>
      <c r="C146" s="76"/>
      <c r="D146" s="76"/>
      <c r="E146" s="76"/>
      <c r="F146" s="76"/>
      <c r="G146" s="76"/>
      <c r="H146" s="427"/>
      <c r="I146" s="428"/>
      <c r="J146" s="429"/>
      <c r="K146" s="76"/>
      <c r="L146" s="76"/>
      <c r="M146" s="76"/>
      <c r="N146" s="76"/>
      <c r="O146" s="76"/>
      <c r="P146" s="76"/>
      <c r="Q146" s="76"/>
      <c r="R146" s="76"/>
      <c r="S146" s="76"/>
      <c r="T146" s="76"/>
      <c r="U146" s="76"/>
      <c r="V146" s="76"/>
      <c r="W146" s="76"/>
      <c r="X146" s="76"/>
      <c r="Y146" s="76"/>
      <c r="Z146" s="76"/>
      <c r="AA146" s="76"/>
      <c r="AB146" s="76"/>
      <c r="AC146" s="76"/>
      <c r="AD146" s="76"/>
      <c r="AE146" s="76"/>
    </row>
    <row r="147" spans="1:31" ht="15.5" x14ac:dyDescent="0.35">
      <c r="A147" s="414"/>
      <c r="B147" s="414"/>
      <c r="C147" s="76"/>
      <c r="D147" s="76"/>
      <c r="E147" s="76"/>
      <c r="F147" s="76"/>
      <c r="G147" s="76"/>
      <c r="H147" s="427"/>
      <c r="I147" s="428"/>
      <c r="J147" s="429"/>
      <c r="K147" s="76"/>
      <c r="L147" s="76"/>
      <c r="M147" s="76"/>
      <c r="N147" s="76"/>
      <c r="O147" s="76"/>
      <c r="P147" s="76"/>
      <c r="Q147" s="76"/>
      <c r="R147" s="76"/>
      <c r="S147" s="76"/>
      <c r="T147" s="76"/>
      <c r="U147" s="76"/>
      <c r="V147" s="76"/>
      <c r="W147" s="76"/>
      <c r="X147" s="76"/>
      <c r="Y147" s="76"/>
      <c r="Z147" s="76"/>
      <c r="AA147" s="76"/>
      <c r="AB147" s="76"/>
      <c r="AC147" s="76"/>
      <c r="AD147" s="76"/>
      <c r="AE147" s="76"/>
    </row>
    <row r="148" spans="1:31" ht="15.5" x14ac:dyDescent="0.35">
      <c r="A148" s="414"/>
      <c r="B148" s="414"/>
      <c r="C148" s="76"/>
      <c r="D148" s="76"/>
      <c r="E148" s="76"/>
      <c r="F148" s="76"/>
      <c r="G148" s="76"/>
      <c r="H148" s="427"/>
      <c r="I148" s="428"/>
      <c r="J148" s="429"/>
      <c r="K148" s="76"/>
      <c r="L148" s="76"/>
      <c r="M148" s="76"/>
      <c r="N148" s="76"/>
      <c r="O148" s="76"/>
      <c r="P148" s="76"/>
      <c r="Q148" s="76"/>
      <c r="R148" s="76"/>
      <c r="S148" s="76"/>
      <c r="T148" s="76"/>
      <c r="U148" s="76"/>
      <c r="V148" s="76"/>
      <c r="W148" s="76"/>
      <c r="X148" s="76"/>
      <c r="Y148" s="76"/>
      <c r="Z148" s="76"/>
      <c r="AA148" s="76"/>
      <c r="AB148" s="76"/>
      <c r="AC148" s="76"/>
      <c r="AD148" s="76"/>
      <c r="AE148" s="76"/>
    </row>
    <row r="149" spans="1:31" ht="15.5" x14ac:dyDescent="0.35">
      <c r="A149" s="414"/>
      <c r="B149" s="414"/>
      <c r="C149" s="76"/>
      <c r="D149" s="76"/>
      <c r="E149" s="76"/>
      <c r="F149" s="76"/>
      <c r="G149" s="76"/>
      <c r="H149" s="427"/>
      <c r="I149" s="428"/>
      <c r="J149" s="429"/>
      <c r="K149" s="76"/>
      <c r="L149" s="76"/>
      <c r="M149" s="76"/>
      <c r="N149" s="76"/>
      <c r="O149" s="76"/>
      <c r="P149" s="76"/>
      <c r="Q149" s="76"/>
      <c r="R149" s="76"/>
      <c r="S149" s="76"/>
      <c r="T149" s="76"/>
      <c r="U149" s="76"/>
      <c r="V149" s="76"/>
      <c r="W149" s="76"/>
      <c r="X149" s="76"/>
      <c r="Y149" s="76"/>
      <c r="Z149" s="76"/>
      <c r="AA149" s="76"/>
      <c r="AB149" s="76"/>
      <c r="AC149" s="76"/>
      <c r="AD149" s="76"/>
      <c r="AE149" s="76"/>
    </row>
    <row r="150" spans="1:31" ht="15.5" x14ac:dyDescent="0.35">
      <c r="A150" s="414"/>
      <c r="B150" s="414"/>
      <c r="C150" s="76"/>
      <c r="D150" s="76"/>
      <c r="E150" s="76"/>
      <c r="F150" s="76"/>
      <c r="G150" s="76"/>
      <c r="H150" s="427"/>
      <c r="I150" s="428"/>
      <c r="J150" s="429"/>
      <c r="K150" s="76"/>
      <c r="L150" s="76"/>
      <c r="M150" s="76"/>
      <c r="N150" s="76"/>
      <c r="O150" s="76"/>
      <c r="P150" s="76"/>
      <c r="Q150" s="76"/>
      <c r="R150" s="76"/>
      <c r="S150" s="76"/>
      <c r="T150" s="76"/>
      <c r="U150" s="76"/>
      <c r="V150" s="76"/>
      <c r="W150" s="76"/>
      <c r="X150" s="76"/>
      <c r="Y150" s="76"/>
      <c r="Z150" s="76"/>
      <c r="AA150" s="76"/>
      <c r="AB150" s="76"/>
      <c r="AC150" s="76"/>
      <c r="AD150" s="76"/>
      <c r="AE150" s="76"/>
    </row>
    <row r="151" spans="1:31" ht="15.5" x14ac:dyDescent="0.35">
      <c r="A151" s="414"/>
      <c r="B151" s="414"/>
      <c r="C151" s="76"/>
      <c r="D151" s="76"/>
      <c r="E151" s="76"/>
      <c r="F151" s="76"/>
      <c r="G151" s="76"/>
      <c r="H151" s="427"/>
      <c r="I151" s="428"/>
      <c r="J151" s="429"/>
      <c r="K151" s="76"/>
      <c r="L151" s="76"/>
      <c r="M151" s="76"/>
      <c r="N151" s="76"/>
      <c r="O151" s="76"/>
      <c r="P151" s="76"/>
      <c r="Q151" s="76"/>
      <c r="R151" s="76"/>
      <c r="S151" s="76"/>
      <c r="T151" s="76"/>
      <c r="U151" s="76"/>
      <c r="V151" s="76"/>
      <c r="W151" s="76"/>
      <c r="X151" s="76"/>
      <c r="Y151" s="76"/>
      <c r="Z151" s="76"/>
      <c r="AA151" s="76"/>
      <c r="AB151" s="76"/>
      <c r="AC151" s="76"/>
      <c r="AD151" s="76"/>
      <c r="AE151" s="76"/>
    </row>
    <row r="152" spans="1:31" ht="15.5" x14ac:dyDescent="0.35">
      <c r="A152" s="414"/>
      <c r="B152" s="414"/>
      <c r="C152" s="76"/>
      <c r="D152" s="76"/>
      <c r="E152" s="76"/>
      <c r="F152" s="76"/>
      <c r="G152" s="76"/>
      <c r="H152" s="427"/>
      <c r="I152" s="428"/>
      <c r="J152" s="429"/>
      <c r="K152" s="76"/>
      <c r="L152" s="76"/>
      <c r="M152" s="76"/>
      <c r="N152" s="76"/>
      <c r="O152" s="76"/>
      <c r="P152" s="76"/>
      <c r="Q152" s="76"/>
      <c r="R152" s="76"/>
      <c r="S152" s="76"/>
      <c r="T152" s="76"/>
      <c r="U152" s="76"/>
      <c r="V152" s="76"/>
      <c r="W152" s="76"/>
      <c r="X152" s="76"/>
      <c r="Y152" s="76"/>
      <c r="Z152" s="76"/>
      <c r="AA152" s="76"/>
      <c r="AB152" s="76"/>
      <c r="AC152" s="76"/>
      <c r="AD152" s="76"/>
      <c r="AE152" s="76"/>
    </row>
    <row r="153" spans="1:31" ht="15.5" x14ac:dyDescent="0.35">
      <c r="A153" s="414"/>
      <c r="B153" s="414"/>
      <c r="C153" s="76"/>
      <c r="D153" s="76"/>
      <c r="E153" s="76"/>
      <c r="F153" s="76"/>
      <c r="G153" s="76"/>
      <c r="H153" s="427"/>
      <c r="I153" s="428"/>
      <c r="J153" s="429"/>
      <c r="K153" s="76"/>
      <c r="L153" s="76"/>
      <c r="M153" s="76"/>
      <c r="N153" s="76"/>
      <c r="O153" s="76"/>
      <c r="P153" s="76"/>
      <c r="Q153" s="76"/>
      <c r="R153" s="76"/>
      <c r="S153" s="76"/>
      <c r="T153" s="76"/>
      <c r="U153" s="76"/>
      <c r="V153" s="76"/>
      <c r="W153" s="76"/>
      <c r="X153" s="76"/>
      <c r="Y153" s="76"/>
      <c r="Z153" s="76"/>
      <c r="AA153" s="76"/>
      <c r="AB153" s="76"/>
      <c r="AC153" s="76"/>
      <c r="AD153" s="76"/>
      <c r="AE153" s="76"/>
    </row>
    <row r="154" spans="1:31" ht="15.5" x14ac:dyDescent="0.35">
      <c r="A154" s="414"/>
      <c r="B154" s="414"/>
      <c r="C154" s="76"/>
      <c r="D154" s="76"/>
      <c r="E154" s="76"/>
      <c r="F154" s="76"/>
      <c r="G154" s="76"/>
      <c r="H154" s="427"/>
      <c r="I154" s="428"/>
      <c r="J154" s="429"/>
      <c r="K154" s="76"/>
      <c r="L154" s="76"/>
      <c r="M154" s="76"/>
      <c r="N154" s="76"/>
      <c r="O154" s="76"/>
      <c r="P154" s="76"/>
      <c r="Q154" s="76"/>
      <c r="R154" s="76"/>
      <c r="S154" s="76"/>
      <c r="T154" s="76"/>
      <c r="U154" s="76"/>
      <c r="V154" s="76"/>
      <c r="W154" s="76"/>
      <c r="X154" s="76"/>
      <c r="Y154" s="76"/>
      <c r="Z154" s="76"/>
      <c r="AA154" s="76"/>
      <c r="AB154" s="76"/>
      <c r="AC154" s="76"/>
      <c r="AD154" s="76"/>
      <c r="AE154" s="76"/>
    </row>
    <row r="155" spans="1:31" ht="15.5" x14ac:dyDescent="0.35">
      <c r="A155" s="414"/>
      <c r="B155" s="414"/>
      <c r="C155" s="76"/>
      <c r="D155" s="76"/>
      <c r="E155" s="76"/>
      <c r="F155" s="76"/>
      <c r="G155" s="76"/>
      <c r="H155" s="427"/>
      <c r="I155" s="428"/>
      <c r="J155" s="429"/>
      <c r="K155" s="76"/>
      <c r="L155" s="76"/>
      <c r="M155" s="76"/>
      <c r="N155" s="76"/>
      <c r="O155" s="76"/>
      <c r="P155" s="76"/>
      <c r="Q155" s="76"/>
      <c r="R155" s="76"/>
      <c r="S155" s="76"/>
      <c r="T155" s="76"/>
      <c r="U155" s="76"/>
      <c r="V155" s="76"/>
      <c r="W155" s="76"/>
      <c r="X155" s="76"/>
      <c r="Y155" s="76"/>
      <c r="Z155" s="76"/>
      <c r="AA155" s="76"/>
      <c r="AB155" s="76"/>
      <c r="AC155" s="76"/>
      <c r="AD155" s="76"/>
      <c r="AE155" s="76"/>
    </row>
    <row r="156" spans="1:31" ht="15.5" x14ac:dyDescent="0.35">
      <c r="A156" s="414"/>
      <c r="B156" s="414"/>
      <c r="C156" s="76"/>
      <c r="D156" s="76"/>
      <c r="E156" s="76"/>
      <c r="F156" s="76"/>
      <c r="G156" s="76"/>
      <c r="H156" s="427"/>
      <c r="I156" s="428"/>
      <c r="J156" s="429"/>
      <c r="K156" s="76"/>
      <c r="L156" s="76"/>
      <c r="M156" s="76"/>
      <c r="N156" s="76"/>
      <c r="O156" s="76"/>
      <c r="P156" s="76"/>
      <c r="Q156" s="76"/>
      <c r="R156" s="76"/>
      <c r="S156" s="76"/>
      <c r="T156" s="76"/>
      <c r="U156" s="76"/>
      <c r="V156" s="76"/>
      <c r="W156" s="76"/>
      <c r="X156" s="76"/>
      <c r="Y156" s="76"/>
      <c r="Z156" s="76"/>
      <c r="AA156" s="76"/>
      <c r="AB156" s="76"/>
      <c r="AC156" s="76"/>
      <c r="AD156" s="76"/>
      <c r="AE156" s="76"/>
    </row>
    <row r="157" spans="1:31" ht="15.5" x14ac:dyDescent="0.35">
      <c r="A157" s="414"/>
      <c r="B157" s="414"/>
      <c r="C157" s="76"/>
      <c r="D157" s="76"/>
      <c r="E157" s="76"/>
      <c r="F157" s="76"/>
      <c r="G157" s="76"/>
      <c r="H157" s="427"/>
      <c r="I157" s="428"/>
      <c r="J157" s="429"/>
      <c r="K157" s="76"/>
      <c r="L157" s="76"/>
      <c r="M157" s="76"/>
      <c r="N157" s="76"/>
      <c r="O157" s="76"/>
      <c r="P157" s="76"/>
      <c r="Q157" s="76"/>
      <c r="R157" s="76"/>
      <c r="S157" s="76"/>
      <c r="T157" s="76"/>
      <c r="U157" s="76"/>
      <c r="V157" s="76"/>
      <c r="W157" s="76"/>
      <c r="X157" s="76"/>
      <c r="Y157" s="76"/>
      <c r="Z157" s="76"/>
      <c r="AA157" s="76"/>
      <c r="AB157" s="76"/>
      <c r="AC157" s="76"/>
      <c r="AD157" s="76"/>
      <c r="AE157" s="76"/>
    </row>
    <row r="158" spans="1:31" ht="15.5" x14ac:dyDescent="0.35">
      <c r="A158" s="414"/>
      <c r="B158" s="414"/>
      <c r="C158" s="76"/>
      <c r="D158" s="76"/>
      <c r="E158" s="76"/>
      <c r="F158" s="76"/>
      <c r="G158" s="76"/>
      <c r="H158" s="427"/>
      <c r="I158" s="428"/>
      <c r="J158" s="429"/>
      <c r="K158" s="76"/>
      <c r="L158" s="76"/>
      <c r="M158" s="76"/>
      <c r="N158" s="76"/>
      <c r="O158" s="76"/>
      <c r="P158" s="76"/>
      <c r="Q158" s="76"/>
      <c r="R158" s="76"/>
      <c r="S158" s="76"/>
      <c r="T158" s="76"/>
      <c r="U158" s="76"/>
      <c r="V158" s="76"/>
      <c r="W158" s="76"/>
      <c r="X158" s="76"/>
      <c r="Y158" s="76"/>
      <c r="Z158" s="76"/>
      <c r="AA158" s="76"/>
      <c r="AB158" s="76"/>
      <c r="AC158" s="76"/>
      <c r="AD158" s="76"/>
      <c r="AE158" s="76"/>
    </row>
    <row r="159" spans="1:31" ht="15.5" x14ac:dyDescent="0.35">
      <c r="A159" s="414"/>
      <c r="B159" s="414"/>
      <c r="C159" s="76"/>
      <c r="D159" s="76"/>
      <c r="E159" s="76"/>
      <c r="F159" s="76"/>
      <c r="G159" s="76"/>
      <c r="H159" s="427"/>
      <c r="I159" s="428"/>
      <c r="J159" s="429"/>
      <c r="K159" s="76"/>
      <c r="L159" s="76"/>
      <c r="M159" s="76"/>
      <c r="N159" s="76"/>
      <c r="O159" s="76"/>
      <c r="P159" s="76"/>
      <c r="Q159" s="76"/>
      <c r="R159" s="76"/>
      <c r="S159" s="76"/>
      <c r="T159" s="76"/>
      <c r="U159" s="76"/>
      <c r="V159" s="76"/>
      <c r="W159" s="76"/>
      <c r="X159" s="76"/>
      <c r="Y159" s="76"/>
      <c r="Z159" s="76"/>
      <c r="AA159" s="76"/>
      <c r="AB159" s="76"/>
      <c r="AC159" s="76"/>
      <c r="AD159" s="76"/>
      <c r="AE159" s="76"/>
    </row>
    <row r="160" spans="1:31" ht="15.5" x14ac:dyDescent="0.35">
      <c r="A160" s="414"/>
      <c r="B160" s="414"/>
      <c r="C160" s="76"/>
      <c r="D160" s="76"/>
      <c r="E160" s="76"/>
      <c r="F160" s="76"/>
      <c r="G160" s="76"/>
      <c r="H160" s="427"/>
      <c r="I160" s="428"/>
      <c r="J160" s="429"/>
      <c r="K160" s="76"/>
      <c r="L160" s="76"/>
      <c r="M160" s="76"/>
      <c r="N160" s="76"/>
      <c r="O160" s="76"/>
      <c r="P160" s="76"/>
      <c r="Q160" s="76"/>
      <c r="R160" s="76"/>
      <c r="S160" s="76"/>
      <c r="T160" s="76"/>
      <c r="U160" s="76"/>
      <c r="V160" s="76"/>
      <c r="W160" s="76"/>
      <c r="X160" s="76"/>
      <c r="Y160" s="76"/>
      <c r="Z160" s="76"/>
      <c r="AA160" s="76"/>
      <c r="AB160" s="76"/>
      <c r="AC160" s="76"/>
      <c r="AD160" s="76"/>
      <c r="AE160" s="76"/>
    </row>
    <row r="161" spans="1:31" ht="15.5" x14ac:dyDescent="0.35">
      <c r="A161" s="414"/>
      <c r="B161" s="414"/>
      <c r="C161" s="76"/>
      <c r="D161" s="76"/>
      <c r="E161" s="76"/>
      <c r="F161" s="76"/>
      <c r="G161" s="76"/>
      <c r="H161" s="427"/>
      <c r="I161" s="428"/>
      <c r="J161" s="429"/>
      <c r="K161" s="76"/>
      <c r="L161" s="76"/>
      <c r="M161" s="76"/>
      <c r="N161" s="76"/>
      <c r="O161" s="76"/>
      <c r="P161" s="76"/>
      <c r="Q161" s="76"/>
      <c r="R161" s="76"/>
      <c r="S161" s="76"/>
      <c r="T161" s="76"/>
      <c r="U161" s="76"/>
      <c r="V161" s="76"/>
      <c r="W161" s="76"/>
      <c r="X161" s="76"/>
      <c r="Y161" s="76"/>
      <c r="Z161" s="76"/>
      <c r="AA161" s="76"/>
      <c r="AB161" s="76"/>
      <c r="AC161" s="76"/>
      <c r="AD161" s="76"/>
      <c r="AE161" s="76"/>
    </row>
    <row r="162" spans="1:31" ht="15.5" x14ac:dyDescent="0.35">
      <c r="A162" s="414"/>
      <c r="B162" s="414"/>
      <c r="C162" s="76"/>
      <c r="D162" s="76"/>
      <c r="E162" s="76"/>
      <c r="F162" s="76"/>
      <c r="G162" s="76"/>
      <c r="H162" s="427"/>
      <c r="I162" s="428"/>
      <c r="J162" s="429"/>
      <c r="K162" s="76"/>
      <c r="L162" s="76"/>
      <c r="M162" s="76"/>
      <c r="N162" s="76"/>
      <c r="O162" s="76"/>
      <c r="P162" s="76"/>
      <c r="Q162" s="76"/>
      <c r="R162" s="76"/>
      <c r="S162" s="76"/>
      <c r="T162" s="76"/>
      <c r="U162" s="76"/>
      <c r="V162" s="76"/>
      <c r="W162" s="76"/>
      <c r="X162" s="76"/>
      <c r="Y162" s="76"/>
      <c r="Z162" s="76"/>
      <c r="AA162" s="76"/>
      <c r="AB162" s="76"/>
      <c r="AC162" s="76"/>
      <c r="AD162" s="76"/>
      <c r="AE162" s="76"/>
    </row>
    <row r="163" spans="1:31" ht="15.5" x14ac:dyDescent="0.35">
      <c r="A163" s="414"/>
      <c r="B163" s="414"/>
      <c r="C163" s="76"/>
      <c r="D163" s="76"/>
      <c r="E163" s="76"/>
      <c r="F163" s="76"/>
      <c r="G163" s="76"/>
      <c r="H163" s="427"/>
      <c r="I163" s="428"/>
      <c r="J163" s="429"/>
      <c r="K163" s="76"/>
      <c r="L163" s="76"/>
      <c r="M163" s="76"/>
      <c r="N163" s="76"/>
      <c r="O163" s="76"/>
      <c r="P163" s="76"/>
      <c r="Q163" s="76"/>
      <c r="R163" s="76"/>
      <c r="S163" s="76"/>
      <c r="T163" s="76"/>
      <c r="U163" s="76"/>
      <c r="V163" s="76"/>
      <c r="W163" s="76"/>
      <c r="X163" s="76"/>
      <c r="Y163" s="76"/>
      <c r="Z163" s="76"/>
      <c r="AA163" s="76"/>
      <c r="AB163" s="76"/>
      <c r="AC163" s="76"/>
      <c r="AD163" s="76"/>
      <c r="AE163" s="76"/>
    </row>
    <row r="164" spans="1:31" ht="15.5" x14ac:dyDescent="0.35">
      <c r="A164" s="414"/>
      <c r="B164" s="414"/>
      <c r="C164" s="76"/>
      <c r="D164" s="76"/>
      <c r="E164" s="76"/>
      <c r="F164" s="76"/>
      <c r="G164" s="76"/>
      <c r="H164" s="427"/>
      <c r="I164" s="428"/>
      <c r="J164" s="429"/>
      <c r="K164" s="76"/>
      <c r="L164" s="76"/>
      <c r="M164" s="76"/>
      <c r="N164" s="76"/>
      <c r="O164" s="76"/>
      <c r="P164" s="76"/>
      <c r="Q164" s="76"/>
      <c r="R164" s="76"/>
      <c r="S164" s="76"/>
      <c r="T164" s="76"/>
      <c r="U164" s="76"/>
      <c r="V164" s="76"/>
      <c r="W164" s="76"/>
      <c r="X164" s="76"/>
      <c r="Y164" s="76"/>
      <c r="Z164" s="76"/>
      <c r="AA164" s="76"/>
      <c r="AB164" s="76"/>
      <c r="AC164" s="76"/>
      <c r="AD164" s="76"/>
      <c r="AE164" s="76"/>
    </row>
    <row r="165" spans="1:31" ht="15.5" x14ac:dyDescent="0.35">
      <c r="A165" s="414"/>
      <c r="B165" s="414"/>
      <c r="C165" s="76"/>
      <c r="D165" s="76"/>
      <c r="E165" s="76"/>
      <c r="F165" s="76"/>
      <c r="G165" s="76"/>
      <c r="H165" s="427"/>
      <c r="I165" s="428"/>
      <c r="J165" s="429"/>
      <c r="K165" s="76"/>
      <c r="L165" s="76"/>
      <c r="M165" s="76"/>
      <c r="N165" s="76"/>
      <c r="O165" s="76"/>
      <c r="P165" s="76"/>
      <c r="Q165" s="76"/>
      <c r="R165" s="76"/>
      <c r="S165" s="76"/>
      <c r="T165" s="76"/>
      <c r="U165" s="76"/>
      <c r="V165" s="76"/>
      <c r="W165" s="76"/>
      <c r="X165" s="76"/>
      <c r="Y165" s="76"/>
      <c r="Z165" s="76"/>
      <c r="AA165" s="76"/>
      <c r="AB165" s="76"/>
      <c r="AC165" s="76"/>
      <c r="AD165" s="76"/>
      <c r="AE165" s="76"/>
    </row>
    <row r="166" spans="1:31" ht="15.5" x14ac:dyDescent="0.35">
      <c r="A166" s="414"/>
      <c r="B166" s="414"/>
      <c r="C166" s="76"/>
      <c r="D166" s="76"/>
      <c r="E166" s="76"/>
      <c r="F166" s="76"/>
      <c r="G166" s="76"/>
      <c r="H166" s="427"/>
      <c r="I166" s="428"/>
      <c r="J166" s="429"/>
      <c r="K166" s="76"/>
      <c r="L166" s="76"/>
      <c r="M166" s="76"/>
      <c r="N166" s="76"/>
      <c r="O166" s="76"/>
      <c r="P166" s="76"/>
      <c r="Q166" s="76"/>
      <c r="R166" s="76"/>
      <c r="S166" s="76"/>
      <c r="T166" s="76"/>
      <c r="U166" s="76"/>
      <c r="V166" s="76"/>
      <c r="W166" s="76"/>
      <c r="X166" s="76"/>
      <c r="Y166" s="76"/>
      <c r="Z166" s="76"/>
      <c r="AA166" s="76"/>
      <c r="AB166" s="76"/>
      <c r="AC166" s="76"/>
      <c r="AD166" s="76"/>
      <c r="AE166" s="76"/>
    </row>
    <row r="167" spans="1:31" ht="15.5" x14ac:dyDescent="0.35">
      <c r="A167" s="414"/>
      <c r="B167" s="414"/>
      <c r="C167" s="76"/>
      <c r="D167" s="76"/>
      <c r="E167" s="76"/>
      <c r="F167" s="76"/>
      <c r="G167" s="76"/>
      <c r="H167" s="427"/>
      <c r="I167" s="428"/>
      <c r="J167" s="429"/>
      <c r="K167" s="76"/>
      <c r="L167" s="76"/>
      <c r="M167" s="76"/>
      <c r="N167" s="76"/>
      <c r="O167" s="76"/>
      <c r="P167" s="76"/>
      <c r="Q167" s="76"/>
      <c r="R167" s="76"/>
      <c r="S167" s="76"/>
      <c r="T167" s="76"/>
      <c r="U167" s="76"/>
      <c r="V167" s="76"/>
      <c r="W167" s="76"/>
      <c r="X167" s="76"/>
      <c r="Y167" s="76"/>
      <c r="Z167" s="76"/>
      <c r="AA167" s="76"/>
      <c r="AB167" s="76"/>
      <c r="AC167" s="76"/>
      <c r="AD167" s="76"/>
      <c r="AE167" s="76"/>
    </row>
    <row r="168" spans="1:31" ht="15.5" x14ac:dyDescent="0.35">
      <c r="A168" s="414"/>
      <c r="B168" s="414"/>
      <c r="C168" s="76"/>
      <c r="D168" s="76"/>
      <c r="E168" s="76"/>
      <c r="F168" s="76"/>
      <c r="G168" s="76"/>
      <c r="H168" s="427"/>
      <c r="I168" s="428"/>
      <c r="J168" s="429"/>
      <c r="K168" s="76"/>
      <c r="L168" s="76"/>
      <c r="M168" s="76"/>
      <c r="N168" s="76"/>
      <c r="O168" s="76"/>
      <c r="P168" s="76"/>
      <c r="Q168" s="76"/>
      <c r="R168" s="76"/>
      <c r="S168" s="76"/>
      <c r="T168" s="76"/>
      <c r="U168" s="76"/>
      <c r="V168" s="76"/>
      <c r="W168" s="76"/>
      <c r="X168" s="76"/>
      <c r="Y168" s="76"/>
      <c r="Z168" s="76"/>
      <c r="AA168" s="76"/>
      <c r="AB168" s="76"/>
      <c r="AC168" s="76"/>
      <c r="AD168" s="76"/>
      <c r="AE168" s="76"/>
    </row>
    <row r="169" spans="1:31" ht="15.5" x14ac:dyDescent="0.35">
      <c r="A169" s="414"/>
      <c r="B169" s="414"/>
      <c r="C169" s="76"/>
      <c r="D169" s="76"/>
      <c r="E169" s="76"/>
      <c r="F169" s="76"/>
      <c r="G169" s="76"/>
      <c r="H169" s="427"/>
      <c r="I169" s="428"/>
      <c r="J169" s="429"/>
      <c r="K169" s="76"/>
      <c r="L169" s="76"/>
      <c r="M169" s="76"/>
      <c r="N169" s="76"/>
      <c r="O169" s="76"/>
      <c r="P169" s="76"/>
      <c r="Q169" s="76"/>
      <c r="R169" s="76"/>
      <c r="S169" s="76"/>
      <c r="T169" s="76"/>
      <c r="U169" s="76"/>
      <c r="V169" s="76"/>
      <c r="W169" s="76"/>
      <c r="X169" s="76"/>
      <c r="Y169" s="76"/>
      <c r="Z169" s="76"/>
      <c r="AA169" s="76"/>
      <c r="AB169" s="76"/>
      <c r="AC169" s="76"/>
      <c r="AD169" s="76"/>
      <c r="AE169" s="76"/>
    </row>
    <row r="170" spans="1:31" ht="15.5" x14ac:dyDescent="0.35">
      <c r="A170" s="414"/>
      <c r="B170" s="414"/>
      <c r="C170" s="76"/>
      <c r="D170" s="76"/>
      <c r="E170" s="76"/>
      <c r="F170" s="76"/>
      <c r="G170" s="76"/>
      <c r="H170" s="427"/>
      <c r="I170" s="428"/>
      <c r="J170" s="429"/>
      <c r="K170" s="76"/>
      <c r="L170" s="76"/>
      <c r="M170" s="76"/>
      <c r="N170" s="76"/>
      <c r="O170" s="76"/>
      <c r="P170" s="76"/>
      <c r="Q170" s="76"/>
      <c r="R170" s="76"/>
      <c r="S170" s="76"/>
      <c r="T170" s="76"/>
      <c r="U170" s="76"/>
      <c r="V170" s="76"/>
      <c r="W170" s="76"/>
      <c r="X170" s="76"/>
      <c r="Y170" s="76"/>
      <c r="Z170" s="76"/>
      <c r="AA170" s="76"/>
      <c r="AB170" s="76"/>
      <c r="AC170" s="76"/>
      <c r="AD170" s="76"/>
      <c r="AE170" s="76"/>
    </row>
    <row r="171" spans="1:31" ht="15.5" x14ac:dyDescent="0.35">
      <c r="A171" s="414"/>
      <c r="B171" s="414"/>
      <c r="C171" s="76"/>
      <c r="D171" s="76"/>
      <c r="E171" s="76"/>
      <c r="F171" s="76"/>
      <c r="G171" s="76"/>
      <c r="H171" s="427"/>
      <c r="I171" s="428"/>
      <c r="J171" s="429"/>
      <c r="K171" s="76"/>
      <c r="L171" s="76"/>
      <c r="M171" s="76"/>
      <c r="N171" s="76"/>
      <c r="O171" s="76"/>
      <c r="P171" s="76"/>
      <c r="Q171" s="76"/>
      <c r="R171" s="76"/>
      <c r="S171" s="76"/>
      <c r="T171" s="76"/>
      <c r="U171" s="76"/>
      <c r="V171" s="76"/>
      <c r="W171" s="76"/>
      <c r="X171" s="76"/>
      <c r="Y171" s="76"/>
      <c r="Z171" s="76"/>
      <c r="AA171" s="76"/>
      <c r="AB171" s="76"/>
      <c r="AC171" s="76"/>
      <c r="AD171" s="76"/>
      <c r="AE171" s="76"/>
    </row>
    <row r="172" spans="1:31" ht="15.5" x14ac:dyDescent="0.35">
      <c r="A172" s="414"/>
      <c r="B172" s="414"/>
      <c r="C172" s="76"/>
      <c r="D172" s="76"/>
      <c r="E172" s="76"/>
      <c r="F172" s="76"/>
      <c r="G172" s="76"/>
      <c r="H172" s="427"/>
      <c r="I172" s="428"/>
      <c r="J172" s="429"/>
      <c r="K172" s="76"/>
      <c r="L172" s="76"/>
      <c r="M172" s="76"/>
      <c r="N172" s="76"/>
      <c r="O172" s="76"/>
      <c r="P172" s="76"/>
      <c r="Q172" s="76"/>
      <c r="R172" s="76"/>
      <c r="S172" s="76"/>
      <c r="T172" s="76"/>
      <c r="U172" s="76"/>
      <c r="V172" s="76"/>
      <c r="W172" s="76"/>
      <c r="X172" s="76"/>
      <c r="Y172" s="76"/>
      <c r="Z172" s="76"/>
      <c r="AA172" s="76"/>
      <c r="AB172" s="76"/>
      <c r="AC172" s="76"/>
      <c r="AD172" s="76"/>
      <c r="AE172" s="76"/>
    </row>
    <row r="173" spans="1:31" ht="15.5" x14ac:dyDescent="0.35">
      <c r="A173" s="414"/>
      <c r="B173" s="414"/>
      <c r="C173" s="76"/>
      <c r="D173" s="76"/>
      <c r="E173" s="76"/>
      <c r="F173" s="76"/>
      <c r="G173" s="76"/>
      <c r="H173" s="427"/>
      <c r="I173" s="428"/>
      <c r="J173" s="429"/>
      <c r="K173" s="76"/>
      <c r="L173" s="76"/>
      <c r="M173" s="76"/>
      <c r="N173" s="76"/>
      <c r="O173" s="76"/>
      <c r="P173" s="76"/>
      <c r="Q173" s="76"/>
      <c r="R173" s="76"/>
      <c r="S173" s="76"/>
      <c r="T173" s="76"/>
      <c r="U173" s="76"/>
      <c r="V173" s="76"/>
      <c r="W173" s="76"/>
      <c r="X173" s="76"/>
      <c r="Y173" s="76"/>
      <c r="Z173" s="76"/>
      <c r="AA173" s="76"/>
      <c r="AB173" s="76"/>
      <c r="AC173" s="76"/>
      <c r="AD173" s="76"/>
      <c r="AE173" s="76"/>
    </row>
    <row r="174" spans="1:31" ht="15.5" x14ac:dyDescent="0.35">
      <c r="A174" s="414"/>
      <c r="B174" s="414"/>
      <c r="C174" s="76"/>
      <c r="D174" s="76"/>
      <c r="E174" s="76"/>
      <c r="F174" s="76"/>
      <c r="G174" s="76"/>
      <c r="H174" s="427"/>
      <c r="I174" s="428"/>
      <c r="J174" s="429"/>
      <c r="K174" s="76"/>
      <c r="L174" s="76"/>
      <c r="M174" s="76"/>
      <c r="N174" s="76"/>
      <c r="O174" s="76"/>
      <c r="P174" s="76"/>
      <c r="Q174" s="76"/>
      <c r="R174" s="76"/>
      <c r="S174" s="76"/>
      <c r="T174" s="76"/>
      <c r="U174" s="76"/>
      <c r="V174" s="76"/>
      <c r="W174" s="76"/>
      <c r="X174" s="76"/>
      <c r="Y174" s="76"/>
      <c r="Z174" s="76"/>
      <c r="AA174" s="76"/>
      <c r="AB174" s="76"/>
      <c r="AC174" s="76"/>
      <c r="AD174" s="76"/>
      <c r="AE174" s="76"/>
    </row>
    <row r="175" spans="1:31" ht="15.5" x14ac:dyDescent="0.35">
      <c r="A175" s="414"/>
      <c r="B175" s="414"/>
      <c r="C175" s="76"/>
      <c r="D175" s="76"/>
      <c r="E175" s="76"/>
      <c r="F175" s="76"/>
      <c r="G175" s="76"/>
      <c r="H175" s="427"/>
      <c r="I175" s="428"/>
      <c r="J175" s="429"/>
      <c r="K175" s="76"/>
      <c r="L175" s="76"/>
      <c r="M175" s="76"/>
      <c r="N175" s="76"/>
      <c r="O175" s="76"/>
      <c r="P175" s="76"/>
      <c r="Q175" s="76"/>
      <c r="R175" s="76"/>
      <c r="S175" s="76"/>
      <c r="T175" s="76"/>
      <c r="U175" s="76"/>
      <c r="V175" s="76"/>
      <c r="W175" s="76"/>
      <c r="X175" s="76"/>
      <c r="Y175" s="76"/>
      <c r="Z175" s="76"/>
      <c r="AA175" s="76"/>
      <c r="AB175" s="76"/>
      <c r="AC175" s="76"/>
      <c r="AD175" s="76"/>
      <c r="AE175" s="76"/>
    </row>
    <row r="176" spans="1:31" ht="15.5" x14ac:dyDescent="0.35">
      <c r="A176" s="414"/>
      <c r="B176" s="414"/>
      <c r="C176" s="76"/>
      <c r="D176" s="76"/>
      <c r="E176" s="76"/>
      <c r="F176" s="76"/>
      <c r="G176" s="76"/>
      <c r="H176" s="427"/>
      <c r="I176" s="428"/>
      <c r="J176" s="429"/>
      <c r="K176" s="76"/>
      <c r="L176" s="76"/>
      <c r="M176" s="76"/>
      <c r="N176" s="76"/>
      <c r="O176" s="76"/>
      <c r="P176" s="76"/>
      <c r="Q176" s="76"/>
      <c r="R176" s="76"/>
      <c r="S176" s="76"/>
      <c r="T176" s="76"/>
      <c r="U176" s="76"/>
      <c r="V176" s="76"/>
      <c r="W176" s="76"/>
      <c r="X176" s="76"/>
      <c r="Y176" s="76"/>
      <c r="Z176" s="76"/>
      <c r="AA176" s="76"/>
      <c r="AB176" s="76"/>
      <c r="AC176" s="76"/>
      <c r="AD176" s="76"/>
      <c r="AE176" s="76"/>
    </row>
    <row r="177" spans="1:31" ht="15.5" x14ac:dyDescent="0.35">
      <c r="A177" s="414"/>
      <c r="B177" s="414"/>
      <c r="C177" s="76"/>
      <c r="D177" s="76"/>
      <c r="E177" s="76"/>
      <c r="F177" s="76"/>
      <c r="G177" s="76"/>
      <c r="H177" s="427"/>
      <c r="I177" s="428"/>
      <c r="J177" s="429"/>
      <c r="K177" s="76"/>
      <c r="L177" s="76"/>
      <c r="M177" s="76"/>
      <c r="N177" s="76"/>
      <c r="O177" s="76"/>
      <c r="P177" s="76"/>
      <c r="Q177" s="76"/>
      <c r="R177" s="76"/>
      <c r="S177" s="76"/>
      <c r="T177" s="76"/>
      <c r="U177" s="76"/>
      <c r="V177" s="76"/>
      <c r="W177" s="76"/>
      <c r="X177" s="76"/>
      <c r="Y177" s="76"/>
      <c r="Z177" s="76"/>
      <c r="AA177" s="76"/>
      <c r="AB177" s="76"/>
      <c r="AC177" s="76"/>
      <c r="AD177" s="76"/>
      <c r="AE177" s="76"/>
    </row>
    <row r="178" spans="1:31" ht="15.5" x14ac:dyDescent="0.35">
      <c r="A178" s="414"/>
      <c r="B178" s="414"/>
      <c r="C178" s="76"/>
      <c r="D178" s="76"/>
      <c r="E178" s="76"/>
      <c r="F178" s="76"/>
      <c r="G178" s="76"/>
      <c r="H178" s="427"/>
      <c r="I178" s="428"/>
      <c r="J178" s="429"/>
      <c r="K178" s="76"/>
      <c r="L178" s="76"/>
      <c r="M178" s="76"/>
      <c r="N178" s="76"/>
      <c r="O178" s="76"/>
      <c r="P178" s="76"/>
      <c r="Q178" s="76"/>
      <c r="R178" s="76"/>
      <c r="S178" s="76"/>
      <c r="T178" s="76"/>
      <c r="U178" s="76"/>
      <c r="V178" s="76"/>
      <c r="W178" s="76"/>
      <c r="X178" s="76"/>
      <c r="Y178" s="76"/>
      <c r="Z178" s="76"/>
      <c r="AA178" s="76"/>
      <c r="AB178" s="76"/>
      <c r="AC178" s="76"/>
      <c r="AD178" s="76"/>
      <c r="AE178" s="76"/>
    </row>
    <row r="179" spans="1:31" ht="15.5" x14ac:dyDescent="0.35">
      <c r="A179" s="414"/>
      <c r="B179" s="414"/>
      <c r="C179" s="76"/>
      <c r="D179" s="76"/>
      <c r="E179" s="76"/>
      <c r="F179" s="76"/>
      <c r="G179" s="76"/>
      <c r="H179" s="427"/>
      <c r="I179" s="428"/>
      <c r="J179" s="429"/>
      <c r="K179" s="76"/>
      <c r="L179" s="76"/>
      <c r="M179" s="76"/>
      <c r="N179" s="76"/>
      <c r="O179" s="76"/>
      <c r="P179" s="76"/>
      <c r="Q179" s="76"/>
      <c r="R179" s="76"/>
      <c r="S179" s="76"/>
      <c r="T179" s="76"/>
      <c r="U179" s="76"/>
      <c r="V179" s="76"/>
      <c r="W179" s="76"/>
      <c r="X179" s="76"/>
      <c r="Y179" s="76"/>
      <c r="Z179" s="76"/>
      <c r="AA179" s="76"/>
      <c r="AB179" s="76"/>
      <c r="AC179" s="76"/>
      <c r="AD179" s="76"/>
      <c r="AE179" s="76"/>
    </row>
    <row r="180" spans="1:31" ht="15.5" x14ac:dyDescent="0.35">
      <c r="A180" s="414"/>
      <c r="B180" s="414"/>
      <c r="C180" s="76"/>
      <c r="D180" s="76"/>
      <c r="E180" s="76"/>
      <c r="F180" s="76"/>
      <c r="G180" s="76"/>
      <c r="H180" s="427"/>
      <c r="I180" s="428"/>
      <c r="J180" s="429"/>
      <c r="K180" s="76"/>
      <c r="L180" s="76"/>
      <c r="M180" s="76"/>
      <c r="N180" s="76"/>
      <c r="O180" s="76"/>
      <c r="P180" s="76"/>
      <c r="Q180" s="76"/>
      <c r="R180" s="76"/>
      <c r="S180" s="76"/>
      <c r="T180" s="76"/>
      <c r="U180" s="76"/>
      <c r="V180" s="76"/>
      <c r="W180" s="76"/>
      <c r="X180" s="76"/>
      <c r="Y180" s="76"/>
      <c r="Z180" s="76"/>
      <c r="AA180" s="76"/>
      <c r="AB180" s="76"/>
      <c r="AC180" s="76"/>
      <c r="AD180" s="76"/>
      <c r="AE180" s="76"/>
    </row>
    <row r="181" spans="1:31" ht="15.5" x14ac:dyDescent="0.35">
      <c r="A181" s="414"/>
      <c r="B181" s="414"/>
      <c r="C181" s="76"/>
      <c r="D181" s="76"/>
      <c r="E181" s="76"/>
      <c r="F181" s="76"/>
      <c r="G181" s="76"/>
      <c r="H181" s="427"/>
      <c r="I181" s="428"/>
      <c r="J181" s="429"/>
      <c r="K181" s="76"/>
      <c r="L181" s="76"/>
      <c r="M181" s="76"/>
      <c r="N181" s="76"/>
      <c r="O181" s="76"/>
      <c r="P181" s="76"/>
      <c r="Q181" s="76"/>
      <c r="R181" s="76"/>
      <c r="S181" s="76"/>
      <c r="T181" s="76"/>
      <c r="U181" s="76"/>
      <c r="V181" s="76"/>
      <c r="W181" s="76"/>
      <c r="X181" s="76"/>
      <c r="Y181" s="76"/>
      <c r="Z181" s="76"/>
      <c r="AA181" s="76"/>
      <c r="AB181" s="76"/>
      <c r="AC181" s="76"/>
      <c r="AD181" s="76"/>
      <c r="AE181" s="76"/>
    </row>
    <row r="182" spans="1:31" ht="15.5" x14ac:dyDescent="0.35">
      <c r="A182" s="414"/>
      <c r="B182" s="414"/>
      <c r="C182" s="76"/>
      <c r="D182" s="76"/>
      <c r="E182" s="76"/>
      <c r="F182" s="76"/>
      <c r="G182" s="76"/>
      <c r="H182" s="427"/>
      <c r="I182" s="428"/>
      <c r="J182" s="429"/>
      <c r="K182" s="76"/>
      <c r="L182" s="76"/>
      <c r="M182" s="76"/>
      <c r="N182" s="76"/>
      <c r="O182" s="76"/>
      <c r="P182" s="76"/>
      <c r="Q182" s="76"/>
      <c r="R182" s="76"/>
      <c r="S182" s="76"/>
      <c r="T182" s="76"/>
      <c r="U182" s="76"/>
      <c r="V182" s="76"/>
      <c r="W182" s="76"/>
      <c r="X182" s="76"/>
      <c r="Y182" s="76"/>
      <c r="Z182" s="76"/>
      <c r="AA182" s="76"/>
      <c r="AB182" s="76"/>
      <c r="AC182" s="76"/>
      <c r="AD182" s="76"/>
      <c r="AE182" s="76"/>
    </row>
    <row r="183" spans="1:31" ht="15.5" x14ac:dyDescent="0.35">
      <c r="A183" s="414"/>
      <c r="B183" s="414"/>
      <c r="C183" s="76"/>
      <c r="D183" s="76"/>
      <c r="E183" s="76"/>
      <c r="F183" s="76"/>
      <c r="G183" s="76"/>
      <c r="H183" s="427"/>
      <c r="I183" s="428"/>
      <c r="J183" s="429"/>
      <c r="K183" s="76"/>
      <c r="L183" s="76"/>
      <c r="M183" s="76"/>
      <c r="N183" s="76"/>
      <c r="O183" s="76"/>
      <c r="P183" s="76"/>
      <c r="Q183" s="76"/>
      <c r="R183" s="76"/>
      <c r="S183" s="76"/>
      <c r="T183" s="76"/>
      <c r="U183" s="76"/>
      <c r="V183" s="76"/>
      <c r="W183" s="76"/>
      <c r="X183" s="76"/>
      <c r="Y183" s="76"/>
      <c r="Z183" s="76"/>
      <c r="AA183" s="76"/>
      <c r="AB183" s="76"/>
      <c r="AC183" s="76"/>
      <c r="AD183" s="76"/>
      <c r="AE183" s="76"/>
    </row>
    <row r="184" spans="1:31" ht="15.5" x14ac:dyDescent="0.35">
      <c r="A184" s="414"/>
      <c r="B184" s="414"/>
      <c r="C184" s="76"/>
      <c r="D184" s="76"/>
      <c r="E184" s="76"/>
      <c r="F184" s="76"/>
      <c r="G184" s="76"/>
      <c r="H184" s="427"/>
      <c r="I184" s="428"/>
      <c r="J184" s="429"/>
      <c r="K184" s="76"/>
      <c r="L184" s="76"/>
      <c r="M184" s="76"/>
      <c r="N184" s="76"/>
      <c r="O184" s="76"/>
      <c r="P184" s="76"/>
      <c r="Q184" s="76"/>
      <c r="R184" s="76"/>
      <c r="S184" s="76"/>
      <c r="T184" s="76"/>
      <c r="U184" s="76"/>
      <c r="V184" s="76"/>
      <c r="W184" s="76"/>
      <c r="X184" s="76"/>
      <c r="Y184" s="76"/>
      <c r="Z184" s="76"/>
      <c r="AA184" s="76"/>
      <c r="AB184" s="76"/>
      <c r="AC184" s="76"/>
      <c r="AD184" s="76"/>
      <c r="AE184" s="76"/>
    </row>
    <row r="185" spans="1:31" ht="15.5" x14ac:dyDescent="0.35">
      <c r="A185" s="414"/>
      <c r="B185" s="414"/>
      <c r="C185" s="76"/>
      <c r="D185" s="76"/>
      <c r="E185" s="76"/>
      <c r="F185" s="76"/>
      <c r="G185" s="76"/>
      <c r="H185" s="427"/>
      <c r="I185" s="428"/>
      <c r="J185" s="429"/>
      <c r="K185" s="76"/>
      <c r="L185" s="76"/>
      <c r="M185" s="76"/>
      <c r="N185" s="76"/>
      <c r="O185" s="76"/>
      <c r="P185" s="76"/>
      <c r="Q185" s="76"/>
      <c r="R185" s="76"/>
      <c r="S185" s="76"/>
      <c r="T185" s="76"/>
      <c r="U185" s="76"/>
      <c r="V185" s="76"/>
      <c r="W185" s="76"/>
      <c r="X185" s="76"/>
      <c r="Y185" s="76"/>
      <c r="Z185" s="76"/>
      <c r="AA185" s="76"/>
      <c r="AB185" s="76"/>
      <c r="AC185" s="76"/>
      <c r="AD185" s="76"/>
      <c r="AE185" s="76"/>
    </row>
    <row r="186" spans="1:31" ht="15.5" x14ac:dyDescent="0.35">
      <c r="A186" s="414"/>
      <c r="B186" s="414"/>
      <c r="C186" s="76"/>
      <c r="D186" s="76"/>
      <c r="E186" s="76"/>
      <c r="F186" s="76"/>
      <c r="G186" s="76"/>
      <c r="H186" s="427"/>
      <c r="I186" s="428"/>
      <c r="J186" s="429"/>
      <c r="K186" s="76"/>
      <c r="L186" s="76"/>
      <c r="M186" s="76"/>
      <c r="N186" s="76"/>
      <c r="O186" s="76"/>
      <c r="P186" s="76"/>
      <c r="Q186" s="76"/>
      <c r="R186" s="76"/>
      <c r="S186" s="76"/>
      <c r="T186" s="76"/>
      <c r="U186" s="76"/>
      <c r="V186" s="76"/>
      <c r="W186" s="76"/>
      <c r="X186" s="76"/>
      <c r="Y186" s="76"/>
      <c r="Z186" s="76"/>
      <c r="AA186" s="76"/>
      <c r="AB186" s="76"/>
      <c r="AC186" s="76"/>
      <c r="AD186" s="76"/>
      <c r="AE186" s="76"/>
    </row>
    <row r="187" spans="1:31" ht="15.5" x14ac:dyDescent="0.35">
      <c r="A187" s="414"/>
      <c r="B187" s="414"/>
      <c r="C187" s="76"/>
      <c r="D187" s="76"/>
      <c r="E187" s="76"/>
      <c r="F187" s="76"/>
      <c r="G187" s="76"/>
      <c r="H187" s="427"/>
      <c r="I187" s="428"/>
      <c r="J187" s="429"/>
      <c r="K187" s="76"/>
      <c r="L187" s="76"/>
      <c r="M187" s="76"/>
      <c r="N187" s="76"/>
      <c r="O187" s="76"/>
      <c r="P187" s="76"/>
      <c r="Q187" s="76"/>
      <c r="R187" s="76"/>
      <c r="S187" s="76"/>
      <c r="T187" s="76"/>
      <c r="U187" s="76"/>
      <c r="V187" s="76"/>
      <c r="W187" s="76"/>
      <c r="X187" s="76"/>
      <c r="Y187" s="76"/>
      <c r="Z187" s="76"/>
      <c r="AA187" s="76"/>
      <c r="AB187" s="76"/>
      <c r="AC187" s="76"/>
      <c r="AD187" s="76"/>
      <c r="AE187" s="76"/>
    </row>
    <row r="188" spans="1:31" ht="15.5" x14ac:dyDescent="0.35">
      <c r="A188" s="414"/>
      <c r="B188" s="414"/>
      <c r="C188" s="76"/>
      <c r="D188" s="76"/>
      <c r="E188" s="76"/>
      <c r="F188" s="76"/>
      <c r="G188" s="76"/>
      <c r="H188" s="427"/>
      <c r="I188" s="428"/>
      <c r="J188" s="429"/>
      <c r="K188" s="76"/>
      <c r="L188" s="76"/>
      <c r="M188" s="76"/>
      <c r="N188" s="76"/>
      <c r="O188" s="76"/>
      <c r="P188" s="76"/>
      <c r="Q188" s="76"/>
      <c r="R188" s="76"/>
      <c r="S188" s="76"/>
      <c r="T188" s="76"/>
      <c r="U188" s="76"/>
      <c r="V188" s="76"/>
      <c r="W188" s="76"/>
      <c r="X188" s="76"/>
      <c r="Y188" s="76"/>
      <c r="Z188" s="76"/>
      <c r="AA188" s="76"/>
      <c r="AB188" s="76"/>
      <c r="AC188" s="76"/>
      <c r="AD188" s="76"/>
      <c r="AE188" s="76"/>
    </row>
    <row r="189" spans="1:31" ht="15.5" x14ac:dyDescent="0.35">
      <c r="A189" s="414"/>
      <c r="B189" s="414"/>
      <c r="C189" s="76"/>
      <c r="D189" s="76"/>
      <c r="E189" s="76"/>
      <c r="F189" s="76"/>
      <c r="G189" s="76"/>
      <c r="H189" s="427"/>
      <c r="I189" s="428"/>
      <c r="J189" s="429"/>
      <c r="K189" s="76"/>
      <c r="L189" s="76"/>
      <c r="M189" s="76"/>
      <c r="N189" s="76"/>
      <c r="O189" s="76"/>
      <c r="P189" s="76"/>
      <c r="Q189" s="76"/>
      <c r="R189" s="76"/>
      <c r="S189" s="76"/>
      <c r="T189" s="76"/>
      <c r="U189" s="76"/>
      <c r="V189" s="76"/>
      <c r="W189" s="76"/>
      <c r="X189" s="76"/>
      <c r="Y189" s="76"/>
      <c r="Z189" s="76"/>
      <c r="AA189" s="76"/>
      <c r="AB189" s="76"/>
      <c r="AC189" s="76"/>
      <c r="AD189" s="76"/>
      <c r="AE189" s="76"/>
    </row>
    <row r="190" spans="1:31" ht="15.5" x14ac:dyDescent="0.35">
      <c r="A190" s="414"/>
      <c r="B190" s="414"/>
      <c r="C190" s="76"/>
      <c r="D190" s="76"/>
      <c r="E190" s="76"/>
      <c r="F190" s="76"/>
      <c r="G190" s="76"/>
      <c r="H190" s="427"/>
      <c r="I190" s="428"/>
      <c r="J190" s="429"/>
      <c r="K190" s="76"/>
      <c r="L190" s="76"/>
      <c r="M190" s="76"/>
      <c r="N190" s="76"/>
      <c r="O190" s="76"/>
      <c r="P190" s="76"/>
      <c r="Q190" s="76"/>
      <c r="R190" s="76"/>
      <c r="S190" s="76"/>
      <c r="T190" s="76"/>
      <c r="U190" s="76"/>
      <c r="V190" s="76"/>
      <c r="W190" s="76"/>
      <c r="X190" s="76"/>
      <c r="Y190" s="76"/>
      <c r="Z190" s="76"/>
      <c r="AA190" s="76"/>
      <c r="AB190" s="76"/>
      <c r="AC190" s="76"/>
      <c r="AD190" s="76"/>
      <c r="AE190" s="76"/>
    </row>
    <row r="191" spans="1:31" ht="15.5" x14ac:dyDescent="0.35">
      <c r="A191" s="414"/>
      <c r="B191" s="414"/>
      <c r="C191" s="76"/>
      <c r="D191" s="76"/>
      <c r="E191" s="76"/>
      <c r="F191" s="76"/>
      <c r="G191" s="76"/>
      <c r="H191" s="427"/>
      <c r="I191" s="428"/>
      <c r="J191" s="429"/>
      <c r="K191" s="76"/>
      <c r="L191" s="76"/>
      <c r="M191" s="76"/>
      <c r="N191" s="76"/>
      <c r="O191" s="76"/>
      <c r="P191" s="76"/>
      <c r="Q191" s="76"/>
      <c r="R191" s="76"/>
      <c r="S191" s="76"/>
      <c r="T191" s="76"/>
      <c r="U191" s="76"/>
      <c r="V191" s="76"/>
      <c r="W191" s="76"/>
      <c r="X191" s="76"/>
      <c r="Y191" s="76"/>
      <c r="Z191" s="76"/>
      <c r="AA191" s="76"/>
      <c r="AB191" s="76"/>
      <c r="AC191" s="76"/>
      <c r="AD191" s="76"/>
      <c r="AE191" s="76"/>
    </row>
    <row r="192" spans="1:31" ht="15.5" x14ac:dyDescent="0.35">
      <c r="A192" s="414"/>
      <c r="B192" s="414"/>
      <c r="C192" s="76"/>
      <c r="D192" s="76"/>
      <c r="E192" s="76"/>
      <c r="F192" s="76"/>
      <c r="G192" s="76"/>
      <c r="H192" s="427"/>
      <c r="I192" s="428"/>
      <c r="J192" s="429"/>
      <c r="K192" s="76"/>
      <c r="L192" s="76"/>
      <c r="M192" s="76"/>
      <c r="N192" s="76"/>
      <c r="O192" s="76"/>
      <c r="P192" s="76"/>
      <c r="Q192" s="76"/>
      <c r="R192" s="76"/>
      <c r="S192" s="76"/>
      <c r="T192" s="76"/>
      <c r="U192" s="76"/>
      <c r="V192" s="76"/>
      <c r="W192" s="76"/>
      <c r="X192" s="76"/>
      <c r="Y192" s="76"/>
      <c r="Z192" s="76"/>
      <c r="AA192" s="76"/>
      <c r="AB192" s="76"/>
      <c r="AC192" s="76"/>
      <c r="AD192" s="76"/>
      <c r="AE192" s="76"/>
    </row>
    <row r="193" spans="1:31" ht="15.5" x14ac:dyDescent="0.35">
      <c r="A193" s="414"/>
      <c r="B193" s="414"/>
      <c r="C193" s="76"/>
      <c r="D193" s="76"/>
      <c r="E193" s="76"/>
      <c r="F193" s="76"/>
      <c r="G193" s="76"/>
      <c r="H193" s="427"/>
      <c r="I193" s="428"/>
      <c r="J193" s="429"/>
      <c r="K193" s="76"/>
      <c r="L193" s="76"/>
      <c r="M193" s="76"/>
      <c r="N193" s="76"/>
      <c r="O193" s="76"/>
      <c r="P193" s="76"/>
      <c r="Q193" s="76"/>
      <c r="R193" s="76"/>
      <c r="S193" s="76"/>
      <c r="T193" s="76"/>
      <c r="U193" s="76"/>
      <c r="V193" s="76"/>
      <c r="W193" s="76"/>
      <c r="X193" s="76"/>
      <c r="Y193" s="76"/>
      <c r="Z193" s="76"/>
      <c r="AA193" s="76"/>
      <c r="AB193" s="76"/>
      <c r="AC193" s="76"/>
      <c r="AD193" s="76"/>
      <c r="AE193" s="76"/>
    </row>
    <row r="194" spans="1:31" ht="15.5" x14ac:dyDescent="0.35">
      <c r="A194" s="414"/>
      <c r="B194" s="414"/>
      <c r="C194" s="76"/>
      <c r="D194" s="76"/>
      <c r="E194" s="76"/>
      <c r="F194" s="76"/>
      <c r="G194" s="76"/>
      <c r="H194" s="427"/>
      <c r="I194" s="428"/>
      <c r="J194" s="429"/>
      <c r="K194" s="76"/>
      <c r="L194" s="76"/>
      <c r="M194" s="76"/>
      <c r="N194" s="76"/>
      <c r="O194" s="76"/>
      <c r="P194" s="76"/>
      <c r="Q194" s="76"/>
      <c r="R194" s="76"/>
      <c r="S194" s="76"/>
      <c r="T194" s="76"/>
      <c r="U194" s="76"/>
      <c r="V194" s="76"/>
      <c r="W194" s="76"/>
      <c r="X194" s="76"/>
      <c r="Y194" s="76"/>
      <c r="Z194" s="76"/>
      <c r="AA194" s="76"/>
      <c r="AB194" s="76"/>
      <c r="AC194" s="76"/>
      <c r="AD194" s="76"/>
      <c r="AE194" s="76"/>
    </row>
    <row r="195" spans="1:31" ht="15.5" x14ac:dyDescent="0.35">
      <c r="A195" s="414"/>
      <c r="B195" s="414"/>
      <c r="C195" s="76"/>
      <c r="D195" s="76"/>
      <c r="E195" s="76"/>
      <c r="F195" s="76"/>
      <c r="G195" s="76"/>
      <c r="H195" s="427"/>
      <c r="I195" s="428"/>
      <c r="J195" s="429"/>
      <c r="K195" s="76"/>
      <c r="L195" s="76"/>
      <c r="M195" s="76"/>
      <c r="N195" s="76"/>
      <c r="O195" s="76"/>
      <c r="P195" s="76"/>
      <c r="Q195" s="76"/>
      <c r="R195" s="76"/>
      <c r="S195" s="76"/>
      <c r="T195" s="76"/>
      <c r="U195" s="76"/>
      <c r="V195" s="76"/>
      <c r="W195" s="76"/>
      <c r="X195" s="76"/>
      <c r="Y195" s="76"/>
      <c r="Z195" s="76"/>
      <c r="AA195" s="76"/>
      <c r="AB195" s="76"/>
      <c r="AC195" s="76"/>
      <c r="AD195" s="76"/>
      <c r="AE195" s="76"/>
    </row>
    <row r="196" spans="1:31" ht="15.5" x14ac:dyDescent="0.35">
      <c r="A196" s="414"/>
      <c r="B196" s="414"/>
      <c r="C196" s="76"/>
      <c r="D196" s="76"/>
      <c r="E196" s="76"/>
      <c r="F196" s="76"/>
      <c r="G196" s="76"/>
      <c r="H196" s="427"/>
      <c r="I196" s="428"/>
      <c r="J196" s="429"/>
      <c r="K196" s="76"/>
      <c r="L196" s="76"/>
      <c r="M196" s="76"/>
      <c r="N196" s="76"/>
      <c r="O196" s="76"/>
      <c r="P196" s="76"/>
      <c r="Q196" s="76"/>
      <c r="R196" s="76"/>
      <c r="S196" s="76"/>
      <c r="T196" s="76"/>
      <c r="U196" s="76"/>
      <c r="V196" s="76"/>
      <c r="W196" s="76"/>
      <c r="X196" s="76"/>
      <c r="Y196" s="76"/>
      <c r="Z196" s="76"/>
      <c r="AA196" s="76"/>
      <c r="AB196" s="76"/>
      <c r="AC196" s="76"/>
      <c r="AD196" s="76"/>
      <c r="AE196" s="76"/>
    </row>
    <row r="197" spans="1:31" ht="15.5" x14ac:dyDescent="0.35">
      <c r="A197" s="414"/>
      <c r="B197" s="414"/>
      <c r="C197" s="76"/>
      <c r="D197" s="76"/>
      <c r="E197" s="76"/>
      <c r="F197" s="76"/>
      <c r="G197" s="76"/>
      <c r="H197" s="427"/>
      <c r="I197" s="428"/>
      <c r="J197" s="429"/>
      <c r="K197" s="76"/>
      <c r="L197" s="76"/>
      <c r="M197" s="76"/>
      <c r="N197" s="76"/>
      <c r="O197" s="76"/>
      <c r="P197" s="76"/>
      <c r="Q197" s="76"/>
      <c r="R197" s="76"/>
      <c r="S197" s="76"/>
      <c r="T197" s="76"/>
      <c r="U197" s="76"/>
      <c r="V197" s="76"/>
      <c r="W197" s="76"/>
      <c r="X197" s="76"/>
      <c r="Y197" s="76"/>
      <c r="Z197" s="76"/>
      <c r="AA197" s="76"/>
      <c r="AB197" s="76"/>
      <c r="AC197" s="76"/>
      <c r="AD197" s="76"/>
      <c r="AE197" s="76"/>
    </row>
    <row r="198" spans="1:31" ht="15.5" x14ac:dyDescent="0.35">
      <c r="A198" s="414"/>
      <c r="B198" s="414"/>
      <c r="C198" s="76"/>
      <c r="D198" s="76"/>
      <c r="E198" s="76"/>
      <c r="F198" s="76"/>
      <c r="G198" s="76"/>
      <c r="H198" s="427"/>
      <c r="I198" s="428"/>
      <c r="J198" s="429"/>
      <c r="K198" s="76"/>
      <c r="L198" s="76"/>
      <c r="M198" s="76"/>
      <c r="N198" s="76"/>
      <c r="O198" s="76"/>
      <c r="P198" s="76"/>
      <c r="Q198" s="76"/>
      <c r="R198" s="76"/>
      <c r="S198" s="76"/>
      <c r="T198" s="76"/>
      <c r="U198" s="76"/>
      <c r="V198" s="76"/>
      <c r="W198" s="76"/>
      <c r="X198" s="76"/>
      <c r="Y198" s="76"/>
      <c r="Z198" s="76"/>
      <c r="AA198" s="76"/>
      <c r="AB198" s="76"/>
      <c r="AC198" s="76"/>
      <c r="AD198" s="76"/>
      <c r="AE198" s="76"/>
    </row>
    <row r="199" spans="1:31" ht="15.5" x14ac:dyDescent="0.35">
      <c r="A199" s="414"/>
      <c r="B199" s="414"/>
      <c r="C199" s="76"/>
      <c r="D199" s="76"/>
      <c r="E199" s="76"/>
      <c r="F199" s="76"/>
      <c r="G199" s="76"/>
      <c r="H199" s="427"/>
      <c r="I199" s="428"/>
      <c r="J199" s="429"/>
      <c r="K199" s="76"/>
      <c r="L199" s="76"/>
      <c r="M199" s="76"/>
      <c r="N199" s="76"/>
      <c r="O199" s="76"/>
      <c r="P199" s="76"/>
      <c r="Q199" s="76"/>
      <c r="R199" s="76"/>
      <c r="S199" s="76"/>
      <c r="T199" s="76"/>
      <c r="U199" s="76"/>
      <c r="V199" s="76"/>
      <c r="W199" s="76"/>
      <c r="X199" s="76"/>
      <c r="Y199" s="76"/>
      <c r="Z199" s="76"/>
      <c r="AA199" s="76"/>
      <c r="AB199" s="76"/>
      <c r="AC199" s="76"/>
      <c r="AD199" s="76"/>
      <c r="AE199" s="76"/>
    </row>
    <row r="200" spans="1:31" ht="15.5" x14ac:dyDescent="0.35">
      <c r="A200" s="414"/>
      <c r="B200" s="414"/>
      <c r="C200" s="76"/>
      <c r="D200" s="76"/>
      <c r="E200" s="76"/>
      <c r="F200" s="76"/>
      <c r="G200" s="76"/>
      <c r="H200" s="427"/>
      <c r="I200" s="428"/>
      <c r="J200" s="429"/>
      <c r="K200" s="76"/>
      <c r="L200" s="76"/>
      <c r="M200" s="76"/>
      <c r="N200" s="76"/>
      <c r="O200" s="76"/>
      <c r="P200" s="76"/>
      <c r="Q200" s="76"/>
      <c r="R200" s="76"/>
      <c r="S200" s="76"/>
      <c r="T200" s="76"/>
      <c r="U200" s="76"/>
      <c r="V200" s="76"/>
      <c r="W200" s="76"/>
      <c r="X200" s="76"/>
      <c r="Y200" s="76"/>
      <c r="Z200" s="76"/>
      <c r="AA200" s="76"/>
      <c r="AB200" s="76"/>
      <c r="AC200" s="76"/>
      <c r="AD200" s="76"/>
      <c r="AE200" s="76"/>
    </row>
    <row r="201" spans="1:31" ht="15.5" x14ac:dyDescent="0.35">
      <c r="A201" s="414"/>
      <c r="B201" s="414"/>
      <c r="C201" s="76"/>
      <c r="D201" s="76"/>
      <c r="E201" s="76"/>
      <c r="F201" s="76"/>
      <c r="G201" s="76"/>
      <c r="H201" s="427"/>
      <c r="I201" s="428"/>
      <c r="J201" s="429"/>
      <c r="K201" s="76"/>
      <c r="L201" s="76"/>
      <c r="M201" s="76"/>
      <c r="N201" s="76"/>
      <c r="O201" s="76"/>
      <c r="P201" s="76"/>
      <c r="Q201" s="76"/>
      <c r="R201" s="76"/>
      <c r="S201" s="76"/>
      <c r="T201" s="76"/>
      <c r="U201" s="76"/>
      <c r="V201" s="76"/>
      <c r="W201" s="76"/>
      <c r="X201" s="76"/>
      <c r="Y201" s="76"/>
      <c r="Z201" s="76"/>
      <c r="AA201" s="76"/>
      <c r="AB201" s="76"/>
      <c r="AC201" s="76"/>
      <c r="AD201" s="76"/>
      <c r="AE201" s="76"/>
    </row>
    <row r="202" spans="1:31" ht="15.5" x14ac:dyDescent="0.35">
      <c r="A202" s="414"/>
      <c r="B202" s="414"/>
      <c r="C202" s="76"/>
      <c r="D202" s="76"/>
      <c r="E202" s="76"/>
      <c r="F202" s="76"/>
      <c r="G202" s="76"/>
      <c r="H202" s="427"/>
      <c r="I202" s="428"/>
      <c r="J202" s="429"/>
      <c r="K202" s="76"/>
      <c r="L202" s="76"/>
      <c r="M202" s="76"/>
      <c r="N202" s="76"/>
      <c r="O202" s="76"/>
      <c r="P202" s="76"/>
      <c r="Q202" s="76"/>
      <c r="R202" s="76"/>
      <c r="S202" s="76"/>
      <c r="T202" s="76"/>
      <c r="U202" s="76"/>
      <c r="V202" s="76"/>
      <c r="W202" s="76"/>
      <c r="X202" s="76"/>
      <c r="Y202" s="76"/>
      <c r="Z202" s="76"/>
      <c r="AA202" s="76"/>
      <c r="AB202" s="76"/>
      <c r="AC202" s="76"/>
      <c r="AD202" s="76"/>
      <c r="AE202" s="76"/>
    </row>
    <row r="203" spans="1:31" ht="15.5" x14ac:dyDescent="0.35">
      <c r="A203" s="414"/>
      <c r="B203" s="414"/>
      <c r="C203" s="76"/>
      <c r="D203" s="76"/>
      <c r="E203" s="76"/>
      <c r="F203" s="76"/>
      <c r="G203" s="76"/>
      <c r="H203" s="427"/>
      <c r="I203" s="428"/>
      <c r="J203" s="429"/>
      <c r="K203" s="76"/>
      <c r="L203" s="76"/>
      <c r="M203" s="76"/>
      <c r="N203" s="76"/>
      <c r="O203" s="76"/>
      <c r="P203" s="76"/>
      <c r="Q203" s="76"/>
      <c r="R203" s="76"/>
      <c r="S203" s="76"/>
      <c r="T203" s="76"/>
      <c r="U203" s="76"/>
      <c r="V203" s="76"/>
      <c r="W203" s="76"/>
      <c r="X203" s="76"/>
      <c r="Y203" s="76"/>
      <c r="Z203" s="76"/>
      <c r="AA203" s="76"/>
      <c r="AB203" s="76"/>
      <c r="AC203" s="76"/>
      <c r="AD203" s="76"/>
      <c r="AE203" s="76"/>
    </row>
    <row r="204" spans="1:31" ht="15.5" x14ac:dyDescent="0.35">
      <c r="A204" s="414"/>
      <c r="B204" s="414"/>
      <c r="C204" s="76"/>
      <c r="D204" s="76"/>
      <c r="E204" s="76"/>
      <c r="F204" s="76"/>
      <c r="G204" s="76"/>
      <c r="H204" s="427"/>
      <c r="I204" s="428"/>
      <c r="J204" s="429"/>
      <c r="K204" s="76"/>
      <c r="L204" s="76"/>
      <c r="M204" s="76"/>
      <c r="N204" s="76"/>
      <c r="O204" s="76"/>
      <c r="P204" s="76"/>
      <c r="Q204" s="76"/>
      <c r="R204" s="76"/>
      <c r="S204" s="76"/>
      <c r="T204" s="76"/>
      <c r="U204" s="76"/>
      <c r="V204" s="76"/>
      <c r="W204" s="76"/>
      <c r="X204" s="76"/>
      <c r="Y204" s="76"/>
      <c r="Z204" s="76"/>
      <c r="AA204" s="76"/>
      <c r="AB204" s="76"/>
      <c r="AC204" s="76"/>
      <c r="AD204" s="76"/>
      <c r="AE204" s="76"/>
    </row>
    <row r="205" spans="1:31" ht="15.5" x14ac:dyDescent="0.35">
      <c r="A205" s="414"/>
      <c r="B205" s="414"/>
      <c r="C205" s="76"/>
      <c r="D205" s="76"/>
      <c r="E205" s="76"/>
      <c r="F205" s="76"/>
      <c r="G205" s="76"/>
      <c r="H205" s="427"/>
      <c r="I205" s="428"/>
      <c r="J205" s="429"/>
      <c r="K205" s="76"/>
      <c r="L205" s="76"/>
      <c r="M205" s="76"/>
      <c r="N205" s="76"/>
      <c r="O205" s="76"/>
      <c r="P205" s="76"/>
      <c r="Q205" s="76"/>
      <c r="R205" s="76"/>
      <c r="S205" s="76"/>
      <c r="T205" s="76"/>
      <c r="U205" s="76"/>
      <c r="V205" s="76"/>
      <c r="W205" s="76"/>
      <c r="X205" s="76"/>
      <c r="Y205" s="76"/>
      <c r="Z205" s="76"/>
      <c r="AA205" s="76"/>
      <c r="AB205" s="76"/>
      <c r="AC205" s="76"/>
      <c r="AD205" s="76"/>
      <c r="AE205" s="76"/>
    </row>
    <row r="206" spans="1:31" ht="15.5" x14ac:dyDescent="0.35">
      <c r="A206" s="414"/>
      <c r="B206" s="414"/>
      <c r="C206" s="76"/>
      <c r="D206" s="76"/>
      <c r="E206" s="76"/>
      <c r="F206" s="76"/>
      <c r="G206" s="76"/>
      <c r="H206" s="427"/>
      <c r="I206" s="428"/>
      <c r="J206" s="429"/>
      <c r="K206" s="76"/>
      <c r="L206" s="76"/>
      <c r="M206" s="76"/>
      <c r="N206" s="76"/>
      <c r="O206" s="76"/>
      <c r="P206" s="76"/>
      <c r="Q206" s="76"/>
      <c r="R206" s="76"/>
      <c r="S206" s="76"/>
      <c r="T206" s="76"/>
      <c r="U206" s="76"/>
      <c r="V206" s="76"/>
      <c r="W206" s="76"/>
      <c r="X206" s="76"/>
      <c r="Y206" s="76"/>
      <c r="Z206" s="76"/>
      <c r="AA206" s="76"/>
      <c r="AB206" s="76"/>
      <c r="AC206" s="76"/>
      <c r="AD206" s="76"/>
      <c r="AE206" s="76"/>
    </row>
    <row r="207" spans="1:31" ht="15.5" x14ac:dyDescent="0.35">
      <c r="A207" s="414"/>
      <c r="B207" s="414"/>
      <c r="C207" s="76"/>
      <c r="D207" s="76"/>
      <c r="E207" s="76"/>
      <c r="F207" s="76"/>
      <c r="G207" s="76"/>
      <c r="H207" s="427"/>
      <c r="I207" s="428"/>
      <c r="J207" s="429"/>
      <c r="K207" s="76"/>
      <c r="L207" s="76"/>
      <c r="M207" s="76"/>
      <c r="N207" s="76"/>
      <c r="O207" s="76"/>
      <c r="P207" s="76"/>
      <c r="Q207" s="76"/>
      <c r="R207" s="76"/>
      <c r="S207" s="76"/>
      <c r="T207" s="76"/>
      <c r="U207" s="76"/>
      <c r="V207" s="76"/>
      <c r="W207" s="76"/>
      <c r="X207" s="76"/>
      <c r="Y207" s="76"/>
      <c r="Z207" s="76"/>
      <c r="AA207" s="76"/>
      <c r="AB207" s="76"/>
      <c r="AC207" s="76"/>
      <c r="AD207" s="76"/>
      <c r="AE207" s="76"/>
    </row>
    <row r="208" spans="1:31" ht="15.5" x14ac:dyDescent="0.35">
      <c r="A208" s="414"/>
      <c r="B208" s="414"/>
      <c r="C208" s="76"/>
      <c r="D208" s="76"/>
      <c r="E208" s="76"/>
      <c r="F208" s="76"/>
      <c r="G208" s="76"/>
      <c r="H208" s="427"/>
      <c r="I208" s="428"/>
      <c r="J208" s="429"/>
      <c r="K208" s="76"/>
      <c r="L208" s="76"/>
      <c r="M208" s="76"/>
      <c r="N208" s="76"/>
      <c r="O208" s="76"/>
      <c r="P208" s="76"/>
      <c r="Q208" s="76"/>
      <c r="R208" s="76"/>
      <c r="S208" s="76"/>
      <c r="T208" s="76"/>
      <c r="U208" s="76"/>
      <c r="V208" s="76"/>
      <c r="W208" s="76"/>
      <c r="X208" s="76"/>
      <c r="Y208" s="76"/>
      <c r="Z208" s="76"/>
      <c r="AA208" s="76"/>
      <c r="AB208" s="76"/>
      <c r="AC208" s="76"/>
      <c r="AD208" s="76"/>
      <c r="AE208" s="76"/>
    </row>
    <row r="209" spans="1:31" ht="15.5" x14ac:dyDescent="0.35">
      <c r="A209" s="414"/>
      <c r="B209" s="414"/>
      <c r="C209" s="76"/>
      <c r="D209" s="76"/>
      <c r="E209" s="76"/>
      <c r="F209" s="76"/>
      <c r="G209" s="76"/>
      <c r="H209" s="427"/>
      <c r="I209" s="428"/>
      <c r="J209" s="429"/>
      <c r="K209" s="76"/>
      <c r="L209" s="76"/>
      <c r="M209" s="76"/>
      <c r="N209" s="76"/>
      <c r="O209" s="76"/>
      <c r="P209" s="76"/>
      <c r="Q209" s="76"/>
      <c r="R209" s="76"/>
      <c r="S209" s="76"/>
      <c r="T209" s="76"/>
      <c r="U209" s="76"/>
      <c r="V209" s="76"/>
      <c r="W209" s="76"/>
      <c r="X209" s="76"/>
      <c r="Y209" s="76"/>
      <c r="Z209" s="76"/>
      <c r="AA209" s="76"/>
      <c r="AB209" s="76"/>
      <c r="AC209" s="76"/>
      <c r="AD209" s="76"/>
      <c r="AE209" s="76"/>
    </row>
    <row r="210" spans="1:31" ht="15.5" x14ac:dyDescent="0.35">
      <c r="A210" s="414"/>
      <c r="B210" s="414"/>
      <c r="C210" s="76"/>
      <c r="D210" s="76"/>
      <c r="E210" s="76"/>
      <c r="F210" s="76"/>
      <c r="G210" s="76"/>
      <c r="H210" s="427"/>
      <c r="I210" s="428"/>
      <c r="J210" s="429"/>
      <c r="K210" s="76"/>
      <c r="L210" s="76"/>
      <c r="M210" s="76"/>
      <c r="N210" s="76"/>
      <c r="O210" s="76"/>
      <c r="P210" s="76"/>
      <c r="Q210" s="76"/>
      <c r="R210" s="76"/>
      <c r="S210" s="76"/>
      <c r="T210" s="76"/>
      <c r="U210" s="76"/>
      <c r="V210" s="76"/>
      <c r="W210" s="76"/>
      <c r="X210" s="76"/>
      <c r="Y210" s="76"/>
      <c r="Z210" s="76"/>
      <c r="AA210" s="76"/>
      <c r="AB210" s="76"/>
      <c r="AC210" s="76"/>
      <c r="AD210" s="76"/>
      <c r="AE210" s="76"/>
    </row>
    <row r="211" spans="1:31" ht="15.5" x14ac:dyDescent="0.35">
      <c r="A211" s="414"/>
      <c r="B211" s="414"/>
      <c r="C211" s="76"/>
      <c r="D211" s="76"/>
      <c r="E211" s="76"/>
      <c r="F211" s="76"/>
      <c r="G211" s="76"/>
      <c r="H211" s="427"/>
      <c r="I211" s="428"/>
      <c r="J211" s="429"/>
      <c r="K211" s="76"/>
      <c r="L211" s="76"/>
      <c r="M211" s="76"/>
      <c r="N211" s="76"/>
      <c r="O211" s="76"/>
      <c r="P211" s="76"/>
      <c r="Q211" s="76"/>
      <c r="R211" s="76"/>
      <c r="S211" s="76"/>
      <c r="T211" s="76"/>
      <c r="U211" s="76"/>
      <c r="V211" s="76"/>
      <c r="W211" s="76"/>
      <c r="X211" s="76"/>
      <c r="Y211" s="76"/>
      <c r="Z211" s="76"/>
      <c r="AA211" s="76"/>
      <c r="AB211" s="76"/>
      <c r="AC211" s="76"/>
      <c r="AD211" s="76"/>
      <c r="AE211" s="76"/>
    </row>
    <row r="212" spans="1:31" ht="15.5" x14ac:dyDescent="0.35">
      <c r="A212" s="414"/>
      <c r="B212" s="414"/>
      <c r="C212" s="76"/>
      <c r="D212" s="76"/>
      <c r="E212" s="76"/>
      <c r="F212" s="76"/>
      <c r="G212" s="76"/>
      <c r="H212" s="427"/>
      <c r="I212" s="428"/>
      <c r="J212" s="429"/>
      <c r="K212" s="76"/>
      <c r="L212" s="76"/>
      <c r="M212" s="76"/>
      <c r="N212" s="76"/>
      <c r="O212" s="76"/>
      <c r="P212" s="76"/>
      <c r="Q212" s="76"/>
      <c r="R212" s="76"/>
      <c r="S212" s="76"/>
      <c r="T212" s="76"/>
      <c r="U212" s="76"/>
      <c r="V212" s="76"/>
      <c r="W212" s="76"/>
      <c r="X212" s="76"/>
      <c r="Y212" s="76"/>
      <c r="Z212" s="76"/>
      <c r="AA212" s="76"/>
      <c r="AB212" s="76"/>
      <c r="AC212" s="76"/>
      <c r="AD212" s="76"/>
      <c r="AE212" s="76"/>
    </row>
    <row r="213" spans="1:31" ht="15.5" x14ac:dyDescent="0.35">
      <c r="A213" s="414"/>
      <c r="B213" s="414"/>
      <c r="C213" s="76"/>
      <c r="D213" s="76"/>
      <c r="E213" s="76"/>
      <c r="F213" s="76"/>
      <c r="G213" s="76"/>
      <c r="H213" s="427"/>
      <c r="I213" s="428"/>
      <c r="J213" s="429"/>
      <c r="K213" s="76"/>
      <c r="L213" s="76"/>
      <c r="M213" s="76"/>
      <c r="N213" s="76"/>
      <c r="O213" s="76"/>
      <c r="P213" s="76"/>
      <c r="Q213" s="76"/>
      <c r="R213" s="76"/>
      <c r="S213" s="76"/>
      <c r="T213" s="76"/>
      <c r="U213" s="76"/>
      <c r="V213" s="76"/>
      <c r="W213" s="76"/>
      <c r="X213" s="76"/>
      <c r="Y213" s="76"/>
      <c r="Z213" s="76"/>
      <c r="AA213" s="76"/>
      <c r="AB213" s="76"/>
      <c r="AC213" s="76"/>
      <c r="AD213" s="76"/>
      <c r="AE213" s="76"/>
    </row>
    <row r="214" spans="1:31" ht="15.5" x14ac:dyDescent="0.35">
      <c r="A214" s="414"/>
      <c r="B214" s="414"/>
      <c r="C214" s="76"/>
      <c r="D214" s="76"/>
      <c r="E214" s="76"/>
      <c r="F214" s="76"/>
      <c r="G214" s="76"/>
      <c r="H214" s="427"/>
      <c r="I214" s="428"/>
      <c r="J214" s="429"/>
      <c r="K214" s="76"/>
      <c r="L214" s="76"/>
      <c r="M214" s="76"/>
      <c r="N214" s="76"/>
      <c r="O214" s="76"/>
      <c r="P214" s="76"/>
      <c r="Q214" s="76"/>
      <c r="R214" s="76"/>
      <c r="S214" s="76"/>
      <c r="T214" s="76"/>
      <c r="U214" s="76"/>
      <c r="V214" s="76"/>
      <c r="W214" s="76"/>
      <c r="X214" s="76"/>
      <c r="Y214" s="76"/>
      <c r="Z214" s="76"/>
      <c r="AA214" s="76"/>
      <c r="AB214" s="76"/>
      <c r="AC214" s="76"/>
      <c r="AD214" s="76"/>
      <c r="AE214" s="76"/>
    </row>
    <row r="215" spans="1:31" ht="15.5" x14ac:dyDescent="0.35">
      <c r="A215" s="414"/>
      <c r="B215" s="414"/>
      <c r="C215" s="76"/>
      <c r="D215" s="76"/>
      <c r="E215" s="76"/>
      <c r="F215" s="76"/>
      <c r="G215" s="76"/>
      <c r="H215" s="427"/>
      <c r="I215" s="428"/>
      <c r="J215" s="429"/>
      <c r="K215" s="76"/>
      <c r="L215" s="76"/>
      <c r="M215" s="76"/>
      <c r="N215" s="76"/>
      <c r="O215" s="76"/>
      <c r="P215" s="76"/>
      <c r="Q215" s="76"/>
      <c r="R215" s="76"/>
      <c r="S215" s="76"/>
      <c r="T215" s="76"/>
      <c r="U215" s="76"/>
      <c r="V215" s="76"/>
      <c r="W215" s="76"/>
      <c r="X215" s="76"/>
      <c r="Y215" s="76"/>
      <c r="Z215" s="76"/>
      <c r="AA215" s="76"/>
      <c r="AB215" s="76"/>
      <c r="AC215" s="76"/>
      <c r="AD215" s="76"/>
      <c r="AE215" s="76"/>
    </row>
    <row r="216" spans="1:31" ht="15.5" x14ac:dyDescent="0.35">
      <c r="A216" s="414"/>
      <c r="B216" s="414"/>
      <c r="C216" s="76"/>
      <c r="D216" s="76"/>
      <c r="E216" s="76"/>
      <c r="F216" s="76"/>
      <c r="G216" s="76"/>
      <c r="H216" s="427"/>
      <c r="I216" s="428"/>
      <c r="J216" s="429"/>
      <c r="K216" s="76"/>
      <c r="L216" s="76"/>
      <c r="M216" s="76"/>
      <c r="N216" s="76"/>
      <c r="O216" s="76"/>
      <c r="P216" s="76"/>
      <c r="Q216" s="76"/>
      <c r="R216" s="76"/>
      <c r="S216" s="76"/>
      <c r="T216" s="76"/>
      <c r="U216" s="76"/>
      <c r="V216" s="76"/>
      <c r="W216" s="76"/>
      <c r="X216" s="76"/>
      <c r="Y216" s="76"/>
      <c r="Z216" s="76"/>
      <c r="AA216" s="76"/>
      <c r="AB216" s="76"/>
      <c r="AC216" s="76"/>
      <c r="AD216" s="76"/>
      <c r="AE216" s="76"/>
    </row>
    <row r="217" spans="1:31" ht="15.5" x14ac:dyDescent="0.35">
      <c r="A217" s="414"/>
      <c r="B217" s="414"/>
      <c r="C217" s="76"/>
      <c r="D217" s="76"/>
      <c r="E217" s="76"/>
      <c r="F217" s="76"/>
      <c r="G217" s="76"/>
      <c r="H217" s="427"/>
      <c r="I217" s="428"/>
      <c r="J217" s="429"/>
      <c r="K217" s="76"/>
      <c r="L217" s="76"/>
      <c r="M217" s="76"/>
      <c r="N217" s="76"/>
      <c r="O217" s="76"/>
      <c r="P217" s="76"/>
      <c r="Q217" s="76"/>
      <c r="R217" s="76"/>
      <c r="S217" s="76"/>
      <c r="T217" s="76"/>
      <c r="U217" s="76"/>
      <c r="V217" s="76"/>
      <c r="W217" s="76"/>
      <c r="X217" s="76"/>
      <c r="Y217" s="76"/>
      <c r="Z217" s="76"/>
      <c r="AA217" s="76"/>
      <c r="AB217" s="76"/>
      <c r="AC217" s="76"/>
      <c r="AD217" s="76"/>
      <c r="AE217" s="76"/>
    </row>
    <row r="218" spans="1:31" ht="15.5" x14ac:dyDescent="0.35">
      <c r="A218" s="414"/>
      <c r="B218" s="414"/>
      <c r="C218" s="76"/>
      <c r="D218" s="76"/>
      <c r="E218" s="76"/>
      <c r="F218" s="76"/>
      <c r="G218" s="76"/>
      <c r="H218" s="427"/>
      <c r="I218" s="428"/>
      <c r="J218" s="429"/>
      <c r="K218" s="76"/>
      <c r="L218" s="76"/>
      <c r="M218" s="76"/>
      <c r="N218" s="76"/>
      <c r="O218" s="76"/>
      <c r="P218" s="76"/>
      <c r="Q218" s="76"/>
      <c r="R218" s="76"/>
      <c r="S218" s="76"/>
      <c r="T218" s="76"/>
      <c r="U218" s="76"/>
      <c r="V218" s="76"/>
      <c r="W218" s="76"/>
      <c r="X218" s="76"/>
      <c r="Y218" s="76"/>
      <c r="Z218" s="76"/>
      <c r="AA218" s="76"/>
      <c r="AB218" s="76"/>
      <c r="AC218" s="76"/>
      <c r="AD218" s="76"/>
      <c r="AE218" s="76"/>
    </row>
    <row r="219" spans="1:31" ht="15.5" x14ac:dyDescent="0.35">
      <c r="A219" s="414"/>
      <c r="B219" s="414"/>
      <c r="C219" s="76"/>
      <c r="D219" s="76"/>
      <c r="E219" s="76"/>
      <c r="F219" s="76"/>
      <c r="G219" s="76"/>
      <c r="H219" s="427"/>
      <c r="I219" s="428"/>
      <c r="J219" s="429"/>
      <c r="K219" s="76"/>
      <c r="L219" s="76"/>
      <c r="M219" s="76"/>
      <c r="N219" s="76"/>
      <c r="O219" s="76"/>
      <c r="P219" s="76"/>
      <c r="Q219" s="76"/>
      <c r="R219" s="76"/>
      <c r="S219" s="76"/>
      <c r="T219" s="76"/>
      <c r="U219" s="76"/>
      <c r="V219" s="76"/>
      <c r="W219" s="76"/>
      <c r="X219" s="76"/>
      <c r="Y219" s="76"/>
      <c r="Z219" s="76"/>
      <c r="AA219" s="76"/>
      <c r="AB219" s="76"/>
      <c r="AC219" s="76"/>
      <c r="AD219" s="76"/>
      <c r="AE219" s="76"/>
    </row>
    <row r="220" spans="1:31" ht="15.5" x14ac:dyDescent="0.35">
      <c r="A220" s="414"/>
      <c r="B220" s="414"/>
      <c r="C220" s="76"/>
      <c r="D220" s="76"/>
      <c r="E220" s="76"/>
      <c r="F220" s="76"/>
      <c r="G220" s="76"/>
      <c r="H220" s="427"/>
      <c r="I220" s="428"/>
      <c r="J220" s="429"/>
      <c r="K220" s="76"/>
      <c r="L220" s="76"/>
      <c r="M220" s="76"/>
      <c r="N220" s="76"/>
      <c r="O220" s="76"/>
      <c r="P220" s="76"/>
      <c r="Q220" s="76"/>
      <c r="R220" s="76"/>
      <c r="S220" s="76"/>
      <c r="T220" s="76"/>
      <c r="U220" s="76"/>
      <c r="V220" s="76"/>
      <c r="W220" s="76"/>
      <c r="X220" s="76"/>
      <c r="Y220" s="76"/>
      <c r="Z220" s="76"/>
      <c r="AA220" s="76"/>
      <c r="AB220" s="76"/>
      <c r="AC220" s="76"/>
      <c r="AD220" s="76"/>
      <c r="AE220" s="76"/>
    </row>
    <row r="221" spans="1:31" ht="15.5" x14ac:dyDescent="0.35">
      <c r="A221" s="414"/>
      <c r="B221" s="414"/>
      <c r="C221" s="76"/>
      <c r="D221" s="76"/>
      <c r="E221" s="76"/>
      <c r="F221" s="76"/>
      <c r="G221" s="76"/>
      <c r="H221" s="427"/>
      <c r="I221" s="428"/>
      <c r="J221" s="429"/>
      <c r="K221" s="76"/>
      <c r="L221" s="76"/>
      <c r="M221" s="76"/>
      <c r="N221" s="76"/>
      <c r="O221" s="76"/>
      <c r="P221" s="76"/>
      <c r="Q221" s="76"/>
      <c r="R221" s="76"/>
      <c r="S221" s="76"/>
      <c r="T221" s="76"/>
      <c r="U221" s="76"/>
      <c r="V221" s="76"/>
      <c r="W221" s="76"/>
      <c r="X221" s="76"/>
      <c r="Y221" s="76"/>
      <c r="Z221" s="76"/>
      <c r="AA221" s="76"/>
      <c r="AB221" s="76"/>
      <c r="AC221" s="76"/>
      <c r="AD221" s="76"/>
      <c r="AE221" s="76"/>
    </row>
    <row r="222" spans="1:31" ht="15.5" x14ac:dyDescent="0.35">
      <c r="A222" s="414"/>
      <c r="B222" s="414"/>
      <c r="C222" s="76"/>
      <c r="D222" s="76"/>
      <c r="E222" s="76"/>
      <c r="F222" s="76"/>
      <c r="G222" s="76"/>
      <c r="H222" s="427"/>
      <c r="I222" s="428"/>
      <c r="J222" s="429"/>
      <c r="K222" s="76"/>
      <c r="L222" s="76"/>
      <c r="M222" s="76"/>
      <c r="N222" s="76"/>
      <c r="O222" s="76"/>
      <c r="P222" s="76"/>
      <c r="Q222" s="76"/>
      <c r="R222" s="76"/>
      <c r="S222" s="76"/>
      <c r="T222" s="76"/>
      <c r="U222" s="76"/>
      <c r="V222" s="76"/>
      <c r="W222" s="76"/>
      <c r="X222" s="76"/>
      <c r="Y222" s="76"/>
      <c r="Z222" s="76"/>
      <c r="AA222" s="76"/>
      <c r="AB222" s="76"/>
      <c r="AC222" s="76"/>
      <c r="AD222" s="76"/>
      <c r="AE222" s="76"/>
    </row>
    <row r="223" spans="1:31" ht="15.5" x14ac:dyDescent="0.35">
      <c r="A223" s="414"/>
      <c r="B223" s="414"/>
      <c r="C223" s="76"/>
      <c r="D223" s="76"/>
      <c r="E223" s="76"/>
      <c r="F223" s="76"/>
      <c r="G223" s="76"/>
      <c r="H223" s="427"/>
      <c r="I223" s="428"/>
      <c r="J223" s="429"/>
      <c r="K223" s="76"/>
      <c r="L223" s="76"/>
      <c r="M223" s="76"/>
      <c r="N223" s="76"/>
      <c r="O223" s="76"/>
      <c r="P223" s="76"/>
      <c r="Q223" s="76"/>
      <c r="R223" s="76"/>
      <c r="S223" s="76"/>
      <c r="T223" s="76"/>
      <c r="U223" s="76"/>
      <c r="V223" s="76"/>
      <c r="W223" s="76"/>
      <c r="X223" s="76"/>
      <c r="Y223" s="76"/>
      <c r="Z223" s="76"/>
      <c r="AA223" s="76"/>
      <c r="AB223" s="76"/>
      <c r="AC223" s="76"/>
      <c r="AD223" s="76"/>
      <c r="AE223" s="76"/>
    </row>
    <row r="224" spans="1:31" ht="15.5" x14ac:dyDescent="0.35">
      <c r="A224" s="414"/>
      <c r="B224" s="414"/>
      <c r="C224" s="76"/>
      <c r="D224" s="76"/>
      <c r="E224" s="76"/>
      <c r="F224" s="76"/>
      <c r="G224" s="76"/>
      <c r="H224" s="427"/>
      <c r="I224" s="428"/>
      <c r="J224" s="429"/>
      <c r="K224" s="76"/>
      <c r="L224" s="76"/>
      <c r="M224" s="76"/>
      <c r="N224" s="76"/>
      <c r="O224" s="76"/>
      <c r="P224" s="76"/>
      <c r="Q224" s="76"/>
      <c r="R224" s="76"/>
      <c r="S224" s="76"/>
      <c r="T224" s="76"/>
      <c r="U224" s="76"/>
      <c r="V224" s="76"/>
      <c r="W224" s="76"/>
      <c r="X224" s="76"/>
      <c r="Y224" s="76"/>
      <c r="Z224" s="76"/>
      <c r="AA224" s="76"/>
      <c r="AB224" s="76"/>
      <c r="AC224" s="76"/>
      <c r="AD224" s="76"/>
      <c r="AE224" s="76"/>
    </row>
    <row r="225" spans="1:31" ht="15.5" x14ac:dyDescent="0.35">
      <c r="A225" s="414"/>
      <c r="B225" s="414"/>
      <c r="C225" s="76"/>
      <c r="D225" s="76"/>
      <c r="E225" s="76"/>
      <c r="F225" s="76"/>
      <c r="G225" s="76"/>
      <c r="H225" s="427"/>
      <c r="I225" s="428"/>
      <c r="J225" s="429"/>
      <c r="K225" s="76"/>
      <c r="L225" s="76"/>
      <c r="M225" s="76"/>
      <c r="N225" s="76"/>
      <c r="O225" s="76"/>
      <c r="P225" s="76"/>
      <c r="Q225" s="76"/>
      <c r="R225" s="76"/>
      <c r="S225" s="76"/>
      <c r="T225" s="76"/>
      <c r="U225" s="76"/>
      <c r="V225" s="76"/>
      <c r="W225" s="76"/>
      <c r="X225" s="76"/>
      <c r="Y225" s="76"/>
      <c r="Z225" s="76"/>
      <c r="AA225" s="76"/>
      <c r="AB225" s="76"/>
      <c r="AC225" s="76"/>
      <c r="AD225" s="76"/>
      <c r="AE225" s="76"/>
    </row>
    <row r="226" spans="1:31" ht="15.5" x14ac:dyDescent="0.35">
      <c r="A226" s="414"/>
      <c r="B226" s="414"/>
      <c r="C226" s="76"/>
      <c r="D226" s="76"/>
      <c r="E226" s="76"/>
      <c r="F226" s="76"/>
      <c r="G226" s="76"/>
      <c r="H226" s="427"/>
      <c r="I226" s="428"/>
      <c r="J226" s="429"/>
      <c r="K226" s="76"/>
      <c r="L226" s="76"/>
      <c r="M226" s="76"/>
      <c r="N226" s="76"/>
      <c r="O226" s="76"/>
      <c r="P226" s="76"/>
      <c r="Q226" s="76"/>
      <c r="R226" s="76"/>
      <c r="S226" s="76"/>
      <c r="T226" s="76"/>
      <c r="U226" s="76"/>
      <c r="V226" s="76"/>
      <c r="W226" s="76"/>
      <c r="X226" s="76"/>
      <c r="Y226" s="76"/>
      <c r="Z226" s="76"/>
      <c r="AA226" s="76"/>
      <c r="AB226" s="76"/>
      <c r="AC226" s="76"/>
      <c r="AD226" s="76"/>
      <c r="AE226" s="76"/>
    </row>
    <row r="227" spans="1:31" ht="15.5" x14ac:dyDescent="0.35">
      <c r="A227" s="414"/>
      <c r="B227" s="414"/>
      <c r="C227" s="76"/>
      <c r="D227" s="76"/>
      <c r="E227" s="76"/>
      <c r="F227" s="76"/>
      <c r="G227" s="76"/>
      <c r="H227" s="427"/>
      <c r="I227" s="428"/>
      <c r="J227" s="429"/>
      <c r="K227" s="76"/>
      <c r="L227" s="76"/>
      <c r="M227" s="76"/>
      <c r="N227" s="76"/>
      <c r="O227" s="76"/>
      <c r="P227" s="76"/>
      <c r="Q227" s="76"/>
      <c r="R227" s="76"/>
      <c r="S227" s="76"/>
      <c r="T227" s="76"/>
      <c r="U227" s="76"/>
      <c r="V227" s="76"/>
      <c r="W227" s="76"/>
      <c r="X227" s="76"/>
      <c r="Y227" s="76"/>
      <c r="Z227" s="76"/>
      <c r="AA227" s="76"/>
      <c r="AB227" s="76"/>
      <c r="AC227" s="76"/>
      <c r="AD227" s="76"/>
      <c r="AE227" s="76"/>
    </row>
    <row r="228" spans="1:31" ht="15.5" x14ac:dyDescent="0.35">
      <c r="A228" s="414"/>
      <c r="B228" s="414"/>
      <c r="C228" s="76"/>
      <c r="D228" s="76"/>
      <c r="E228" s="76"/>
      <c r="F228" s="76"/>
      <c r="G228" s="76"/>
      <c r="H228" s="427"/>
      <c r="I228" s="428"/>
      <c r="J228" s="429"/>
      <c r="K228" s="76"/>
      <c r="L228" s="76"/>
      <c r="M228" s="76"/>
      <c r="N228" s="76"/>
      <c r="O228" s="76"/>
      <c r="P228" s="76"/>
      <c r="Q228" s="76"/>
      <c r="R228" s="76"/>
      <c r="S228" s="76"/>
      <c r="T228" s="76"/>
      <c r="U228" s="76"/>
      <c r="V228" s="76"/>
      <c r="W228" s="76"/>
      <c r="X228" s="76"/>
      <c r="Y228" s="76"/>
      <c r="Z228" s="76"/>
      <c r="AA228" s="76"/>
      <c r="AB228" s="76"/>
      <c r="AC228" s="76"/>
      <c r="AD228" s="76"/>
      <c r="AE228" s="76"/>
    </row>
    <row r="229" spans="1:31" ht="15.5" x14ac:dyDescent="0.35">
      <c r="A229" s="414"/>
      <c r="B229" s="414"/>
      <c r="C229" s="76"/>
      <c r="D229" s="76"/>
      <c r="E229" s="76"/>
      <c r="F229" s="76"/>
      <c r="G229" s="76"/>
      <c r="H229" s="427"/>
      <c r="I229" s="428"/>
      <c r="J229" s="429"/>
      <c r="K229" s="76"/>
      <c r="L229" s="76"/>
      <c r="M229" s="76"/>
      <c r="N229" s="76"/>
      <c r="O229" s="76"/>
      <c r="P229" s="76"/>
      <c r="Q229" s="76"/>
      <c r="R229" s="76"/>
      <c r="S229" s="76"/>
      <c r="T229" s="76"/>
      <c r="U229" s="76"/>
      <c r="V229" s="76"/>
      <c r="W229" s="76"/>
      <c r="X229" s="76"/>
      <c r="Y229" s="76"/>
      <c r="Z229" s="76"/>
      <c r="AA229" s="76"/>
      <c r="AB229" s="76"/>
      <c r="AC229" s="76"/>
      <c r="AD229" s="76"/>
      <c r="AE229" s="76"/>
    </row>
    <row r="230" spans="1:31" ht="15.5" x14ac:dyDescent="0.35">
      <c r="A230" s="414"/>
      <c r="B230" s="414"/>
      <c r="C230" s="76"/>
      <c r="D230" s="76"/>
      <c r="E230" s="76"/>
      <c r="F230" s="76"/>
      <c r="G230" s="76"/>
      <c r="H230" s="427"/>
      <c r="I230" s="428"/>
      <c r="J230" s="429"/>
      <c r="K230" s="76"/>
      <c r="L230" s="76"/>
      <c r="M230" s="76"/>
      <c r="N230" s="76"/>
      <c r="O230" s="76"/>
      <c r="P230" s="76"/>
      <c r="Q230" s="76"/>
      <c r="R230" s="76"/>
      <c r="S230" s="76"/>
      <c r="T230" s="76"/>
      <c r="U230" s="76"/>
      <c r="V230" s="76"/>
      <c r="W230" s="76"/>
      <c r="X230" s="76"/>
      <c r="Y230" s="76"/>
      <c r="Z230" s="76"/>
      <c r="AA230" s="76"/>
      <c r="AB230" s="76"/>
      <c r="AC230" s="76"/>
      <c r="AD230" s="76"/>
      <c r="AE230" s="76"/>
    </row>
    <row r="231" spans="1:31" ht="15.5" x14ac:dyDescent="0.35">
      <c r="A231" s="414"/>
      <c r="B231" s="414"/>
      <c r="C231" s="76"/>
      <c r="D231" s="76"/>
      <c r="E231" s="76"/>
      <c r="F231" s="76"/>
      <c r="G231" s="76"/>
      <c r="H231" s="427"/>
      <c r="I231" s="428"/>
      <c r="J231" s="429"/>
      <c r="K231" s="76"/>
      <c r="L231" s="76"/>
      <c r="M231" s="76"/>
      <c r="N231" s="76"/>
      <c r="O231" s="76"/>
      <c r="P231" s="76"/>
      <c r="Q231" s="76"/>
      <c r="R231" s="76"/>
      <c r="S231" s="76"/>
      <c r="T231" s="76"/>
      <c r="U231" s="76"/>
      <c r="V231" s="76"/>
      <c r="W231" s="76"/>
      <c r="X231" s="76"/>
      <c r="Y231" s="76"/>
      <c r="Z231" s="76"/>
      <c r="AA231" s="76"/>
      <c r="AB231" s="76"/>
      <c r="AC231" s="76"/>
      <c r="AD231" s="76"/>
      <c r="AE231" s="76"/>
    </row>
    <row r="232" spans="1:31" ht="15.5" x14ac:dyDescent="0.35">
      <c r="A232" s="414"/>
      <c r="B232" s="414"/>
      <c r="C232" s="76"/>
      <c r="D232" s="76"/>
      <c r="E232" s="76"/>
      <c r="F232" s="76"/>
      <c r="G232" s="76"/>
      <c r="H232" s="427"/>
      <c r="I232" s="428"/>
      <c r="J232" s="429"/>
      <c r="K232" s="76"/>
      <c r="L232" s="76"/>
      <c r="M232" s="76"/>
      <c r="N232" s="76"/>
      <c r="O232" s="76"/>
      <c r="P232" s="76"/>
      <c r="Q232" s="76"/>
      <c r="R232" s="76"/>
      <c r="S232" s="76"/>
      <c r="T232" s="76"/>
      <c r="U232" s="76"/>
      <c r="V232" s="76"/>
      <c r="W232" s="76"/>
      <c r="X232" s="76"/>
      <c r="Y232" s="76"/>
      <c r="Z232" s="76"/>
      <c r="AA232" s="76"/>
      <c r="AB232" s="76"/>
      <c r="AC232" s="76"/>
      <c r="AD232" s="76"/>
      <c r="AE232" s="76"/>
    </row>
    <row r="233" spans="1:31" ht="15.5" x14ac:dyDescent="0.35">
      <c r="A233" s="414"/>
      <c r="B233" s="414"/>
      <c r="C233" s="76"/>
      <c r="D233" s="76"/>
      <c r="E233" s="76"/>
      <c r="F233" s="76"/>
      <c r="G233" s="76"/>
      <c r="H233" s="427"/>
      <c r="I233" s="428"/>
      <c r="J233" s="429"/>
      <c r="K233" s="76"/>
      <c r="L233" s="76"/>
      <c r="M233" s="76"/>
      <c r="N233" s="76"/>
      <c r="O233" s="76"/>
      <c r="P233" s="76"/>
      <c r="Q233" s="76"/>
      <c r="R233" s="76"/>
      <c r="S233" s="76"/>
      <c r="T233" s="76"/>
      <c r="U233" s="76"/>
      <c r="V233" s="76"/>
      <c r="W233" s="76"/>
      <c r="X233" s="76"/>
      <c r="Y233" s="76"/>
      <c r="Z233" s="76"/>
      <c r="AA233" s="76"/>
      <c r="AB233" s="76"/>
      <c r="AC233" s="76"/>
      <c r="AD233" s="76"/>
      <c r="AE233" s="76"/>
    </row>
    <row r="234" spans="1:31" ht="15.5" x14ac:dyDescent="0.35">
      <c r="A234" s="414"/>
      <c r="B234" s="414"/>
      <c r="C234" s="76"/>
      <c r="D234" s="76"/>
      <c r="E234" s="76"/>
      <c r="F234" s="76"/>
      <c r="G234" s="76"/>
      <c r="H234" s="427"/>
      <c r="I234" s="428"/>
      <c r="J234" s="429"/>
      <c r="K234" s="76"/>
      <c r="L234" s="76"/>
      <c r="M234" s="76"/>
      <c r="N234" s="76"/>
      <c r="O234" s="76"/>
      <c r="P234" s="76"/>
      <c r="Q234" s="76"/>
      <c r="R234" s="76"/>
      <c r="S234" s="76"/>
      <c r="T234" s="76"/>
      <c r="U234" s="76"/>
      <c r="V234" s="76"/>
      <c r="W234" s="76"/>
      <c r="X234" s="76"/>
      <c r="Y234" s="76"/>
      <c r="Z234" s="76"/>
      <c r="AA234" s="76"/>
      <c r="AB234" s="76"/>
      <c r="AC234" s="76"/>
      <c r="AD234" s="76"/>
      <c r="AE234" s="76"/>
    </row>
    <row r="235" spans="1:31" ht="15.5" x14ac:dyDescent="0.35">
      <c r="A235" s="414"/>
      <c r="B235" s="414"/>
      <c r="C235" s="76"/>
      <c r="D235" s="76"/>
      <c r="E235" s="76"/>
      <c r="F235" s="76"/>
      <c r="G235" s="76"/>
      <c r="H235" s="427"/>
      <c r="I235" s="428"/>
      <c r="J235" s="429"/>
      <c r="K235" s="76"/>
      <c r="L235" s="76"/>
      <c r="M235" s="76"/>
      <c r="N235" s="76"/>
      <c r="O235" s="76"/>
      <c r="P235" s="76"/>
      <c r="Q235" s="76"/>
      <c r="R235" s="76"/>
      <c r="S235" s="76"/>
      <c r="T235" s="76"/>
      <c r="U235" s="76"/>
      <c r="V235" s="76"/>
      <c r="W235" s="76"/>
      <c r="X235" s="76"/>
      <c r="Y235" s="76"/>
      <c r="Z235" s="76"/>
      <c r="AA235" s="76"/>
      <c r="AB235" s="76"/>
      <c r="AC235" s="76"/>
      <c r="AD235" s="76"/>
      <c r="AE235" s="76"/>
    </row>
    <row r="236" spans="1:31" ht="15.5" x14ac:dyDescent="0.35">
      <c r="A236" s="414"/>
      <c r="B236" s="414"/>
      <c r="C236" s="76"/>
      <c r="D236" s="76"/>
      <c r="E236" s="76"/>
      <c r="F236" s="76"/>
      <c r="G236" s="76"/>
      <c r="H236" s="427"/>
      <c r="I236" s="428"/>
      <c r="J236" s="429"/>
      <c r="K236" s="76"/>
      <c r="L236" s="76"/>
      <c r="M236" s="76"/>
      <c r="N236" s="76"/>
      <c r="O236" s="76"/>
      <c r="P236" s="76"/>
      <c r="Q236" s="76"/>
      <c r="R236" s="76"/>
      <c r="S236" s="76"/>
      <c r="T236" s="76"/>
      <c r="U236" s="76"/>
      <c r="V236" s="76"/>
      <c r="W236" s="76"/>
      <c r="X236" s="76"/>
      <c r="Y236" s="76"/>
      <c r="Z236" s="76"/>
      <c r="AA236" s="76"/>
      <c r="AB236" s="76"/>
      <c r="AC236" s="76"/>
      <c r="AD236" s="76"/>
      <c r="AE236" s="76"/>
    </row>
    <row r="237" spans="1:31" ht="15.5" x14ac:dyDescent="0.35">
      <c r="A237" s="414"/>
      <c r="B237" s="414"/>
      <c r="C237" s="76"/>
      <c r="D237" s="76"/>
      <c r="E237" s="76"/>
      <c r="F237" s="76"/>
      <c r="G237" s="76"/>
      <c r="H237" s="427"/>
      <c r="I237" s="428"/>
      <c r="J237" s="429"/>
      <c r="K237" s="76"/>
      <c r="L237" s="76"/>
      <c r="M237" s="76"/>
      <c r="N237" s="76"/>
      <c r="O237" s="76"/>
      <c r="P237" s="76"/>
      <c r="Q237" s="76"/>
      <c r="R237" s="76"/>
      <c r="S237" s="76"/>
      <c r="T237" s="76"/>
      <c r="U237" s="76"/>
      <c r="V237" s="76"/>
      <c r="W237" s="76"/>
      <c r="X237" s="76"/>
      <c r="Y237" s="76"/>
      <c r="Z237" s="76"/>
      <c r="AA237" s="76"/>
      <c r="AB237" s="76"/>
      <c r="AC237" s="76"/>
      <c r="AD237" s="76"/>
      <c r="AE237" s="76"/>
    </row>
    <row r="238" spans="1:31" ht="15.5" x14ac:dyDescent="0.35">
      <c r="A238" s="414"/>
      <c r="B238" s="414"/>
      <c r="C238" s="76"/>
      <c r="D238" s="76"/>
      <c r="E238" s="76"/>
      <c r="F238" s="76"/>
      <c r="G238" s="76"/>
      <c r="H238" s="427"/>
      <c r="I238" s="428"/>
      <c r="J238" s="429"/>
      <c r="K238" s="76"/>
      <c r="L238" s="76"/>
      <c r="M238" s="76"/>
      <c r="N238" s="76"/>
      <c r="O238" s="76"/>
      <c r="P238" s="76"/>
      <c r="Q238" s="76"/>
      <c r="R238" s="76"/>
      <c r="S238" s="76"/>
      <c r="T238" s="76"/>
      <c r="U238" s="76"/>
      <c r="V238" s="76"/>
      <c r="W238" s="76"/>
      <c r="X238" s="76"/>
      <c r="Y238" s="76"/>
      <c r="Z238" s="76"/>
      <c r="AA238" s="76"/>
      <c r="AB238" s="76"/>
      <c r="AC238" s="76"/>
      <c r="AD238" s="76"/>
      <c r="AE238" s="76"/>
    </row>
    <row r="239" spans="1:31" ht="15.5" x14ac:dyDescent="0.35">
      <c r="A239" s="414"/>
      <c r="B239" s="414"/>
      <c r="C239" s="76"/>
      <c r="D239" s="76"/>
      <c r="E239" s="76"/>
      <c r="F239" s="76"/>
      <c r="G239" s="76"/>
      <c r="H239" s="427"/>
      <c r="I239" s="428"/>
      <c r="J239" s="429"/>
      <c r="K239" s="76"/>
      <c r="L239" s="76"/>
      <c r="M239" s="76"/>
      <c r="N239" s="76"/>
      <c r="O239" s="76"/>
      <c r="P239" s="76"/>
      <c r="Q239" s="76"/>
      <c r="R239" s="76"/>
      <c r="S239" s="76"/>
      <c r="T239" s="76"/>
      <c r="U239" s="76"/>
      <c r="V239" s="76"/>
      <c r="W239" s="76"/>
      <c r="X239" s="76"/>
      <c r="Y239" s="76"/>
      <c r="Z239" s="76"/>
      <c r="AA239" s="76"/>
      <c r="AB239" s="76"/>
      <c r="AC239" s="76"/>
      <c r="AD239" s="76"/>
      <c r="AE239" s="76"/>
    </row>
    <row r="240" spans="1:31" ht="15.5" x14ac:dyDescent="0.35">
      <c r="A240" s="414"/>
      <c r="B240" s="414"/>
      <c r="C240" s="76"/>
      <c r="D240" s="76"/>
      <c r="E240" s="76"/>
      <c r="F240" s="76"/>
      <c r="G240" s="76"/>
      <c r="H240" s="427"/>
      <c r="I240" s="428"/>
      <c r="J240" s="429"/>
      <c r="K240" s="76"/>
      <c r="L240" s="76"/>
      <c r="M240" s="76"/>
      <c r="N240" s="76"/>
      <c r="O240" s="76"/>
      <c r="P240" s="76"/>
      <c r="Q240" s="76"/>
      <c r="R240" s="76"/>
      <c r="S240" s="76"/>
      <c r="T240" s="76"/>
      <c r="U240" s="76"/>
      <c r="V240" s="76"/>
      <c r="W240" s="76"/>
      <c r="X240" s="76"/>
      <c r="Y240" s="76"/>
      <c r="Z240" s="76"/>
      <c r="AA240" s="76"/>
      <c r="AB240" s="76"/>
      <c r="AC240" s="76"/>
      <c r="AD240" s="76"/>
      <c r="AE240" s="76"/>
    </row>
    <row r="241" spans="1:31" ht="15.5" x14ac:dyDescent="0.35">
      <c r="A241" s="414"/>
      <c r="B241" s="414"/>
      <c r="C241" s="76"/>
      <c r="D241" s="76"/>
      <c r="E241" s="76"/>
      <c r="F241" s="76"/>
      <c r="G241" s="76"/>
      <c r="H241" s="427"/>
      <c r="I241" s="428"/>
      <c r="J241" s="429"/>
      <c r="K241" s="76"/>
      <c r="L241" s="76"/>
      <c r="M241" s="76"/>
      <c r="N241" s="76"/>
      <c r="O241" s="76"/>
      <c r="P241" s="76"/>
      <c r="Q241" s="76"/>
      <c r="R241" s="76"/>
      <c r="S241" s="76"/>
      <c r="T241" s="76"/>
      <c r="U241" s="76"/>
      <c r="V241" s="76"/>
      <c r="W241" s="76"/>
      <c r="X241" s="76"/>
      <c r="Y241" s="76"/>
      <c r="Z241" s="76"/>
      <c r="AA241" s="76"/>
      <c r="AB241" s="76"/>
      <c r="AC241" s="76"/>
      <c r="AD241" s="76"/>
      <c r="AE241" s="76"/>
    </row>
    <row r="242" spans="1:31" ht="15.5" x14ac:dyDescent="0.35">
      <c r="A242" s="414"/>
      <c r="B242" s="414"/>
      <c r="C242" s="76"/>
      <c r="D242" s="76"/>
      <c r="E242" s="76"/>
      <c r="F242" s="76"/>
      <c r="G242" s="76"/>
      <c r="H242" s="427"/>
      <c r="I242" s="428"/>
      <c r="J242" s="429"/>
      <c r="K242" s="76"/>
      <c r="L242" s="76"/>
      <c r="M242" s="76"/>
      <c r="N242" s="76"/>
      <c r="O242" s="76"/>
      <c r="P242" s="76"/>
      <c r="Q242" s="76"/>
      <c r="R242" s="76"/>
      <c r="S242" s="76"/>
      <c r="T242" s="76"/>
      <c r="U242" s="76"/>
      <c r="V242" s="76"/>
      <c r="W242" s="76"/>
      <c r="X242" s="76"/>
      <c r="Y242" s="76"/>
      <c r="Z242" s="76"/>
      <c r="AA242" s="76"/>
      <c r="AB242" s="76"/>
      <c r="AC242" s="76"/>
      <c r="AD242" s="76"/>
      <c r="AE242" s="76"/>
    </row>
    <row r="243" spans="1:31" ht="15.5" x14ac:dyDescent="0.35">
      <c r="A243" s="414"/>
      <c r="B243" s="414"/>
      <c r="C243" s="76"/>
      <c r="D243" s="76"/>
      <c r="E243" s="76"/>
      <c r="F243" s="76"/>
      <c r="G243" s="76"/>
      <c r="H243" s="427"/>
      <c r="I243" s="428"/>
      <c r="J243" s="429"/>
      <c r="K243" s="76"/>
      <c r="L243" s="76"/>
      <c r="M243" s="76"/>
      <c r="N243" s="76"/>
      <c r="O243" s="76"/>
      <c r="P243" s="76"/>
      <c r="Q243" s="76"/>
      <c r="R243" s="76"/>
      <c r="S243" s="76"/>
      <c r="T243" s="76"/>
      <c r="U243" s="76"/>
      <c r="V243" s="76"/>
      <c r="W243" s="76"/>
      <c r="X243" s="76"/>
      <c r="Y243" s="76"/>
      <c r="Z243" s="76"/>
      <c r="AA243" s="76"/>
      <c r="AB243" s="76"/>
      <c r="AC243" s="76"/>
      <c r="AD243" s="76"/>
      <c r="AE243" s="76"/>
    </row>
    <row r="244" spans="1:31" ht="15.5" x14ac:dyDescent="0.35">
      <c r="A244" s="414"/>
      <c r="B244" s="414"/>
      <c r="C244" s="76"/>
      <c r="D244" s="76"/>
      <c r="E244" s="76"/>
      <c r="F244" s="76"/>
      <c r="G244" s="76"/>
      <c r="H244" s="427"/>
      <c r="I244" s="428"/>
      <c r="J244" s="429"/>
      <c r="K244" s="76"/>
      <c r="L244" s="76"/>
      <c r="M244" s="76"/>
      <c r="N244" s="76"/>
      <c r="O244" s="76"/>
      <c r="P244" s="76"/>
      <c r="Q244" s="76"/>
      <c r="R244" s="76"/>
      <c r="S244" s="76"/>
      <c r="T244" s="76"/>
      <c r="U244" s="76"/>
      <c r="V244" s="76"/>
      <c r="W244" s="76"/>
      <c r="X244" s="76"/>
      <c r="Y244" s="76"/>
      <c r="Z244" s="76"/>
      <c r="AA244" s="76"/>
      <c r="AB244" s="76"/>
      <c r="AC244" s="76"/>
      <c r="AD244" s="76"/>
      <c r="AE244" s="76"/>
    </row>
    <row r="245" spans="1:31" ht="15.5" x14ac:dyDescent="0.35">
      <c r="A245" s="414"/>
      <c r="B245" s="414"/>
      <c r="C245" s="76"/>
      <c r="D245" s="76"/>
      <c r="E245" s="76"/>
      <c r="F245" s="76"/>
      <c r="G245" s="76"/>
      <c r="H245" s="427"/>
      <c r="I245" s="428"/>
      <c r="J245" s="429"/>
      <c r="K245" s="76"/>
      <c r="L245" s="76"/>
      <c r="M245" s="76"/>
      <c r="N245" s="76"/>
      <c r="O245" s="76"/>
      <c r="P245" s="76"/>
      <c r="Q245" s="76"/>
      <c r="R245" s="76"/>
      <c r="S245" s="76"/>
      <c r="T245" s="76"/>
      <c r="U245" s="76"/>
      <c r="V245" s="76"/>
      <c r="W245" s="76"/>
      <c r="X245" s="76"/>
      <c r="Y245" s="76"/>
      <c r="Z245" s="76"/>
      <c r="AA245" s="76"/>
      <c r="AB245" s="76"/>
      <c r="AC245" s="76"/>
      <c r="AD245" s="76"/>
      <c r="AE245" s="76"/>
    </row>
    <row r="246" spans="1:31" ht="15.5" x14ac:dyDescent="0.35">
      <c r="A246" s="414"/>
      <c r="B246" s="414"/>
      <c r="C246" s="76"/>
      <c r="D246" s="76"/>
      <c r="E246" s="76"/>
      <c r="F246" s="76"/>
      <c r="G246" s="76"/>
      <c r="H246" s="427"/>
      <c r="I246" s="428"/>
      <c r="J246" s="429"/>
      <c r="K246" s="76"/>
      <c r="L246" s="76"/>
      <c r="M246" s="76"/>
      <c r="N246" s="76"/>
      <c r="O246" s="76"/>
      <c r="P246" s="76"/>
      <c r="Q246" s="76"/>
      <c r="R246" s="76"/>
      <c r="S246" s="76"/>
      <c r="T246" s="76"/>
      <c r="U246" s="76"/>
      <c r="V246" s="76"/>
      <c r="W246" s="76"/>
      <c r="X246" s="76"/>
      <c r="Y246" s="76"/>
      <c r="Z246" s="76"/>
      <c r="AA246" s="76"/>
      <c r="AB246" s="76"/>
      <c r="AC246" s="76"/>
      <c r="AD246" s="76"/>
      <c r="AE246" s="76"/>
    </row>
    <row r="247" spans="1:31" ht="15.5" x14ac:dyDescent="0.35">
      <c r="A247" s="414"/>
      <c r="B247" s="414"/>
      <c r="C247" s="76"/>
      <c r="D247" s="76"/>
      <c r="E247" s="76"/>
      <c r="F247" s="76"/>
      <c r="G247" s="76"/>
      <c r="H247" s="427"/>
      <c r="I247" s="428"/>
      <c r="J247" s="429"/>
      <c r="K247" s="76"/>
      <c r="L247" s="76"/>
      <c r="M247" s="76"/>
      <c r="N247" s="76"/>
      <c r="O247" s="76"/>
      <c r="P247" s="76"/>
      <c r="Q247" s="76"/>
      <c r="R247" s="76"/>
      <c r="S247" s="76"/>
      <c r="T247" s="76"/>
      <c r="U247" s="76"/>
      <c r="V247" s="76"/>
      <c r="W247" s="76"/>
      <c r="X247" s="76"/>
      <c r="Y247" s="76"/>
      <c r="Z247" s="76"/>
      <c r="AA247" s="76"/>
      <c r="AB247" s="76"/>
      <c r="AC247" s="76"/>
      <c r="AD247" s="76"/>
      <c r="AE247" s="76"/>
    </row>
    <row r="248" spans="1:31" ht="15.5" x14ac:dyDescent="0.35">
      <c r="A248" s="414"/>
      <c r="B248" s="414"/>
      <c r="C248" s="76"/>
      <c r="D248" s="76"/>
      <c r="E248" s="76"/>
      <c r="F248" s="76"/>
      <c r="G248" s="76"/>
      <c r="H248" s="427"/>
      <c r="I248" s="428"/>
      <c r="J248" s="429"/>
      <c r="K248" s="76"/>
      <c r="L248" s="76"/>
      <c r="M248" s="76"/>
      <c r="N248" s="76"/>
      <c r="O248" s="76"/>
      <c r="P248" s="76"/>
      <c r="Q248" s="76"/>
      <c r="R248" s="76"/>
      <c r="S248" s="76"/>
      <c r="T248" s="76"/>
      <c r="U248" s="76"/>
      <c r="V248" s="76"/>
      <c r="W248" s="76"/>
      <c r="X248" s="76"/>
      <c r="Y248" s="76"/>
      <c r="Z248" s="76"/>
      <c r="AA248" s="76"/>
      <c r="AB248" s="76"/>
      <c r="AC248" s="76"/>
      <c r="AD248" s="76"/>
      <c r="AE248" s="76"/>
    </row>
    <row r="249" spans="1:31" ht="15.5" x14ac:dyDescent="0.35">
      <c r="A249" s="414"/>
      <c r="B249" s="414"/>
      <c r="C249" s="76"/>
      <c r="D249" s="76"/>
      <c r="E249" s="76"/>
      <c r="F249" s="76"/>
      <c r="G249" s="76"/>
      <c r="H249" s="427"/>
      <c r="I249" s="428"/>
      <c r="J249" s="429"/>
      <c r="K249" s="76"/>
      <c r="L249" s="76"/>
      <c r="M249" s="76"/>
      <c r="N249" s="76"/>
      <c r="O249" s="76"/>
      <c r="P249" s="76"/>
      <c r="Q249" s="76"/>
      <c r="R249" s="76"/>
      <c r="S249" s="76"/>
      <c r="T249" s="76"/>
      <c r="U249" s="76"/>
      <c r="V249" s="76"/>
      <c r="W249" s="76"/>
      <c r="X249" s="76"/>
      <c r="Y249" s="76"/>
      <c r="Z249" s="76"/>
      <c r="AA249" s="76"/>
      <c r="AB249" s="76"/>
      <c r="AC249" s="76"/>
      <c r="AD249" s="76"/>
      <c r="AE249" s="76"/>
    </row>
    <row r="250" spans="1:31" ht="15.5" x14ac:dyDescent="0.35">
      <c r="A250" s="414"/>
      <c r="B250" s="414"/>
      <c r="C250" s="76"/>
      <c r="D250" s="76"/>
      <c r="E250" s="76"/>
      <c r="F250" s="76"/>
      <c r="G250" s="76"/>
      <c r="H250" s="427"/>
      <c r="I250" s="428"/>
      <c r="J250" s="429"/>
      <c r="K250" s="76"/>
      <c r="L250" s="76"/>
      <c r="M250" s="76"/>
      <c r="N250" s="76"/>
      <c r="O250" s="76"/>
      <c r="P250" s="76"/>
      <c r="Q250" s="76"/>
      <c r="R250" s="76"/>
      <c r="S250" s="76"/>
      <c r="T250" s="76"/>
      <c r="U250" s="76"/>
      <c r="V250" s="76"/>
      <c r="W250" s="76"/>
      <c r="X250" s="76"/>
      <c r="Y250" s="76"/>
      <c r="Z250" s="76"/>
      <c r="AA250" s="76"/>
      <c r="AB250" s="76"/>
      <c r="AC250" s="76"/>
      <c r="AD250" s="76"/>
      <c r="AE250" s="76"/>
    </row>
    <row r="251" spans="1:31" ht="15.5" x14ac:dyDescent="0.35">
      <c r="A251" s="414"/>
      <c r="B251" s="414"/>
      <c r="C251" s="76"/>
      <c r="D251" s="76"/>
      <c r="E251" s="76"/>
      <c r="F251" s="76"/>
      <c r="G251" s="76"/>
      <c r="H251" s="427"/>
      <c r="I251" s="428"/>
      <c r="J251" s="429"/>
      <c r="K251" s="76"/>
      <c r="L251" s="76"/>
      <c r="M251" s="76"/>
      <c r="N251" s="76"/>
      <c r="O251" s="76"/>
      <c r="P251" s="76"/>
      <c r="Q251" s="76"/>
      <c r="R251" s="76"/>
      <c r="S251" s="76"/>
      <c r="T251" s="76"/>
      <c r="U251" s="76"/>
      <c r="V251" s="76"/>
      <c r="W251" s="76"/>
      <c r="X251" s="76"/>
      <c r="Y251" s="76"/>
      <c r="Z251" s="76"/>
      <c r="AA251" s="76"/>
      <c r="AB251" s="76"/>
      <c r="AC251" s="76"/>
      <c r="AD251" s="76"/>
      <c r="AE251" s="76"/>
    </row>
    <row r="252" spans="1:31" ht="15.5" x14ac:dyDescent="0.35">
      <c r="A252" s="414"/>
      <c r="B252" s="414"/>
      <c r="C252" s="76"/>
      <c r="D252" s="76"/>
      <c r="E252" s="76"/>
      <c r="F252" s="76"/>
      <c r="G252" s="76"/>
      <c r="H252" s="427"/>
      <c r="I252" s="428"/>
      <c r="J252" s="429"/>
      <c r="K252" s="76"/>
      <c r="L252" s="76"/>
      <c r="M252" s="76"/>
      <c r="N252" s="76"/>
      <c r="O252" s="76"/>
      <c r="P252" s="76"/>
      <c r="Q252" s="76"/>
      <c r="R252" s="76"/>
      <c r="S252" s="76"/>
      <c r="T252" s="76"/>
      <c r="U252" s="76"/>
      <c r="V252" s="76"/>
      <c r="W252" s="76"/>
      <c r="X252" s="76"/>
      <c r="Y252" s="76"/>
      <c r="Z252" s="76"/>
      <c r="AA252" s="76"/>
      <c r="AB252" s="76"/>
      <c r="AC252" s="76"/>
      <c r="AD252" s="76"/>
      <c r="AE252" s="76"/>
    </row>
    <row r="253" spans="1:31" ht="15.5" x14ac:dyDescent="0.35">
      <c r="A253" s="414"/>
      <c r="B253" s="414"/>
      <c r="C253" s="76"/>
      <c r="D253" s="76"/>
      <c r="E253" s="76"/>
      <c r="F253" s="76"/>
      <c r="G253" s="76"/>
      <c r="H253" s="427"/>
      <c r="I253" s="428"/>
      <c r="J253" s="429"/>
      <c r="K253" s="76"/>
      <c r="L253" s="76"/>
      <c r="M253" s="76"/>
      <c r="N253" s="76"/>
      <c r="O253" s="76"/>
      <c r="P253" s="76"/>
      <c r="Q253" s="76"/>
      <c r="R253" s="76"/>
      <c r="S253" s="76"/>
      <c r="T253" s="76"/>
      <c r="U253" s="76"/>
      <c r="V253" s="76"/>
      <c r="W253" s="76"/>
      <c r="X253" s="76"/>
      <c r="Y253" s="76"/>
      <c r="Z253" s="76"/>
      <c r="AA253" s="76"/>
      <c r="AB253" s="76"/>
      <c r="AC253" s="76"/>
      <c r="AD253" s="76"/>
      <c r="AE253" s="76"/>
    </row>
    <row r="254" spans="1:31" ht="15.5" x14ac:dyDescent="0.35">
      <c r="A254" s="414"/>
      <c r="B254" s="414"/>
      <c r="C254" s="76"/>
      <c r="D254" s="76"/>
      <c r="E254" s="76"/>
      <c r="F254" s="76"/>
      <c r="G254" s="76"/>
      <c r="H254" s="427"/>
      <c r="I254" s="428"/>
      <c r="J254" s="429"/>
      <c r="K254" s="76"/>
      <c r="L254" s="76"/>
      <c r="M254" s="76"/>
      <c r="N254" s="76"/>
      <c r="O254" s="76"/>
      <c r="P254" s="76"/>
      <c r="Q254" s="76"/>
      <c r="R254" s="76"/>
      <c r="S254" s="76"/>
      <c r="T254" s="76"/>
      <c r="U254" s="76"/>
      <c r="V254" s="76"/>
      <c r="W254" s="76"/>
      <c r="X254" s="76"/>
      <c r="Y254" s="76"/>
      <c r="Z254" s="76"/>
      <c r="AA254" s="76"/>
      <c r="AB254" s="76"/>
      <c r="AC254" s="76"/>
      <c r="AD254" s="76"/>
      <c r="AE254" s="76"/>
    </row>
    <row r="255" spans="1:31" ht="15.5" x14ac:dyDescent="0.35">
      <c r="A255" s="414"/>
      <c r="B255" s="414"/>
      <c r="C255" s="76"/>
      <c r="D255" s="76"/>
      <c r="E255" s="76"/>
      <c r="F255" s="76"/>
      <c r="G255" s="76"/>
      <c r="H255" s="427"/>
      <c r="I255" s="428"/>
      <c r="J255" s="429"/>
      <c r="K255" s="76"/>
      <c r="L255" s="76"/>
      <c r="M255" s="76"/>
      <c r="N255" s="76"/>
      <c r="O255" s="76"/>
      <c r="P255" s="76"/>
      <c r="Q255" s="76"/>
      <c r="R255" s="76"/>
      <c r="S255" s="76"/>
      <c r="T255" s="76"/>
      <c r="U255" s="76"/>
      <c r="V255" s="76"/>
      <c r="W255" s="76"/>
      <c r="X255" s="76"/>
      <c r="Y255" s="76"/>
      <c r="Z255" s="76"/>
      <c r="AA255" s="76"/>
      <c r="AB255" s="76"/>
      <c r="AC255" s="76"/>
      <c r="AD255" s="76"/>
      <c r="AE255" s="76"/>
    </row>
    <row r="256" spans="1:31" ht="15.5" x14ac:dyDescent="0.35">
      <c r="A256" s="414"/>
      <c r="B256" s="414"/>
      <c r="C256" s="76"/>
      <c r="D256" s="76"/>
      <c r="E256" s="76"/>
      <c r="F256" s="76"/>
      <c r="G256" s="76"/>
      <c r="H256" s="427"/>
      <c r="I256" s="428"/>
      <c r="J256" s="429"/>
      <c r="K256" s="76"/>
      <c r="L256" s="76"/>
      <c r="M256" s="76"/>
      <c r="N256" s="76"/>
      <c r="O256" s="76"/>
      <c r="P256" s="76"/>
      <c r="Q256" s="76"/>
      <c r="R256" s="76"/>
      <c r="S256" s="76"/>
      <c r="T256" s="76"/>
      <c r="U256" s="76"/>
      <c r="V256" s="76"/>
      <c r="W256" s="76"/>
      <c r="X256" s="76"/>
      <c r="Y256" s="76"/>
      <c r="Z256" s="76"/>
      <c r="AA256" s="76"/>
      <c r="AB256" s="76"/>
      <c r="AC256" s="76"/>
      <c r="AD256" s="76"/>
      <c r="AE256" s="76"/>
    </row>
    <row r="257" spans="1:31" ht="15.5" x14ac:dyDescent="0.35">
      <c r="A257" s="414"/>
      <c r="B257" s="414"/>
      <c r="C257" s="76"/>
      <c r="D257" s="76"/>
      <c r="E257" s="76"/>
      <c r="F257" s="76"/>
      <c r="G257" s="76"/>
      <c r="H257" s="427"/>
      <c r="I257" s="428"/>
      <c r="J257" s="429"/>
      <c r="K257" s="76"/>
      <c r="L257" s="76"/>
      <c r="M257" s="76"/>
      <c r="N257" s="76"/>
      <c r="O257" s="76"/>
      <c r="P257" s="76"/>
      <c r="Q257" s="76"/>
      <c r="R257" s="76"/>
      <c r="S257" s="76"/>
      <c r="T257" s="76"/>
      <c r="U257" s="76"/>
      <c r="V257" s="76"/>
      <c r="W257" s="76"/>
      <c r="X257" s="76"/>
      <c r="Y257" s="76"/>
      <c r="Z257" s="76"/>
      <c r="AA257" s="76"/>
      <c r="AB257" s="76"/>
      <c r="AC257" s="76"/>
      <c r="AD257" s="76"/>
      <c r="AE257" s="76"/>
    </row>
    <row r="258" spans="1:31" ht="15.5" x14ac:dyDescent="0.35">
      <c r="A258" s="414"/>
      <c r="B258" s="414"/>
      <c r="C258" s="76"/>
      <c r="D258" s="76"/>
      <c r="E258" s="76"/>
      <c r="F258" s="76"/>
      <c r="G258" s="76"/>
      <c r="H258" s="427"/>
      <c r="I258" s="428"/>
      <c r="J258" s="429"/>
      <c r="K258" s="76"/>
      <c r="L258" s="76"/>
      <c r="M258" s="76"/>
      <c r="N258" s="76"/>
      <c r="O258" s="76"/>
      <c r="P258" s="76"/>
      <c r="Q258" s="76"/>
      <c r="R258" s="76"/>
      <c r="S258" s="76"/>
      <c r="T258" s="76"/>
      <c r="U258" s="76"/>
      <c r="V258" s="76"/>
      <c r="W258" s="76"/>
      <c r="X258" s="76"/>
      <c r="Y258" s="76"/>
      <c r="Z258" s="76"/>
      <c r="AA258" s="76"/>
      <c r="AB258" s="76"/>
      <c r="AC258" s="76"/>
      <c r="AD258" s="76"/>
      <c r="AE258" s="76"/>
    </row>
    <row r="259" spans="1:31" ht="15.5" x14ac:dyDescent="0.35">
      <c r="A259" s="414"/>
      <c r="B259" s="414"/>
      <c r="C259" s="76"/>
      <c r="D259" s="76"/>
      <c r="E259" s="76"/>
      <c r="F259" s="76"/>
      <c r="G259" s="76"/>
      <c r="H259" s="427"/>
      <c r="I259" s="428"/>
      <c r="J259" s="429"/>
      <c r="K259" s="76"/>
      <c r="L259" s="76"/>
      <c r="M259" s="76"/>
      <c r="N259" s="76"/>
      <c r="O259" s="76"/>
      <c r="P259" s="76"/>
      <c r="Q259" s="76"/>
      <c r="R259" s="76"/>
      <c r="S259" s="76"/>
      <c r="T259" s="76"/>
      <c r="U259" s="76"/>
      <c r="V259" s="76"/>
      <c r="W259" s="76"/>
      <c r="X259" s="76"/>
      <c r="Y259" s="76"/>
      <c r="Z259" s="76"/>
      <c r="AA259" s="76"/>
      <c r="AB259" s="76"/>
      <c r="AC259" s="76"/>
      <c r="AD259" s="76"/>
      <c r="AE259" s="76"/>
    </row>
    <row r="260" spans="1:31" ht="15.5" x14ac:dyDescent="0.35">
      <c r="A260" s="414"/>
      <c r="B260" s="414"/>
      <c r="C260" s="76"/>
      <c r="D260" s="76"/>
      <c r="E260" s="76"/>
      <c r="F260" s="76"/>
      <c r="G260" s="76"/>
      <c r="H260" s="427"/>
      <c r="I260" s="428"/>
      <c r="J260" s="429"/>
      <c r="K260" s="76"/>
      <c r="L260" s="76"/>
      <c r="M260" s="76"/>
      <c r="N260" s="76"/>
      <c r="O260" s="76"/>
      <c r="P260" s="76"/>
      <c r="Q260" s="76"/>
      <c r="R260" s="76"/>
      <c r="S260" s="76"/>
      <c r="T260" s="76"/>
      <c r="U260" s="76"/>
      <c r="V260" s="76"/>
      <c r="W260" s="76"/>
      <c r="X260" s="76"/>
      <c r="Y260" s="76"/>
      <c r="Z260" s="76"/>
      <c r="AA260" s="76"/>
      <c r="AB260" s="76"/>
      <c r="AC260" s="76"/>
      <c r="AD260" s="76"/>
      <c r="AE260" s="76"/>
    </row>
    <row r="261" spans="1:31" ht="15.5" x14ac:dyDescent="0.35">
      <c r="A261" s="414"/>
      <c r="B261" s="414"/>
      <c r="C261" s="76"/>
      <c r="D261" s="76"/>
      <c r="E261" s="76"/>
      <c r="F261" s="76"/>
      <c r="G261" s="76"/>
      <c r="H261" s="427"/>
      <c r="I261" s="428"/>
      <c r="J261" s="429"/>
      <c r="K261" s="76"/>
      <c r="L261" s="76"/>
      <c r="M261" s="76"/>
      <c r="N261" s="76"/>
      <c r="O261" s="76"/>
      <c r="P261" s="76"/>
      <c r="Q261" s="76"/>
      <c r="R261" s="76"/>
      <c r="S261" s="76"/>
      <c r="T261" s="76"/>
      <c r="U261" s="76"/>
      <c r="V261" s="76"/>
      <c r="W261" s="76"/>
      <c r="X261" s="76"/>
      <c r="Y261" s="76"/>
      <c r="Z261" s="76"/>
      <c r="AA261" s="76"/>
      <c r="AB261" s="76"/>
      <c r="AC261" s="76"/>
      <c r="AD261" s="76"/>
      <c r="AE261" s="76"/>
    </row>
    <row r="262" spans="1:31" ht="15.5" x14ac:dyDescent="0.35">
      <c r="A262" s="414"/>
      <c r="B262" s="414"/>
      <c r="C262" s="76"/>
      <c r="D262" s="76"/>
      <c r="E262" s="76"/>
      <c r="F262" s="76"/>
      <c r="G262" s="76"/>
      <c r="H262" s="427"/>
      <c r="I262" s="428"/>
      <c r="J262" s="429"/>
      <c r="K262" s="76"/>
      <c r="L262" s="76"/>
      <c r="M262" s="76"/>
      <c r="N262" s="76"/>
      <c r="O262" s="76"/>
      <c r="P262" s="76"/>
      <c r="Q262" s="76"/>
      <c r="R262" s="76"/>
      <c r="S262" s="76"/>
      <c r="T262" s="76"/>
      <c r="U262" s="76"/>
      <c r="V262" s="76"/>
      <c r="W262" s="76"/>
      <c r="X262" s="76"/>
      <c r="Y262" s="76"/>
      <c r="Z262" s="76"/>
      <c r="AA262" s="76"/>
      <c r="AB262" s="76"/>
      <c r="AC262" s="76"/>
      <c r="AD262" s="76"/>
      <c r="AE262" s="76"/>
    </row>
    <row r="263" spans="1:31" ht="15.5" x14ac:dyDescent="0.35">
      <c r="A263" s="414"/>
      <c r="B263" s="414"/>
      <c r="C263" s="76"/>
      <c r="D263" s="76"/>
      <c r="E263" s="76"/>
      <c r="F263" s="76"/>
      <c r="G263" s="76"/>
      <c r="H263" s="427"/>
      <c r="I263" s="428"/>
      <c r="J263" s="429"/>
      <c r="K263" s="76"/>
      <c r="L263" s="76"/>
      <c r="M263" s="76"/>
      <c r="N263" s="76"/>
      <c r="O263" s="76"/>
      <c r="P263" s="76"/>
      <c r="Q263" s="76"/>
      <c r="R263" s="76"/>
      <c r="S263" s="76"/>
      <c r="T263" s="76"/>
      <c r="U263" s="76"/>
      <c r="V263" s="76"/>
      <c r="W263" s="76"/>
      <c r="X263" s="76"/>
      <c r="Y263" s="76"/>
      <c r="Z263" s="76"/>
      <c r="AA263" s="76"/>
      <c r="AB263" s="76"/>
      <c r="AC263" s="76"/>
      <c r="AD263" s="76"/>
      <c r="AE263" s="76"/>
    </row>
    <row r="264" spans="1:31" ht="15.5" x14ac:dyDescent="0.35">
      <c r="A264" s="414"/>
      <c r="B264" s="414"/>
      <c r="C264" s="76"/>
      <c r="D264" s="76"/>
      <c r="E264" s="76"/>
      <c r="F264" s="76"/>
      <c r="G264" s="76"/>
      <c r="H264" s="427"/>
      <c r="I264" s="428"/>
      <c r="J264" s="429"/>
      <c r="K264" s="76"/>
      <c r="L264" s="76"/>
      <c r="M264" s="76"/>
      <c r="N264" s="76"/>
      <c r="O264" s="76"/>
      <c r="P264" s="76"/>
      <c r="Q264" s="76"/>
      <c r="R264" s="76"/>
      <c r="S264" s="76"/>
      <c r="T264" s="76"/>
      <c r="U264" s="76"/>
      <c r="V264" s="76"/>
      <c r="W264" s="76"/>
      <c r="X264" s="76"/>
      <c r="Y264" s="76"/>
      <c r="Z264" s="76"/>
      <c r="AA264" s="76"/>
      <c r="AB264" s="76"/>
      <c r="AC264" s="76"/>
      <c r="AD264" s="76"/>
      <c r="AE264" s="76"/>
    </row>
    <row r="265" spans="1:31" ht="15.5" x14ac:dyDescent="0.35">
      <c r="A265" s="414"/>
      <c r="B265" s="414"/>
      <c r="C265" s="76"/>
      <c r="D265" s="76"/>
      <c r="E265" s="76"/>
      <c r="F265" s="76"/>
      <c r="G265" s="76"/>
      <c r="H265" s="427"/>
      <c r="I265" s="428"/>
      <c r="J265" s="429"/>
      <c r="K265" s="76"/>
      <c r="L265" s="76"/>
      <c r="M265" s="76"/>
      <c r="N265" s="76"/>
      <c r="O265" s="76"/>
      <c r="P265" s="76"/>
      <c r="Q265" s="76"/>
      <c r="R265" s="76"/>
      <c r="S265" s="76"/>
      <c r="T265" s="76"/>
      <c r="U265" s="76"/>
      <c r="V265" s="76"/>
      <c r="W265" s="76"/>
      <c r="X265" s="76"/>
      <c r="Y265" s="76"/>
      <c r="Z265" s="76"/>
      <c r="AA265" s="76"/>
      <c r="AB265" s="76"/>
      <c r="AC265" s="76"/>
      <c r="AD265" s="76"/>
      <c r="AE265" s="76"/>
    </row>
    <row r="266" spans="1:31" ht="15.5" x14ac:dyDescent="0.35">
      <c r="A266" s="414"/>
      <c r="B266" s="414"/>
      <c r="C266" s="76"/>
      <c r="D266" s="76"/>
      <c r="E266" s="76"/>
      <c r="F266" s="76"/>
      <c r="G266" s="76"/>
      <c r="H266" s="427"/>
      <c r="I266" s="428"/>
      <c r="J266" s="429"/>
      <c r="K266" s="76"/>
      <c r="L266" s="76"/>
      <c r="M266" s="76"/>
      <c r="N266" s="76"/>
      <c r="O266" s="76"/>
      <c r="P266" s="76"/>
      <c r="Q266" s="76"/>
      <c r="R266" s="76"/>
      <c r="S266" s="76"/>
      <c r="T266" s="76"/>
      <c r="U266" s="76"/>
      <c r="V266" s="76"/>
      <c r="W266" s="76"/>
      <c r="X266" s="76"/>
      <c r="Y266" s="76"/>
      <c r="Z266" s="76"/>
      <c r="AA266" s="76"/>
      <c r="AB266" s="76"/>
      <c r="AC266" s="76"/>
      <c r="AD266" s="76"/>
      <c r="AE266" s="76"/>
    </row>
    <row r="267" spans="1:31" ht="15.5" x14ac:dyDescent="0.35">
      <c r="A267" s="414"/>
      <c r="B267" s="414"/>
      <c r="C267" s="76"/>
      <c r="D267" s="76"/>
      <c r="E267" s="76"/>
      <c r="F267" s="76"/>
      <c r="G267" s="76"/>
      <c r="H267" s="427"/>
      <c r="I267" s="428"/>
      <c r="J267" s="429"/>
      <c r="K267" s="76"/>
      <c r="L267" s="76"/>
      <c r="M267" s="76"/>
      <c r="N267" s="76"/>
      <c r="O267" s="76"/>
      <c r="P267" s="76"/>
      <c r="Q267" s="76"/>
      <c r="R267" s="76"/>
      <c r="S267" s="76"/>
      <c r="T267" s="76"/>
      <c r="U267" s="76"/>
      <c r="V267" s="76"/>
      <c r="W267" s="76"/>
      <c r="X267" s="76"/>
      <c r="Y267" s="76"/>
      <c r="Z267" s="76"/>
      <c r="AA267" s="76"/>
      <c r="AB267" s="76"/>
      <c r="AC267" s="76"/>
      <c r="AD267" s="76"/>
      <c r="AE267" s="76"/>
    </row>
    <row r="268" spans="1:31" ht="15.5" x14ac:dyDescent="0.35">
      <c r="A268" s="414"/>
      <c r="B268" s="414"/>
      <c r="C268" s="76"/>
      <c r="D268" s="76"/>
      <c r="E268" s="76"/>
      <c r="F268" s="76"/>
      <c r="G268" s="76"/>
      <c r="H268" s="427"/>
      <c r="I268" s="428"/>
      <c r="J268" s="429"/>
      <c r="K268" s="76"/>
      <c r="L268" s="76"/>
      <c r="M268" s="76"/>
      <c r="N268" s="76"/>
      <c r="O268" s="76"/>
      <c r="P268" s="76"/>
      <c r="Q268" s="76"/>
      <c r="R268" s="76"/>
      <c r="S268" s="76"/>
      <c r="T268" s="76"/>
      <c r="U268" s="76"/>
      <c r="V268" s="76"/>
      <c r="W268" s="76"/>
      <c r="X268" s="76"/>
      <c r="Y268" s="76"/>
      <c r="Z268" s="76"/>
      <c r="AA268" s="76"/>
      <c r="AB268" s="76"/>
      <c r="AC268" s="76"/>
      <c r="AD268" s="76"/>
      <c r="AE268" s="76"/>
    </row>
    <row r="269" spans="1:31" ht="15.5" x14ac:dyDescent="0.35">
      <c r="A269" s="414"/>
      <c r="B269" s="414"/>
      <c r="C269" s="76"/>
      <c r="D269" s="76"/>
      <c r="E269" s="76"/>
      <c r="F269" s="76"/>
      <c r="G269" s="76"/>
      <c r="H269" s="427"/>
      <c r="I269" s="428"/>
      <c r="J269" s="429"/>
      <c r="K269" s="76"/>
      <c r="L269" s="76"/>
      <c r="M269" s="76"/>
      <c r="N269" s="76"/>
      <c r="O269" s="76"/>
      <c r="P269" s="76"/>
      <c r="Q269" s="76"/>
      <c r="R269" s="76"/>
      <c r="S269" s="76"/>
      <c r="T269" s="76"/>
      <c r="U269" s="76"/>
      <c r="V269" s="76"/>
      <c r="W269" s="76"/>
      <c r="X269" s="76"/>
      <c r="Y269" s="76"/>
      <c r="Z269" s="76"/>
      <c r="AA269" s="76"/>
      <c r="AB269" s="76"/>
      <c r="AC269" s="76"/>
      <c r="AD269" s="76"/>
      <c r="AE269" s="76"/>
    </row>
    <row r="270" spans="1:31" ht="15.5" x14ac:dyDescent="0.35">
      <c r="A270" s="414"/>
      <c r="B270" s="414"/>
      <c r="C270" s="76"/>
      <c r="D270" s="76"/>
      <c r="E270" s="76"/>
      <c r="F270" s="76"/>
      <c r="G270" s="76"/>
      <c r="H270" s="427"/>
      <c r="I270" s="428"/>
      <c r="J270" s="429"/>
      <c r="K270" s="76"/>
      <c r="L270" s="76"/>
      <c r="M270" s="76"/>
      <c r="N270" s="76"/>
      <c r="O270" s="76"/>
      <c r="P270" s="76"/>
      <c r="Q270" s="76"/>
      <c r="R270" s="76"/>
      <c r="S270" s="76"/>
      <c r="T270" s="76"/>
      <c r="U270" s="76"/>
      <c r="V270" s="76"/>
      <c r="W270" s="76"/>
      <c r="X270" s="76"/>
      <c r="Y270" s="76"/>
      <c r="Z270" s="76"/>
      <c r="AA270" s="76"/>
      <c r="AB270" s="76"/>
      <c r="AC270" s="76"/>
      <c r="AD270" s="76"/>
      <c r="AE270" s="76"/>
    </row>
    <row r="271" spans="1:31" ht="15.5" x14ac:dyDescent="0.35">
      <c r="A271" s="414"/>
      <c r="B271" s="414"/>
      <c r="C271" s="76"/>
      <c r="D271" s="76"/>
      <c r="E271" s="76"/>
      <c r="F271" s="76"/>
      <c r="G271" s="76"/>
      <c r="H271" s="427"/>
      <c r="I271" s="428"/>
      <c r="J271" s="429"/>
      <c r="K271" s="76"/>
      <c r="L271" s="76"/>
      <c r="M271" s="76"/>
      <c r="N271" s="76"/>
      <c r="O271" s="76"/>
      <c r="P271" s="76"/>
      <c r="Q271" s="76"/>
      <c r="R271" s="76"/>
      <c r="S271" s="76"/>
      <c r="T271" s="76"/>
      <c r="U271" s="76"/>
      <c r="V271" s="76"/>
      <c r="W271" s="76"/>
      <c r="X271" s="76"/>
      <c r="Y271" s="76"/>
      <c r="Z271" s="76"/>
      <c r="AA271" s="76"/>
      <c r="AB271" s="76"/>
      <c r="AC271" s="76"/>
      <c r="AD271" s="76"/>
      <c r="AE271" s="76"/>
    </row>
    <row r="272" spans="1:31" ht="15.5" x14ac:dyDescent="0.35">
      <c r="A272" s="414"/>
      <c r="B272" s="414"/>
      <c r="C272" s="76"/>
      <c r="D272" s="76"/>
      <c r="E272" s="76"/>
      <c r="F272" s="76"/>
      <c r="G272" s="76"/>
      <c r="H272" s="427"/>
      <c r="I272" s="428"/>
      <c r="J272" s="429"/>
      <c r="K272" s="76"/>
      <c r="L272" s="76"/>
      <c r="M272" s="76"/>
      <c r="N272" s="76"/>
      <c r="O272" s="76"/>
      <c r="P272" s="76"/>
      <c r="Q272" s="76"/>
      <c r="R272" s="76"/>
      <c r="S272" s="76"/>
      <c r="T272" s="76"/>
      <c r="U272" s="76"/>
      <c r="V272" s="76"/>
      <c r="W272" s="76"/>
      <c r="X272" s="76"/>
      <c r="Y272" s="76"/>
      <c r="Z272" s="76"/>
      <c r="AA272" s="76"/>
      <c r="AB272" s="76"/>
      <c r="AC272" s="76"/>
      <c r="AD272" s="76"/>
      <c r="AE272" s="76"/>
    </row>
    <row r="273" spans="1:31" ht="15.5" x14ac:dyDescent="0.35">
      <c r="A273" s="414"/>
      <c r="B273" s="414"/>
      <c r="C273" s="76"/>
      <c r="D273" s="76"/>
      <c r="E273" s="76"/>
      <c r="F273" s="76"/>
      <c r="G273" s="76"/>
      <c r="H273" s="427"/>
      <c r="I273" s="428"/>
      <c r="J273" s="429"/>
      <c r="K273" s="76"/>
      <c r="L273" s="76"/>
      <c r="M273" s="76"/>
      <c r="N273" s="76"/>
      <c r="O273" s="76"/>
      <c r="P273" s="76"/>
      <c r="Q273" s="76"/>
      <c r="R273" s="76"/>
      <c r="S273" s="76"/>
      <c r="T273" s="76"/>
      <c r="U273" s="76"/>
      <c r="V273" s="76"/>
      <c r="W273" s="76"/>
      <c r="X273" s="76"/>
      <c r="Y273" s="76"/>
      <c r="Z273" s="76"/>
      <c r="AA273" s="76"/>
      <c r="AB273" s="76"/>
      <c r="AC273" s="76"/>
      <c r="AD273" s="76"/>
      <c r="AE273" s="76"/>
    </row>
    <row r="274" spans="1:31" ht="15.5" x14ac:dyDescent="0.35">
      <c r="A274" s="414"/>
      <c r="B274" s="414"/>
      <c r="C274" s="76"/>
      <c r="D274" s="76"/>
      <c r="E274" s="76"/>
      <c r="F274" s="76"/>
      <c r="G274" s="76"/>
      <c r="H274" s="427"/>
      <c r="I274" s="428"/>
      <c r="J274" s="429"/>
      <c r="K274" s="76"/>
      <c r="L274" s="76"/>
      <c r="M274" s="76"/>
      <c r="N274" s="76"/>
      <c r="O274" s="76"/>
      <c r="P274" s="76"/>
      <c r="Q274" s="76"/>
      <c r="R274" s="76"/>
      <c r="S274" s="76"/>
      <c r="T274" s="76"/>
      <c r="U274" s="76"/>
      <c r="V274" s="76"/>
      <c r="W274" s="76"/>
      <c r="X274" s="76"/>
      <c r="Y274" s="76"/>
      <c r="Z274" s="76"/>
      <c r="AA274" s="76"/>
      <c r="AB274" s="76"/>
      <c r="AC274" s="76"/>
      <c r="AD274" s="76"/>
      <c r="AE274" s="76"/>
    </row>
    <row r="275" spans="1:31" ht="15.5" x14ac:dyDescent="0.35">
      <c r="A275" s="414"/>
      <c r="B275" s="414"/>
      <c r="C275" s="76"/>
      <c r="D275" s="76"/>
      <c r="E275" s="76"/>
      <c r="F275" s="76"/>
      <c r="G275" s="76"/>
      <c r="H275" s="427"/>
      <c r="I275" s="428"/>
      <c r="J275" s="429"/>
      <c r="K275" s="76"/>
      <c r="L275" s="76"/>
      <c r="M275" s="76"/>
      <c r="N275" s="76"/>
      <c r="O275" s="76"/>
      <c r="P275" s="76"/>
      <c r="Q275" s="76"/>
      <c r="R275" s="76"/>
      <c r="S275" s="76"/>
      <c r="T275" s="76"/>
      <c r="U275" s="76"/>
      <c r="V275" s="76"/>
      <c r="W275" s="76"/>
      <c r="X275" s="76"/>
      <c r="Y275" s="76"/>
      <c r="Z275" s="76"/>
      <c r="AA275" s="76"/>
      <c r="AB275" s="76"/>
      <c r="AC275" s="76"/>
      <c r="AD275" s="76"/>
      <c r="AE275" s="76"/>
    </row>
    <row r="276" spans="1:31" ht="15.5" x14ac:dyDescent="0.35">
      <c r="A276" s="414"/>
      <c r="B276" s="414"/>
      <c r="C276" s="76"/>
      <c r="D276" s="76"/>
      <c r="E276" s="76"/>
      <c r="F276" s="76"/>
      <c r="G276" s="76"/>
      <c r="H276" s="427"/>
      <c r="I276" s="428"/>
      <c r="J276" s="429"/>
      <c r="K276" s="76"/>
      <c r="L276" s="76"/>
      <c r="M276" s="76"/>
      <c r="N276" s="76"/>
      <c r="O276" s="76"/>
      <c r="P276" s="76"/>
      <c r="Q276" s="76"/>
      <c r="R276" s="76"/>
      <c r="S276" s="76"/>
      <c r="T276" s="76"/>
      <c r="U276" s="76"/>
      <c r="V276" s="76"/>
      <c r="W276" s="76"/>
      <c r="X276" s="76"/>
      <c r="Y276" s="76"/>
      <c r="Z276" s="76"/>
      <c r="AA276" s="76"/>
      <c r="AB276" s="76"/>
      <c r="AC276" s="76"/>
      <c r="AD276" s="76"/>
      <c r="AE276" s="76"/>
    </row>
    <row r="277" spans="1:31" ht="15.5" x14ac:dyDescent="0.35">
      <c r="A277" s="414"/>
      <c r="B277" s="414"/>
      <c r="C277" s="76"/>
      <c r="D277" s="76"/>
      <c r="E277" s="76"/>
      <c r="F277" s="76"/>
      <c r="G277" s="76"/>
      <c r="H277" s="427"/>
      <c r="I277" s="428"/>
      <c r="J277" s="429"/>
      <c r="K277" s="76"/>
      <c r="L277" s="76"/>
      <c r="M277" s="76"/>
      <c r="N277" s="76"/>
      <c r="O277" s="76"/>
      <c r="P277" s="76"/>
      <c r="Q277" s="76"/>
      <c r="R277" s="76"/>
      <c r="S277" s="76"/>
      <c r="T277" s="76"/>
      <c r="U277" s="76"/>
      <c r="V277" s="76"/>
      <c r="W277" s="76"/>
      <c r="X277" s="76"/>
      <c r="Y277" s="76"/>
      <c r="Z277" s="76"/>
      <c r="AA277" s="76"/>
      <c r="AB277" s="76"/>
      <c r="AC277" s="76"/>
      <c r="AD277" s="76"/>
      <c r="AE277" s="76"/>
    </row>
    <row r="278" spans="1:31" ht="15.5" x14ac:dyDescent="0.35">
      <c r="A278" s="414"/>
      <c r="B278" s="414"/>
      <c r="C278" s="76"/>
      <c r="D278" s="76"/>
      <c r="E278" s="76"/>
      <c r="F278" s="76"/>
      <c r="G278" s="76"/>
      <c r="H278" s="427"/>
      <c r="I278" s="428"/>
      <c r="J278" s="429"/>
      <c r="K278" s="76"/>
      <c r="L278" s="76"/>
      <c r="M278" s="76"/>
      <c r="N278" s="76"/>
      <c r="O278" s="76"/>
      <c r="P278" s="76"/>
      <c r="Q278" s="76"/>
      <c r="R278" s="76"/>
      <c r="S278" s="76"/>
      <c r="T278" s="76"/>
      <c r="U278" s="76"/>
      <c r="V278" s="76"/>
      <c r="W278" s="76"/>
      <c r="X278" s="76"/>
      <c r="Y278" s="76"/>
      <c r="Z278" s="76"/>
      <c r="AA278" s="76"/>
      <c r="AB278" s="76"/>
      <c r="AC278" s="76"/>
      <c r="AD278" s="76"/>
      <c r="AE278" s="76"/>
    </row>
    <row r="279" spans="1:31" ht="15.5" x14ac:dyDescent="0.35">
      <c r="A279" s="414"/>
      <c r="B279" s="414"/>
      <c r="C279" s="76"/>
      <c r="D279" s="76"/>
      <c r="E279" s="76"/>
      <c r="F279" s="76"/>
      <c r="G279" s="76"/>
      <c r="H279" s="427"/>
      <c r="I279" s="428"/>
      <c r="J279" s="429"/>
      <c r="K279" s="76"/>
      <c r="L279" s="76"/>
      <c r="M279" s="76"/>
      <c r="N279" s="76"/>
      <c r="O279" s="76"/>
      <c r="P279" s="76"/>
      <c r="Q279" s="76"/>
      <c r="R279" s="76"/>
      <c r="S279" s="76"/>
      <c r="T279" s="76"/>
      <c r="U279" s="76"/>
      <c r="V279" s="76"/>
      <c r="W279" s="76"/>
      <c r="X279" s="76"/>
      <c r="Y279" s="76"/>
      <c r="Z279" s="76"/>
      <c r="AA279" s="76"/>
      <c r="AB279" s="76"/>
      <c r="AC279" s="76"/>
      <c r="AD279" s="76"/>
      <c r="AE279" s="76"/>
    </row>
    <row r="280" spans="1:31" ht="15.5" x14ac:dyDescent="0.35">
      <c r="A280" s="414"/>
      <c r="B280" s="414"/>
      <c r="C280" s="76"/>
      <c r="D280" s="76"/>
      <c r="E280" s="76"/>
      <c r="F280" s="76"/>
      <c r="G280" s="76"/>
      <c r="H280" s="427"/>
      <c r="I280" s="428"/>
      <c r="J280" s="429"/>
      <c r="K280" s="76"/>
      <c r="L280" s="76"/>
      <c r="M280" s="76"/>
      <c r="N280" s="76"/>
      <c r="O280" s="76"/>
      <c r="P280" s="76"/>
      <c r="Q280" s="76"/>
      <c r="R280" s="76"/>
      <c r="S280" s="76"/>
      <c r="T280" s="76"/>
      <c r="U280" s="76"/>
      <c r="V280" s="76"/>
      <c r="W280" s="76"/>
      <c r="X280" s="76"/>
      <c r="Y280" s="76"/>
      <c r="Z280" s="76"/>
      <c r="AA280" s="76"/>
      <c r="AB280" s="76"/>
      <c r="AC280" s="76"/>
      <c r="AD280" s="76"/>
      <c r="AE280" s="76"/>
    </row>
    <row r="281" spans="1:31" ht="15.5" x14ac:dyDescent="0.35">
      <c r="A281" s="414"/>
      <c r="B281" s="414"/>
      <c r="C281" s="76"/>
      <c r="D281" s="76"/>
      <c r="E281" s="76"/>
      <c r="F281" s="76"/>
      <c r="G281" s="76"/>
      <c r="H281" s="427"/>
      <c r="I281" s="428"/>
      <c r="J281" s="429"/>
      <c r="K281" s="76"/>
      <c r="L281" s="76"/>
      <c r="M281" s="76"/>
      <c r="N281" s="76"/>
      <c r="O281" s="76"/>
      <c r="P281" s="76"/>
      <c r="Q281" s="76"/>
      <c r="R281" s="76"/>
      <c r="S281" s="76"/>
      <c r="T281" s="76"/>
      <c r="U281" s="76"/>
      <c r="V281" s="76"/>
      <c r="W281" s="76"/>
      <c r="X281" s="76"/>
      <c r="Y281" s="76"/>
      <c r="Z281" s="76"/>
      <c r="AA281" s="76"/>
      <c r="AB281" s="76"/>
      <c r="AC281" s="76"/>
      <c r="AD281" s="76"/>
      <c r="AE281" s="76"/>
    </row>
    <row r="282" spans="1:31" ht="15.5" x14ac:dyDescent="0.35">
      <c r="A282" s="414"/>
      <c r="B282" s="414"/>
      <c r="C282" s="76"/>
      <c r="D282" s="76"/>
      <c r="E282" s="76"/>
      <c r="F282" s="76"/>
      <c r="G282" s="76"/>
      <c r="H282" s="427"/>
      <c r="I282" s="428"/>
      <c r="J282" s="429"/>
      <c r="K282" s="76"/>
      <c r="L282" s="76"/>
      <c r="M282" s="76"/>
      <c r="N282" s="76"/>
      <c r="O282" s="76"/>
      <c r="P282" s="76"/>
      <c r="Q282" s="76"/>
      <c r="R282" s="76"/>
      <c r="S282" s="76"/>
      <c r="T282" s="76"/>
      <c r="U282" s="76"/>
      <c r="V282" s="76"/>
      <c r="W282" s="76"/>
      <c r="X282" s="76"/>
      <c r="Y282" s="76"/>
      <c r="Z282" s="76"/>
      <c r="AA282" s="76"/>
      <c r="AB282" s="76"/>
      <c r="AC282" s="76"/>
      <c r="AD282" s="76"/>
      <c r="AE282" s="76"/>
    </row>
    <row r="283" spans="1:31" ht="15.5" x14ac:dyDescent="0.35">
      <c r="A283" s="414"/>
      <c r="B283" s="414"/>
      <c r="C283" s="76"/>
      <c r="D283" s="76"/>
      <c r="E283" s="76"/>
      <c r="F283" s="76"/>
      <c r="G283" s="76"/>
      <c r="H283" s="427"/>
      <c r="I283" s="428"/>
      <c r="J283" s="429"/>
      <c r="K283" s="76"/>
      <c r="L283" s="76"/>
      <c r="M283" s="76"/>
      <c r="N283" s="76"/>
      <c r="O283" s="76"/>
      <c r="P283" s="76"/>
      <c r="Q283" s="76"/>
      <c r="R283" s="76"/>
      <c r="S283" s="76"/>
      <c r="T283" s="76"/>
      <c r="U283" s="76"/>
      <c r="V283" s="76"/>
      <c r="W283" s="76"/>
      <c r="X283" s="76"/>
      <c r="Y283" s="76"/>
      <c r="Z283" s="76"/>
      <c r="AA283" s="76"/>
      <c r="AB283" s="76"/>
      <c r="AC283" s="76"/>
      <c r="AD283" s="76"/>
      <c r="AE283" s="76"/>
    </row>
    <row r="284" spans="1:31" ht="15.5" x14ac:dyDescent="0.35">
      <c r="A284" s="414"/>
      <c r="B284" s="414"/>
      <c r="C284" s="76"/>
      <c r="D284" s="76"/>
      <c r="E284" s="76"/>
      <c r="F284" s="76"/>
      <c r="G284" s="76"/>
      <c r="H284" s="427"/>
      <c r="I284" s="428"/>
      <c r="J284" s="429"/>
      <c r="K284" s="76"/>
      <c r="L284" s="76"/>
      <c r="M284" s="76"/>
      <c r="N284" s="76"/>
      <c r="O284" s="76"/>
      <c r="P284" s="76"/>
      <c r="Q284" s="76"/>
      <c r="R284" s="76"/>
      <c r="S284" s="76"/>
      <c r="T284" s="76"/>
      <c r="U284" s="76"/>
      <c r="V284" s="76"/>
      <c r="W284" s="76"/>
      <c r="X284" s="76"/>
      <c r="Y284" s="76"/>
      <c r="Z284" s="76"/>
      <c r="AA284" s="76"/>
      <c r="AB284" s="76"/>
      <c r="AC284" s="76"/>
      <c r="AD284" s="76"/>
      <c r="AE284" s="76"/>
    </row>
    <row r="285" spans="1:31" ht="15.5" x14ac:dyDescent="0.35">
      <c r="A285" s="414"/>
      <c r="B285" s="414"/>
      <c r="C285" s="76"/>
      <c r="D285" s="76"/>
      <c r="E285" s="76"/>
      <c r="F285" s="76"/>
      <c r="G285" s="76"/>
      <c r="H285" s="427"/>
      <c r="I285" s="428"/>
      <c r="J285" s="429"/>
      <c r="K285" s="76"/>
      <c r="L285" s="76"/>
      <c r="M285" s="76"/>
      <c r="N285" s="76"/>
      <c r="O285" s="76"/>
      <c r="P285" s="76"/>
      <c r="Q285" s="76"/>
      <c r="R285" s="76"/>
      <c r="S285" s="76"/>
      <c r="T285" s="76"/>
      <c r="U285" s="76"/>
      <c r="V285" s="76"/>
      <c r="W285" s="76"/>
      <c r="X285" s="76"/>
      <c r="Y285" s="76"/>
      <c r="Z285" s="76"/>
      <c r="AA285" s="76"/>
      <c r="AB285" s="76"/>
      <c r="AC285" s="76"/>
      <c r="AD285" s="76"/>
      <c r="AE285" s="76"/>
    </row>
    <row r="286" spans="1:31" ht="15.5" x14ac:dyDescent="0.35">
      <c r="A286" s="414"/>
      <c r="B286" s="414"/>
      <c r="C286" s="76"/>
      <c r="D286" s="76"/>
      <c r="E286" s="76"/>
      <c r="F286" s="76"/>
      <c r="G286" s="76"/>
      <c r="H286" s="427"/>
      <c r="I286" s="428"/>
      <c r="J286" s="429"/>
      <c r="K286" s="76"/>
      <c r="L286" s="76"/>
      <c r="M286" s="76"/>
      <c r="N286" s="76"/>
      <c r="O286" s="76"/>
      <c r="P286" s="76"/>
      <c r="Q286" s="76"/>
      <c r="R286" s="76"/>
      <c r="S286" s="76"/>
      <c r="T286" s="76"/>
      <c r="U286" s="76"/>
      <c r="V286" s="76"/>
      <c r="W286" s="76"/>
      <c r="X286" s="76"/>
      <c r="Y286" s="76"/>
      <c r="Z286" s="76"/>
      <c r="AA286" s="76"/>
      <c r="AB286" s="76"/>
      <c r="AC286" s="76"/>
      <c r="AD286" s="76"/>
      <c r="AE286" s="76"/>
    </row>
    <row r="287" spans="1:31" ht="15.5" x14ac:dyDescent="0.35">
      <c r="A287" s="414"/>
      <c r="B287" s="414"/>
      <c r="C287" s="76"/>
      <c r="D287" s="76"/>
      <c r="E287" s="76"/>
      <c r="F287" s="76"/>
      <c r="G287" s="76"/>
      <c r="H287" s="427"/>
      <c r="I287" s="428"/>
      <c r="J287" s="429"/>
      <c r="K287" s="76"/>
      <c r="L287" s="76"/>
      <c r="M287" s="76"/>
      <c r="N287" s="76"/>
      <c r="O287" s="76"/>
      <c r="P287" s="76"/>
      <c r="Q287" s="76"/>
      <c r="R287" s="76"/>
      <c r="S287" s="76"/>
      <c r="T287" s="76"/>
      <c r="U287" s="76"/>
      <c r="V287" s="76"/>
      <c r="W287" s="76"/>
      <c r="X287" s="76"/>
      <c r="Y287" s="76"/>
      <c r="Z287" s="76"/>
      <c r="AA287" s="76"/>
      <c r="AB287" s="76"/>
      <c r="AC287" s="76"/>
      <c r="AD287" s="76"/>
      <c r="AE287" s="76"/>
    </row>
    <row r="288" spans="1:31" ht="15.5" x14ac:dyDescent="0.35">
      <c r="A288" s="414"/>
      <c r="B288" s="414"/>
      <c r="C288" s="76"/>
      <c r="D288" s="76"/>
      <c r="E288" s="76"/>
      <c r="F288" s="76"/>
      <c r="G288" s="76"/>
      <c r="H288" s="427"/>
      <c r="I288" s="428"/>
      <c r="J288" s="429"/>
      <c r="K288" s="76"/>
      <c r="L288" s="76"/>
      <c r="M288" s="76"/>
      <c r="N288" s="76"/>
      <c r="O288" s="76"/>
      <c r="P288" s="76"/>
      <c r="Q288" s="76"/>
      <c r="R288" s="76"/>
      <c r="S288" s="76"/>
      <c r="T288" s="76"/>
      <c r="U288" s="76"/>
      <c r="V288" s="76"/>
      <c r="W288" s="76"/>
      <c r="X288" s="76"/>
      <c r="Y288" s="76"/>
      <c r="Z288" s="76"/>
      <c r="AA288" s="76"/>
      <c r="AB288" s="76"/>
      <c r="AC288" s="76"/>
      <c r="AD288" s="76"/>
      <c r="AE288" s="76"/>
    </row>
    <row r="289" spans="1:31" ht="15.5" x14ac:dyDescent="0.35">
      <c r="A289" s="414"/>
      <c r="B289" s="414"/>
      <c r="C289" s="76"/>
      <c r="D289" s="76"/>
      <c r="E289" s="76"/>
      <c r="F289" s="76"/>
      <c r="G289" s="76"/>
      <c r="H289" s="427"/>
      <c r="I289" s="428"/>
      <c r="J289" s="429"/>
      <c r="K289" s="76"/>
      <c r="L289" s="76"/>
      <c r="M289" s="76"/>
      <c r="N289" s="76"/>
      <c r="O289" s="76"/>
      <c r="P289" s="76"/>
      <c r="Q289" s="76"/>
      <c r="R289" s="76"/>
      <c r="S289" s="76"/>
      <c r="T289" s="76"/>
      <c r="U289" s="76"/>
      <c r="V289" s="76"/>
      <c r="W289" s="76"/>
      <c r="X289" s="76"/>
      <c r="Y289" s="76"/>
      <c r="Z289" s="76"/>
      <c r="AA289" s="76"/>
      <c r="AB289" s="76"/>
      <c r="AC289" s="76"/>
      <c r="AD289" s="76"/>
      <c r="AE289" s="76"/>
    </row>
    <row r="290" spans="1:31" ht="15.5" x14ac:dyDescent="0.35">
      <c r="A290" s="414"/>
      <c r="B290" s="414"/>
      <c r="C290" s="76"/>
      <c r="D290" s="76"/>
      <c r="E290" s="76"/>
      <c r="F290" s="76"/>
      <c r="G290" s="76"/>
      <c r="H290" s="427"/>
      <c r="I290" s="428"/>
      <c r="J290" s="429"/>
      <c r="K290" s="76"/>
      <c r="L290" s="76"/>
      <c r="M290" s="76"/>
      <c r="N290" s="76"/>
      <c r="O290" s="76"/>
      <c r="P290" s="76"/>
      <c r="Q290" s="76"/>
      <c r="R290" s="76"/>
      <c r="S290" s="76"/>
      <c r="T290" s="76"/>
      <c r="U290" s="76"/>
      <c r="V290" s="76"/>
      <c r="W290" s="76"/>
      <c r="X290" s="76"/>
      <c r="Y290" s="76"/>
      <c r="Z290" s="76"/>
      <c r="AA290" s="76"/>
      <c r="AB290" s="76"/>
      <c r="AC290" s="76"/>
      <c r="AD290" s="76"/>
      <c r="AE290" s="76"/>
    </row>
    <row r="291" spans="1:31" ht="15.5" x14ac:dyDescent="0.35">
      <c r="A291" s="414"/>
      <c r="B291" s="414"/>
      <c r="C291" s="76"/>
      <c r="D291" s="76"/>
      <c r="E291" s="76"/>
      <c r="F291" s="76"/>
      <c r="G291" s="76"/>
      <c r="H291" s="427"/>
      <c r="I291" s="428"/>
      <c r="J291" s="429"/>
      <c r="K291" s="76"/>
      <c r="L291" s="76"/>
      <c r="M291" s="76"/>
      <c r="N291" s="76"/>
      <c r="O291" s="76"/>
      <c r="P291" s="76"/>
      <c r="Q291" s="76"/>
      <c r="R291" s="76"/>
      <c r="S291" s="76"/>
      <c r="T291" s="76"/>
      <c r="U291" s="76"/>
      <c r="V291" s="76"/>
      <c r="W291" s="76"/>
      <c r="X291" s="76"/>
      <c r="Y291" s="76"/>
      <c r="Z291" s="76"/>
      <c r="AA291" s="76"/>
      <c r="AB291" s="76"/>
      <c r="AC291" s="76"/>
      <c r="AD291" s="76"/>
      <c r="AE291" s="76"/>
    </row>
    <row r="292" spans="1:31" ht="15.5" x14ac:dyDescent="0.35">
      <c r="A292" s="414"/>
      <c r="B292" s="414"/>
      <c r="C292" s="76"/>
      <c r="D292" s="76"/>
      <c r="E292" s="76"/>
      <c r="F292" s="76"/>
      <c r="G292" s="76"/>
      <c r="H292" s="427"/>
      <c r="I292" s="428"/>
      <c r="J292" s="429"/>
      <c r="K292" s="76"/>
      <c r="L292" s="76"/>
      <c r="M292" s="76"/>
      <c r="N292" s="76"/>
      <c r="O292" s="76"/>
      <c r="P292" s="76"/>
      <c r="Q292" s="76"/>
      <c r="R292" s="76"/>
      <c r="S292" s="76"/>
      <c r="T292" s="76"/>
      <c r="U292" s="76"/>
      <c r="V292" s="76"/>
      <c r="W292" s="76"/>
      <c r="X292" s="76"/>
      <c r="Y292" s="76"/>
      <c r="Z292" s="76"/>
      <c r="AA292" s="76"/>
      <c r="AB292" s="76"/>
      <c r="AC292" s="76"/>
      <c r="AD292" s="76"/>
      <c r="AE292" s="76"/>
    </row>
    <row r="293" spans="1:31" ht="15.5" x14ac:dyDescent="0.35">
      <c r="A293" s="414"/>
      <c r="B293" s="414"/>
      <c r="C293" s="76"/>
      <c r="D293" s="76"/>
      <c r="E293" s="76"/>
      <c r="F293" s="76"/>
      <c r="G293" s="76"/>
      <c r="H293" s="427"/>
      <c r="I293" s="428"/>
      <c r="J293" s="429"/>
      <c r="K293" s="76"/>
      <c r="L293" s="76"/>
      <c r="M293" s="76"/>
      <c r="N293" s="76"/>
      <c r="O293" s="76"/>
      <c r="P293" s="76"/>
      <c r="Q293" s="76"/>
      <c r="R293" s="76"/>
      <c r="S293" s="76"/>
      <c r="T293" s="76"/>
      <c r="U293" s="76"/>
      <c r="V293" s="76"/>
      <c r="W293" s="76"/>
      <c r="X293" s="76"/>
      <c r="Y293" s="76"/>
      <c r="Z293" s="76"/>
      <c r="AA293" s="76"/>
      <c r="AB293" s="76"/>
      <c r="AC293" s="76"/>
      <c r="AD293" s="76"/>
      <c r="AE293" s="76"/>
    </row>
    <row r="294" spans="1:31" ht="15.5" x14ac:dyDescent="0.35">
      <c r="A294" s="414"/>
      <c r="B294" s="414"/>
      <c r="C294" s="76"/>
      <c r="D294" s="76"/>
      <c r="E294" s="76"/>
      <c r="F294" s="76"/>
      <c r="G294" s="76"/>
      <c r="H294" s="427"/>
      <c r="I294" s="428"/>
      <c r="J294" s="429"/>
      <c r="K294" s="76"/>
      <c r="L294" s="76"/>
      <c r="M294" s="76"/>
      <c r="N294" s="76"/>
      <c r="O294" s="76"/>
      <c r="P294" s="76"/>
      <c r="Q294" s="76"/>
      <c r="R294" s="76"/>
      <c r="S294" s="76"/>
      <c r="T294" s="76"/>
      <c r="U294" s="76"/>
      <c r="V294" s="76"/>
      <c r="W294" s="76"/>
      <c r="X294" s="76"/>
      <c r="Y294" s="76"/>
      <c r="Z294" s="76"/>
      <c r="AA294" s="76"/>
      <c r="AB294" s="76"/>
      <c r="AC294" s="76"/>
      <c r="AD294" s="76"/>
      <c r="AE294" s="76"/>
    </row>
    <row r="295" spans="1:31" ht="15.5" x14ac:dyDescent="0.35">
      <c r="A295" s="414"/>
      <c r="B295" s="414"/>
      <c r="C295" s="76"/>
      <c r="D295" s="76"/>
      <c r="E295" s="76"/>
      <c r="F295" s="76"/>
      <c r="G295" s="76"/>
      <c r="H295" s="427"/>
      <c r="I295" s="428"/>
      <c r="J295" s="429"/>
      <c r="K295" s="76"/>
      <c r="L295" s="76"/>
      <c r="M295" s="76"/>
      <c r="N295" s="76"/>
      <c r="O295" s="76"/>
      <c r="P295" s="76"/>
      <c r="Q295" s="76"/>
      <c r="R295" s="76"/>
      <c r="S295" s="76"/>
      <c r="T295" s="76"/>
      <c r="U295" s="76"/>
      <c r="V295" s="76"/>
      <c r="W295" s="76"/>
      <c r="X295" s="76"/>
      <c r="Y295" s="76"/>
      <c r="Z295" s="76"/>
      <c r="AA295" s="76"/>
      <c r="AB295" s="76"/>
      <c r="AC295" s="76"/>
      <c r="AD295" s="76"/>
      <c r="AE295" s="76"/>
    </row>
    <row r="296" spans="1:31" ht="15.5" x14ac:dyDescent="0.35">
      <c r="A296" s="414"/>
      <c r="B296" s="414"/>
      <c r="C296" s="76"/>
      <c r="D296" s="76"/>
      <c r="E296" s="76"/>
      <c r="F296" s="76"/>
      <c r="G296" s="76"/>
      <c r="H296" s="427"/>
      <c r="I296" s="428"/>
      <c r="J296" s="429"/>
      <c r="K296" s="76"/>
      <c r="L296" s="76"/>
      <c r="M296" s="76"/>
      <c r="N296" s="76"/>
      <c r="O296" s="76"/>
      <c r="P296" s="76"/>
      <c r="Q296" s="76"/>
      <c r="R296" s="76"/>
      <c r="S296" s="76"/>
      <c r="T296" s="76"/>
      <c r="U296" s="76"/>
      <c r="V296" s="76"/>
      <c r="W296" s="76"/>
      <c r="X296" s="76"/>
      <c r="Y296" s="76"/>
      <c r="Z296" s="76"/>
      <c r="AA296" s="76"/>
      <c r="AB296" s="76"/>
      <c r="AC296" s="76"/>
      <c r="AD296" s="76"/>
      <c r="AE296" s="76"/>
    </row>
    <row r="297" spans="1:31" ht="15.5" x14ac:dyDescent="0.35">
      <c r="A297" s="414"/>
      <c r="B297" s="414"/>
      <c r="C297" s="76"/>
      <c r="D297" s="76"/>
      <c r="E297" s="76"/>
      <c r="F297" s="76"/>
      <c r="G297" s="76"/>
      <c r="H297" s="427"/>
      <c r="I297" s="428"/>
      <c r="J297" s="429"/>
      <c r="K297" s="76"/>
      <c r="L297" s="76"/>
      <c r="M297" s="76"/>
      <c r="N297" s="76"/>
      <c r="O297" s="76"/>
      <c r="P297" s="76"/>
      <c r="Q297" s="76"/>
      <c r="R297" s="76"/>
      <c r="S297" s="76"/>
      <c r="T297" s="76"/>
      <c r="U297" s="76"/>
      <c r="V297" s="76"/>
      <c r="W297" s="76"/>
      <c r="X297" s="76"/>
      <c r="Y297" s="76"/>
      <c r="Z297" s="76"/>
      <c r="AA297" s="76"/>
      <c r="AB297" s="76"/>
      <c r="AC297" s="76"/>
      <c r="AD297" s="76"/>
      <c r="AE297" s="76"/>
    </row>
    <row r="298" spans="1:31" ht="15.5" x14ac:dyDescent="0.35">
      <c r="A298" s="414"/>
      <c r="B298" s="414"/>
      <c r="C298" s="76"/>
      <c r="D298" s="76"/>
      <c r="E298" s="76"/>
      <c r="F298" s="76"/>
      <c r="G298" s="76"/>
      <c r="H298" s="427"/>
      <c r="I298" s="428"/>
      <c r="J298" s="429"/>
      <c r="K298" s="76"/>
      <c r="L298" s="76"/>
      <c r="M298" s="76"/>
      <c r="N298" s="76"/>
      <c r="O298" s="76"/>
      <c r="P298" s="76"/>
      <c r="Q298" s="76"/>
      <c r="R298" s="76"/>
      <c r="S298" s="76"/>
      <c r="T298" s="76"/>
      <c r="U298" s="76"/>
      <c r="V298" s="76"/>
      <c r="W298" s="76"/>
      <c r="X298" s="76"/>
      <c r="Y298" s="76"/>
      <c r="Z298" s="76"/>
      <c r="AA298" s="76"/>
      <c r="AB298" s="76"/>
      <c r="AC298" s="76"/>
      <c r="AD298" s="76"/>
      <c r="AE298" s="76"/>
    </row>
    <row r="299" spans="1:31" ht="15.5" x14ac:dyDescent="0.35">
      <c r="A299" s="414"/>
      <c r="B299" s="414"/>
      <c r="C299" s="76"/>
      <c r="D299" s="76"/>
      <c r="E299" s="76"/>
      <c r="F299" s="76"/>
      <c r="G299" s="76"/>
      <c r="H299" s="427"/>
      <c r="I299" s="428"/>
      <c r="J299" s="429"/>
      <c r="K299" s="76"/>
      <c r="L299" s="76"/>
      <c r="M299" s="76"/>
      <c r="N299" s="76"/>
      <c r="O299" s="76"/>
      <c r="P299" s="76"/>
      <c r="Q299" s="76"/>
      <c r="R299" s="76"/>
      <c r="S299" s="76"/>
      <c r="T299" s="76"/>
      <c r="U299" s="76"/>
      <c r="V299" s="76"/>
      <c r="W299" s="76"/>
      <c r="X299" s="76"/>
      <c r="Y299" s="76"/>
      <c r="Z299" s="76"/>
      <c r="AA299" s="76"/>
      <c r="AB299" s="76"/>
      <c r="AC299" s="76"/>
      <c r="AD299" s="76"/>
      <c r="AE299" s="76"/>
    </row>
    <row r="300" spans="1:31" ht="15.5" x14ac:dyDescent="0.35">
      <c r="A300" s="414"/>
      <c r="B300" s="414"/>
      <c r="C300" s="76"/>
      <c r="D300" s="76"/>
      <c r="E300" s="76"/>
      <c r="F300" s="76"/>
      <c r="G300" s="76"/>
      <c r="H300" s="427"/>
      <c r="I300" s="428"/>
      <c r="J300" s="429"/>
      <c r="K300" s="76"/>
      <c r="L300" s="76"/>
      <c r="M300" s="76"/>
      <c r="N300" s="76"/>
      <c r="O300" s="76"/>
      <c r="P300" s="76"/>
      <c r="Q300" s="76"/>
      <c r="R300" s="76"/>
      <c r="S300" s="76"/>
      <c r="T300" s="76"/>
      <c r="U300" s="76"/>
      <c r="V300" s="76"/>
      <c r="W300" s="76"/>
      <c r="X300" s="76"/>
      <c r="Y300" s="76"/>
      <c r="Z300" s="76"/>
      <c r="AA300" s="76"/>
      <c r="AB300" s="76"/>
      <c r="AC300" s="76"/>
      <c r="AD300" s="76"/>
      <c r="AE300" s="76"/>
    </row>
    <row r="301" spans="1:31" ht="15.5" x14ac:dyDescent="0.35">
      <c r="A301" s="414"/>
      <c r="B301" s="414"/>
      <c r="C301" s="76"/>
      <c r="D301" s="76"/>
      <c r="E301" s="76"/>
      <c r="F301" s="76"/>
      <c r="G301" s="76"/>
      <c r="H301" s="427"/>
      <c r="I301" s="428"/>
      <c r="J301" s="429"/>
      <c r="K301" s="76"/>
      <c r="L301" s="76"/>
      <c r="M301" s="76"/>
      <c r="N301" s="76"/>
      <c r="O301" s="76"/>
      <c r="P301" s="76"/>
      <c r="Q301" s="76"/>
      <c r="R301" s="76"/>
      <c r="S301" s="76"/>
      <c r="T301" s="76"/>
      <c r="U301" s="76"/>
      <c r="V301" s="76"/>
      <c r="W301" s="76"/>
      <c r="X301" s="76"/>
      <c r="Y301" s="76"/>
      <c r="Z301" s="76"/>
      <c r="AA301" s="76"/>
      <c r="AB301" s="76"/>
      <c r="AC301" s="76"/>
      <c r="AD301" s="76"/>
      <c r="AE301" s="76"/>
    </row>
    <row r="302" spans="1:31" ht="15.5" x14ac:dyDescent="0.35">
      <c r="A302" s="414"/>
      <c r="B302" s="414"/>
      <c r="C302" s="76"/>
      <c r="D302" s="76"/>
      <c r="E302" s="76"/>
      <c r="F302" s="76"/>
      <c r="G302" s="76"/>
      <c r="H302" s="427"/>
      <c r="I302" s="428"/>
      <c r="J302" s="429"/>
      <c r="K302" s="76"/>
      <c r="L302" s="76"/>
      <c r="M302" s="76"/>
      <c r="N302" s="76"/>
      <c r="O302" s="76"/>
      <c r="P302" s="76"/>
      <c r="Q302" s="76"/>
      <c r="R302" s="76"/>
      <c r="S302" s="76"/>
      <c r="T302" s="76"/>
      <c r="U302" s="76"/>
      <c r="V302" s="76"/>
      <c r="W302" s="76"/>
      <c r="X302" s="76"/>
      <c r="Y302" s="76"/>
      <c r="Z302" s="76"/>
      <c r="AA302" s="76"/>
      <c r="AB302" s="76"/>
      <c r="AC302" s="76"/>
      <c r="AD302" s="76"/>
      <c r="AE302" s="76"/>
    </row>
    <row r="303" spans="1:31" ht="15.5" x14ac:dyDescent="0.35">
      <c r="A303" s="414"/>
      <c r="B303" s="414"/>
      <c r="C303" s="76"/>
      <c r="D303" s="76"/>
      <c r="E303" s="76"/>
      <c r="F303" s="76"/>
      <c r="G303" s="76"/>
      <c r="H303" s="427"/>
      <c r="I303" s="428"/>
      <c r="J303" s="429"/>
      <c r="K303" s="76"/>
      <c r="L303" s="76"/>
      <c r="M303" s="76"/>
      <c r="N303" s="76"/>
      <c r="O303" s="76"/>
      <c r="P303" s="76"/>
      <c r="Q303" s="76"/>
      <c r="R303" s="76"/>
      <c r="S303" s="76"/>
      <c r="T303" s="76"/>
      <c r="U303" s="76"/>
      <c r="V303" s="76"/>
      <c r="W303" s="76"/>
      <c r="X303" s="76"/>
      <c r="Y303" s="76"/>
      <c r="Z303" s="76"/>
      <c r="AA303" s="76"/>
      <c r="AB303" s="76"/>
      <c r="AC303" s="76"/>
      <c r="AD303" s="76"/>
      <c r="AE303" s="76"/>
    </row>
    <row r="304" spans="1:31" ht="15.5" x14ac:dyDescent="0.35">
      <c r="A304" s="414"/>
      <c r="B304" s="414"/>
      <c r="C304" s="76"/>
      <c r="D304" s="76"/>
      <c r="E304" s="76"/>
      <c r="F304" s="76"/>
      <c r="G304" s="76"/>
      <c r="H304" s="427"/>
      <c r="I304" s="428"/>
      <c r="J304" s="429"/>
      <c r="K304" s="76"/>
      <c r="L304" s="76"/>
      <c r="M304" s="76"/>
      <c r="N304" s="76"/>
      <c r="O304" s="76"/>
      <c r="P304" s="76"/>
      <c r="Q304" s="76"/>
      <c r="R304" s="76"/>
      <c r="S304" s="76"/>
      <c r="T304" s="76"/>
      <c r="U304" s="76"/>
      <c r="V304" s="76"/>
      <c r="W304" s="76"/>
      <c r="X304" s="76"/>
      <c r="Y304" s="76"/>
      <c r="Z304" s="76"/>
      <c r="AA304" s="76"/>
      <c r="AB304" s="76"/>
      <c r="AC304" s="76"/>
      <c r="AD304" s="76"/>
      <c r="AE304" s="76"/>
    </row>
    <row r="305" spans="1:31" ht="15.5" x14ac:dyDescent="0.35">
      <c r="A305" s="414"/>
      <c r="B305" s="414"/>
      <c r="C305" s="76"/>
      <c r="D305" s="76"/>
      <c r="E305" s="76"/>
      <c r="F305" s="76"/>
      <c r="G305" s="76"/>
      <c r="H305" s="427"/>
      <c r="I305" s="428"/>
      <c r="J305" s="429"/>
      <c r="K305" s="76"/>
      <c r="L305" s="76"/>
      <c r="M305" s="76"/>
      <c r="N305" s="76"/>
      <c r="O305" s="76"/>
      <c r="P305" s="76"/>
      <c r="Q305" s="76"/>
      <c r="R305" s="76"/>
      <c r="S305" s="76"/>
      <c r="T305" s="76"/>
      <c r="U305" s="76"/>
      <c r="V305" s="76"/>
      <c r="W305" s="76"/>
      <c r="X305" s="76"/>
      <c r="Y305" s="76"/>
      <c r="Z305" s="76"/>
      <c r="AA305" s="76"/>
      <c r="AB305" s="76"/>
      <c r="AC305" s="76"/>
      <c r="AD305" s="76"/>
      <c r="AE305" s="76"/>
    </row>
    <row r="306" spans="1:31" ht="15.5" x14ac:dyDescent="0.35">
      <c r="A306" s="414"/>
      <c r="B306" s="414"/>
      <c r="C306" s="76"/>
      <c r="D306" s="76"/>
      <c r="E306" s="76"/>
      <c r="F306" s="76"/>
      <c r="G306" s="76"/>
      <c r="H306" s="427"/>
      <c r="I306" s="428"/>
      <c r="J306" s="429"/>
      <c r="K306" s="76"/>
      <c r="L306" s="76"/>
      <c r="M306" s="76"/>
      <c r="N306" s="76"/>
      <c r="O306" s="76"/>
      <c r="P306" s="76"/>
      <c r="Q306" s="76"/>
      <c r="R306" s="76"/>
      <c r="S306" s="76"/>
      <c r="T306" s="76"/>
      <c r="U306" s="76"/>
      <c r="V306" s="76"/>
      <c r="W306" s="76"/>
      <c r="X306" s="76"/>
      <c r="Y306" s="76"/>
      <c r="Z306" s="76"/>
      <c r="AA306" s="76"/>
      <c r="AB306" s="76"/>
      <c r="AC306" s="76"/>
      <c r="AD306" s="76"/>
      <c r="AE306" s="76"/>
    </row>
    <row r="307" spans="1:31" ht="15.5" x14ac:dyDescent="0.35">
      <c r="A307" s="414"/>
      <c r="B307" s="414"/>
      <c r="C307" s="76"/>
      <c r="D307" s="76"/>
      <c r="E307" s="76"/>
      <c r="F307" s="76"/>
      <c r="G307" s="76"/>
      <c r="H307" s="427"/>
      <c r="I307" s="428"/>
      <c r="J307" s="429"/>
      <c r="K307" s="76"/>
      <c r="L307" s="76"/>
      <c r="M307" s="76"/>
      <c r="N307" s="76"/>
      <c r="O307" s="76"/>
      <c r="P307" s="76"/>
      <c r="Q307" s="76"/>
      <c r="R307" s="76"/>
      <c r="S307" s="76"/>
      <c r="T307" s="76"/>
      <c r="U307" s="76"/>
      <c r="V307" s="76"/>
      <c r="W307" s="76"/>
      <c r="X307" s="76"/>
      <c r="Y307" s="76"/>
      <c r="Z307" s="76"/>
      <c r="AA307" s="76"/>
      <c r="AB307" s="76"/>
      <c r="AC307" s="76"/>
      <c r="AD307" s="76"/>
      <c r="AE307" s="76"/>
    </row>
    <row r="308" spans="1:31" ht="15.5" x14ac:dyDescent="0.35">
      <c r="A308" s="414"/>
      <c r="B308" s="414"/>
      <c r="C308" s="76"/>
      <c r="D308" s="76"/>
      <c r="E308" s="76"/>
      <c r="F308" s="76"/>
      <c r="G308" s="76"/>
      <c r="H308" s="427"/>
      <c r="I308" s="428"/>
      <c r="J308" s="429"/>
      <c r="K308" s="76"/>
      <c r="L308" s="76"/>
      <c r="M308" s="76"/>
      <c r="N308" s="76"/>
      <c r="O308" s="76"/>
      <c r="P308" s="76"/>
      <c r="Q308" s="76"/>
      <c r="R308" s="76"/>
      <c r="S308" s="76"/>
      <c r="T308" s="76"/>
      <c r="U308" s="76"/>
      <c r="V308" s="76"/>
      <c r="W308" s="76"/>
      <c r="X308" s="76"/>
      <c r="Y308" s="76"/>
      <c r="Z308" s="76"/>
      <c r="AA308" s="76"/>
      <c r="AB308" s="76"/>
      <c r="AC308" s="76"/>
      <c r="AD308" s="76"/>
      <c r="AE308" s="76"/>
    </row>
    <row r="309" spans="1:31" ht="15.5" x14ac:dyDescent="0.35">
      <c r="A309" s="414"/>
      <c r="B309" s="414"/>
      <c r="C309" s="76"/>
      <c r="D309" s="76"/>
      <c r="E309" s="76"/>
      <c r="F309" s="76"/>
      <c r="G309" s="76"/>
      <c r="H309" s="427"/>
      <c r="I309" s="428"/>
      <c r="J309" s="429"/>
      <c r="K309" s="76"/>
      <c r="L309" s="76"/>
      <c r="M309" s="76"/>
      <c r="N309" s="76"/>
      <c r="O309" s="76"/>
      <c r="P309" s="76"/>
      <c r="Q309" s="76"/>
      <c r="R309" s="76"/>
      <c r="S309" s="76"/>
      <c r="T309" s="76"/>
      <c r="U309" s="76"/>
      <c r="V309" s="76"/>
      <c r="W309" s="76"/>
      <c r="X309" s="76"/>
      <c r="Y309" s="76"/>
      <c r="Z309" s="76"/>
      <c r="AA309" s="76"/>
      <c r="AB309" s="76"/>
      <c r="AC309" s="76"/>
      <c r="AD309" s="76"/>
      <c r="AE309" s="76"/>
    </row>
    <row r="310" spans="1:31" ht="15.5" x14ac:dyDescent="0.35">
      <c r="A310" s="414"/>
      <c r="B310" s="414"/>
      <c r="C310" s="76"/>
      <c r="D310" s="76"/>
      <c r="E310" s="76"/>
      <c r="F310" s="76"/>
      <c r="G310" s="76"/>
      <c r="H310" s="427"/>
      <c r="I310" s="428"/>
      <c r="J310" s="429"/>
      <c r="K310" s="76"/>
      <c r="L310" s="76"/>
      <c r="M310" s="76"/>
      <c r="N310" s="76"/>
      <c r="O310" s="76"/>
      <c r="P310" s="76"/>
      <c r="Q310" s="76"/>
      <c r="R310" s="76"/>
      <c r="S310" s="76"/>
      <c r="T310" s="76"/>
      <c r="U310" s="76"/>
      <c r="V310" s="76"/>
      <c r="W310" s="76"/>
      <c r="X310" s="76"/>
      <c r="Y310" s="76"/>
      <c r="Z310" s="76"/>
      <c r="AA310" s="76"/>
      <c r="AB310" s="76"/>
      <c r="AC310" s="76"/>
      <c r="AD310" s="76"/>
      <c r="AE310" s="76"/>
    </row>
    <row r="311" spans="1:31" ht="15.5" x14ac:dyDescent="0.35">
      <c r="A311" s="414"/>
      <c r="B311" s="414"/>
      <c r="C311" s="76"/>
      <c r="D311" s="76"/>
      <c r="E311" s="76"/>
      <c r="F311" s="76"/>
      <c r="G311" s="76"/>
      <c r="H311" s="427"/>
      <c r="I311" s="428"/>
      <c r="J311" s="429"/>
      <c r="K311" s="76"/>
      <c r="L311" s="76"/>
      <c r="M311" s="76"/>
      <c r="N311" s="76"/>
      <c r="O311" s="76"/>
      <c r="P311" s="76"/>
      <c r="Q311" s="76"/>
      <c r="R311" s="76"/>
      <c r="S311" s="76"/>
      <c r="T311" s="76"/>
      <c r="U311" s="76"/>
      <c r="V311" s="76"/>
      <c r="W311" s="76"/>
      <c r="X311" s="76"/>
      <c r="Y311" s="76"/>
      <c r="Z311" s="76"/>
      <c r="AA311" s="76"/>
      <c r="AB311" s="76"/>
      <c r="AC311" s="76"/>
      <c r="AD311" s="76"/>
      <c r="AE311" s="76"/>
    </row>
    <row r="312" spans="1:31" ht="15.5" x14ac:dyDescent="0.35">
      <c r="A312" s="414"/>
      <c r="B312" s="414"/>
      <c r="C312" s="76"/>
      <c r="D312" s="76"/>
      <c r="E312" s="76"/>
      <c r="F312" s="76"/>
      <c r="G312" s="76"/>
      <c r="H312" s="427"/>
      <c r="I312" s="428"/>
      <c r="J312" s="429"/>
      <c r="K312" s="76"/>
      <c r="L312" s="76"/>
      <c r="M312" s="76"/>
      <c r="N312" s="76"/>
      <c r="O312" s="76"/>
      <c r="P312" s="76"/>
      <c r="Q312" s="76"/>
      <c r="R312" s="76"/>
      <c r="S312" s="76"/>
      <c r="T312" s="76"/>
      <c r="U312" s="76"/>
      <c r="V312" s="76"/>
      <c r="W312" s="76"/>
      <c r="X312" s="76"/>
      <c r="Y312" s="76"/>
      <c r="Z312" s="76"/>
      <c r="AA312" s="76"/>
      <c r="AB312" s="76"/>
      <c r="AC312" s="76"/>
      <c r="AD312" s="76"/>
      <c r="AE312" s="76"/>
    </row>
    <row r="313" spans="1:31" ht="15.5" x14ac:dyDescent="0.35">
      <c r="A313" s="414"/>
      <c r="B313" s="414"/>
      <c r="C313" s="76"/>
      <c r="D313" s="76"/>
      <c r="E313" s="76"/>
      <c r="F313" s="76"/>
      <c r="G313" s="76"/>
      <c r="H313" s="427"/>
      <c r="I313" s="428"/>
      <c r="J313" s="429"/>
      <c r="K313" s="76"/>
      <c r="L313" s="76"/>
      <c r="M313" s="76"/>
      <c r="N313" s="76"/>
      <c r="O313" s="76"/>
      <c r="P313" s="76"/>
      <c r="Q313" s="76"/>
      <c r="R313" s="76"/>
      <c r="S313" s="76"/>
      <c r="T313" s="76"/>
      <c r="U313" s="76"/>
      <c r="V313" s="76"/>
      <c r="W313" s="76"/>
      <c r="X313" s="76"/>
      <c r="Y313" s="76"/>
      <c r="Z313" s="76"/>
      <c r="AA313" s="76"/>
      <c r="AB313" s="76"/>
      <c r="AC313" s="76"/>
      <c r="AD313" s="76"/>
      <c r="AE313" s="76"/>
    </row>
    <row r="314" spans="1:31" ht="15.5" x14ac:dyDescent="0.35">
      <c r="A314" s="414"/>
      <c r="B314" s="414"/>
      <c r="C314" s="76"/>
      <c r="D314" s="76"/>
      <c r="E314" s="76"/>
      <c r="F314" s="76"/>
      <c r="G314" s="76"/>
      <c r="H314" s="427"/>
      <c r="I314" s="428"/>
      <c r="J314" s="429"/>
      <c r="K314" s="76"/>
      <c r="L314" s="76"/>
      <c r="M314" s="76"/>
      <c r="N314" s="76"/>
      <c r="O314" s="76"/>
      <c r="P314" s="76"/>
      <c r="Q314" s="76"/>
      <c r="R314" s="76"/>
      <c r="S314" s="76"/>
      <c r="T314" s="76"/>
      <c r="U314" s="76"/>
      <c r="V314" s="76"/>
      <c r="W314" s="76"/>
      <c r="X314" s="76"/>
      <c r="Y314" s="76"/>
      <c r="Z314" s="76"/>
      <c r="AA314" s="76"/>
      <c r="AB314" s="76"/>
      <c r="AC314" s="76"/>
      <c r="AD314" s="76"/>
      <c r="AE314" s="76"/>
    </row>
    <row r="315" spans="1:31" ht="15.5" x14ac:dyDescent="0.35">
      <c r="A315" s="414"/>
      <c r="B315" s="414"/>
      <c r="C315" s="76"/>
      <c r="D315" s="76"/>
      <c r="E315" s="76"/>
      <c r="F315" s="76"/>
      <c r="G315" s="76"/>
      <c r="H315" s="427"/>
      <c r="I315" s="428"/>
      <c r="J315" s="429"/>
      <c r="K315" s="76"/>
      <c r="L315" s="76"/>
      <c r="M315" s="76"/>
      <c r="N315" s="76"/>
      <c r="O315" s="76"/>
      <c r="P315" s="76"/>
      <c r="Q315" s="76"/>
      <c r="R315" s="76"/>
      <c r="S315" s="76"/>
      <c r="T315" s="76"/>
      <c r="U315" s="76"/>
      <c r="V315" s="76"/>
      <c r="W315" s="76"/>
      <c r="X315" s="76"/>
      <c r="Y315" s="76"/>
      <c r="Z315" s="76"/>
      <c r="AA315" s="76"/>
      <c r="AB315" s="76"/>
      <c r="AC315" s="76"/>
      <c r="AD315" s="76"/>
      <c r="AE315" s="76"/>
    </row>
    <row r="316" spans="1:31" ht="15.5" x14ac:dyDescent="0.35">
      <c r="A316" s="414"/>
      <c r="B316" s="414"/>
      <c r="C316" s="76"/>
      <c r="D316" s="76"/>
      <c r="E316" s="76"/>
      <c r="F316" s="76"/>
      <c r="G316" s="76"/>
      <c r="H316" s="427"/>
      <c r="I316" s="428"/>
      <c r="J316" s="429"/>
      <c r="K316" s="76"/>
      <c r="L316" s="76"/>
      <c r="M316" s="76"/>
      <c r="N316" s="76"/>
      <c r="O316" s="76"/>
      <c r="P316" s="76"/>
      <c r="Q316" s="76"/>
      <c r="R316" s="76"/>
      <c r="S316" s="76"/>
      <c r="T316" s="76"/>
      <c r="U316" s="76"/>
      <c r="V316" s="76"/>
      <c r="W316" s="76"/>
      <c r="X316" s="76"/>
      <c r="Y316" s="76"/>
      <c r="Z316" s="76"/>
      <c r="AA316" s="76"/>
      <c r="AB316" s="76"/>
      <c r="AC316" s="76"/>
      <c r="AD316" s="76"/>
      <c r="AE316" s="76"/>
    </row>
    <row r="317" spans="1:31" ht="15.5" x14ac:dyDescent="0.35">
      <c r="A317" s="414"/>
      <c r="B317" s="414"/>
      <c r="C317" s="76"/>
      <c r="D317" s="76"/>
      <c r="E317" s="76"/>
      <c r="F317" s="76"/>
      <c r="G317" s="76"/>
      <c r="H317" s="427"/>
      <c r="I317" s="428"/>
      <c r="J317" s="429"/>
      <c r="K317" s="76"/>
      <c r="L317" s="76"/>
      <c r="M317" s="76"/>
      <c r="N317" s="76"/>
      <c r="O317" s="76"/>
      <c r="P317" s="76"/>
      <c r="Q317" s="76"/>
      <c r="R317" s="76"/>
      <c r="S317" s="76"/>
      <c r="T317" s="76"/>
      <c r="U317" s="76"/>
      <c r="V317" s="76"/>
      <c r="W317" s="76"/>
      <c r="X317" s="76"/>
      <c r="Y317" s="76"/>
      <c r="Z317" s="76"/>
      <c r="AA317" s="76"/>
      <c r="AB317" s="76"/>
      <c r="AC317" s="76"/>
      <c r="AD317" s="76"/>
      <c r="AE317" s="76"/>
    </row>
    <row r="318" spans="1:31" ht="15.5" x14ac:dyDescent="0.35">
      <c r="A318" s="414"/>
      <c r="B318" s="414"/>
      <c r="C318" s="76"/>
      <c r="D318" s="76"/>
      <c r="E318" s="76"/>
      <c r="F318" s="76"/>
      <c r="G318" s="76"/>
      <c r="H318" s="427"/>
      <c r="I318" s="428"/>
      <c r="J318" s="429"/>
      <c r="K318" s="76"/>
      <c r="L318" s="76"/>
      <c r="M318" s="76"/>
      <c r="N318" s="76"/>
      <c r="O318" s="76"/>
      <c r="P318" s="76"/>
      <c r="Q318" s="76"/>
      <c r="R318" s="76"/>
      <c r="S318" s="76"/>
      <c r="T318" s="76"/>
      <c r="U318" s="76"/>
      <c r="V318" s="76"/>
      <c r="W318" s="76"/>
      <c r="X318" s="76"/>
      <c r="Y318" s="76"/>
      <c r="Z318" s="76"/>
      <c r="AA318" s="76"/>
      <c r="AB318" s="76"/>
      <c r="AC318" s="76"/>
      <c r="AD318" s="76"/>
      <c r="AE318" s="76"/>
    </row>
    <row r="319" spans="1:31" ht="15.5" x14ac:dyDescent="0.35">
      <c r="A319" s="414"/>
      <c r="B319" s="414"/>
      <c r="C319" s="76"/>
      <c r="D319" s="76"/>
      <c r="E319" s="76"/>
      <c r="F319" s="76"/>
      <c r="G319" s="76"/>
      <c r="H319" s="427"/>
      <c r="I319" s="428"/>
      <c r="J319" s="429"/>
      <c r="K319" s="76"/>
      <c r="L319" s="76"/>
      <c r="M319" s="76"/>
      <c r="N319" s="76"/>
      <c r="O319" s="76"/>
      <c r="P319" s="76"/>
      <c r="Q319" s="76"/>
      <c r="R319" s="76"/>
      <c r="S319" s="76"/>
      <c r="T319" s="76"/>
      <c r="U319" s="76"/>
      <c r="V319" s="76"/>
      <c r="W319" s="76"/>
      <c r="X319" s="76"/>
      <c r="Y319" s="76"/>
      <c r="Z319" s="76"/>
      <c r="AA319" s="76"/>
      <c r="AB319" s="76"/>
      <c r="AC319" s="76"/>
      <c r="AD319" s="76"/>
      <c r="AE319" s="76"/>
    </row>
    <row r="320" spans="1:31" ht="15.5" x14ac:dyDescent="0.35">
      <c r="A320" s="414"/>
      <c r="B320" s="414"/>
      <c r="C320" s="76"/>
      <c r="D320" s="76"/>
      <c r="E320" s="76"/>
      <c r="F320" s="76"/>
      <c r="G320" s="76"/>
      <c r="H320" s="427"/>
      <c r="I320" s="428"/>
      <c r="J320" s="429"/>
      <c r="K320" s="76"/>
      <c r="L320" s="76"/>
      <c r="M320" s="76"/>
      <c r="N320" s="76"/>
      <c r="O320" s="76"/>
      <c r="P320" s="76"/>
      <c r="Q320" s="76"/>
      <c r="R320" s="76"/>
      <c r="S320" s="76"/>
      <c r="T320" s="76"/>
      <c r="U320" s="76"/>
      <c r="V320" s="76"/>
      <c r="W320" s="76"/>
      <c r="X320" s="76"/>
      <c r="Y320" s="76"/>
      <c r="Z320" s="76"/>
      <c r="AA320" s="76"/>
      <c r="AB320" s="76"/>
      <c r="AC320" s="76"/>
      <c r="AD320" s="76"/>
      <c r="AE320" s="76"/>
    </row>
    <row r="321" spans="1:31" ht="15.5" x14ac:dyDescent="0.35">
      <c r="A321" s="414"/>
      <c r="B321" s="414"/>
      <c r="C321" s="76"/>
      <c r="D321" s="76"/>
      <c r="E321" s="76"/>
      <c r="F321" s="76"/>
      <c r="G321" s="76"/>
      <c r="H321" s="427"/>
      <c r="I321" s="428"/>
      <c r="J321" s="429"/>
      <c r="K321" s="76"/>
      <c r="L321" s="76"/>
      <c r="M321" s="76"/>
      <c r="N321" s="76"/>
      <c r="O321" s="76"/>
      <c r="P321" s="76"/>
      <c r="Q321" s="76"/>
      <c r="R321" s="76"/>
      <c r="S321" s="76"/>
      <c r="T321" s="76"/>
      <c r="U321" s="76"/>
      <c r="V321" s="76"/>
      <c r="W321" s="76"/>
      <c r="X321" s="76"/>
      <c r="Y321" s="76"/>
      <c r="Z321" s="76"/>
      <c r="AA321" s="76"/>
      <c r="AB321" s="76"/>
      <c r="AC321" s="76"/>
      <c r="AD321" s="76"/>
      <c r="AE321" s="76"/>
    </row>
    <row r="322" spans="1:31" ht="15.5" x14ac:dyDescent="0.35">
      <c r="A322" s="414"/>
      <c r="B322" s="414"/>
      <c r="C322" s="76"/>
      <c r="D322" s="76"/>
      <c r="E322" s="76"/>
      <c r="F322" s="76"/>
      <c r="G322" s="76"/>
      <c r="H322" s="427"/>
      <c r="I322" s="428"/>
      <c r="J322" s="429"/>
      <c r="K322" s="76"/>
      <c r="L322" s="76"/>
      <c r="M322" s="76"/>
      <c r="N322" s="76"/>
      <c r="O322" s="76"/>
      <c r="P322" s="76"/>
      <c r="Q322" s="76"/>
      <c r="R322" s="76"/>
      <c r="S322" s="76"/>
      <c r="T322" s="76"/>
      <c r="U322" s="76"/>
      <c r="V322" s="76"/>
      <c r="W322" s="76"/>
      <c r="X322" s="76"/>
      <c r="Y322" s="76"/>
      <c r="Z322" s="76"/>
      <c r="AA322" s="76"/>
      <c r="AB322" s="76"/>
      <c r="AC322" s="76"/>
      <c r="AD322" s="76"/>
      <c r="AE322" s="76"/>
    </row>
    <row r="323" spans="1:31" ht="15.5" x14ac:dyDescent="0.35">
      <c r="A323" s="414"/>
      <c r="B323" s="414"/>
      <c r="C323" s="76"/>
      <c r="D323" s="76"/>
      <c r="E323" s="76"/>
      <c r="F323" s="76"/>
      <c r="G323" s="76"/>
      <c r="H323" s="427"/>
      <c r="I323" s="428"/>
      <c r="J323" s="429"/>
      <c r="K323" s="76"/>
      <c r="L323" s="76"/>
      <c r="M323" s="76"/>
      <c r="N323" s="76"/>
      <c r="O323" s="76"/>
      <c r="P323" s="76"/>
      <c r="Q323" s="76"/>
      <c r="R323" s="76"/>
      <c r="S323" s="76"/>
      <c r="T323" s="76"/>
      <c r="U323" s="76"/>
      <c r="V323" s="76"/>
      <c r="W323" s="76"/>
      <c r="X323" s="76"/>
      <c r="Y323" s="76"/>
      <c r="Z323" s="76"/>
      <c r="AA323" s="76"/>
      <c r="AB323" s="76"/>
      <c r="AC323" s="76"/>
      <c r="AD323" s="76"/>
      <c r="AE323" s="76"/>
    </row>
    <row r="324" spans="1:31" ht="15.5" x14ac:dyDescent="0.35">
      <c r="A324" s="414"/>
      <c r="B324" s="414"/>
      <c r="C324" s="76"/>
      <c r="D324" s="76"/>
      <c r="E324" s="76"/>
      <c r="F324" s="76"/>
      <c r="G324" s="76"/>
      <c r="H324" s="427"/>
      <c r="I324" s="428"/>
      <c r="J324" s="429"/>
      <c r="K324" s="76"/>
      <c r="L324" s="76"/>
      <c r="M324" s="76"/>
      <c r="N324" s="76"/>
      <c r="O324" s="76"/>
      <c r="P324" s="76"/>
      <c r="Q324" s="76"/>
      <c r="R324" s="76"/>
      <c r="S324" s="76"/>
      <c r="T324" s="76"/>
      <c r="U324" s="76"/>
      <c r="V324" s="76"/>
      <c r="W324" s="76"/>
      <c r="X324" s="76"/>
      <c r="Y324" s="76"/>
      <c r="Z324" s="76"/>
      <c r="AA324" s="76"/>
      <c r="AB324" s="76"/>
      <c r="AC324" s="76"/>
      <c r="AD324" s="76"/>
      <c r="AE324" s="76"/>
    </row>
    <row r="325" spans="1:31" ht="15.5" x14ac:dyDescent="0.35">
      <c r="A325" s="414"/>
      <c r="B325" s="414"/>
      <c r="C325" s="76"/>
      <c r="D325" s="76"/>
      <c r="E325" s="76"/>
      <c r="F325" s="76"/>
      <c r="G325" s="76"/>
      <c r="H325" s="427"/>
      <c r="I325" s="428"/>
      <c r="J325" s="429"/>
      <c r="K325" s="76"/>
      <c r="L325" s="76"/>
      <c r="M325" s="76"/>
      <c r="N325" s="76"/>
      <c r="O325" s="76"/>
      <c r="P325" s="76"/>
      <c r="Q325" s="76"/>
      <c r="R325" s="76"/>
      <c r="S325" s="76"/>
      <c r="T325" s="76"/>
      <c r="U325" s="76"/>
      <c r="V325" s="76"/>
      <c r="W325" s="76"/>
      <c r="X325" s="76"/>
      <c r="Y325" s="76"/>
      <c r="Z325" s="76"/>
      <c r="AA325" s="76"/>
      <c r="AB325" s="76"/>
      <c r="AC325" s="76"/>
      <c r="AD325" s="76"/>
      <c r="AE325" s="76"/>
    </row>
    <row r="326" spans="1:31" ht="15.5" x14ac:dyDescent="0.35">
      <c r="A326" s="414"/>
      <c r="B326" s="414"/>
      <c r="C326" s="76"/>
      <c r="D326" s="76"/>
      <c r="E326" s="76"/>
      <c r="F326" s="76"/>
      <c r="G326" s="76"/>
      <c r="H326" s="427"/>
      <c r="I326" s="428"/>
      <c r="J326" s="429"/>
      <c r="K326" s="76"/>
      <c r="L326" s="76"/>
      <c r="M326" s="76"/>
      <c r="N326" s="76"/>
      <c r="O326" s="76"/>
      <c r="P326" s="76"/>
      <c r="Q326" s="76"/>
      <c r="R326" s="76"/>
      <c r="S326" s="76"/>
      <c r="T326" s="76"/>
      <c r="U326" s="76"/>
      <c r="V326" s="76"/>
      <c r="W326" s="76"/>
      <c r="X326" s="76"/>
      <c r="Y326" s="76"/>
      <c r="Z326" s="76"/>
      <c r="AA326" s="76"/>
      <c r="AB326" s="76"/>
      <c r="AC326" s="76"/>
      <c r="AD326" s="76"/>
      <c r="AE326" s="76"/>
    </row>
    <row r="327" spans="1:31" ht="15.5" x14ac:dyDescent="0.35">
      <c r="A327" s="414"/>
      <c r="B327" s="414"/>
      <c r="C327" s="76"/>
      <c r="D327" s="76"/>
      <c r="E327" s="76"/>
      <c r="F327" s="76"/>
      <c r="G327" s="76"/>
      <c r="H327" s="427"/>
      <c r="I327" s="428"/>
      <c r="J327" s="429"/>
      <c r="K327" s="76"/>
      <c r="L327" s="76"/>
      <c r="M327" s="76"/>
      <c r="N327" s="76"/>
      <c r="O327" s="76"/>
      <c r="P327" s="76"/>
      <c r="Q327" s="76"/>
      <c r="R327" s="76"/>
      <c r="S327" s="76"/>
      <c r="T327" s="76"/>
      <c r="U327" s="76"/>
      <c r="V327" s="76"/>
      <c r="W327" s="76"/>
      <c r="X327" s="76"/>
      <c r="Y327" s="76"/>
      <c r="Z327" s="76"/>
      <c r="AA327" s="76"/>
      <c r="AB327" s="76"/>
      <c r="AC327" s="76"/>
      <c r="AD327" s="76"/>
      <c r="AE327" s="76"/>
    </row>
    <row r="328" spans="1:31" ht="15.5" x14ac:dyDescent="0.35">
      <c r="A328" s="414"/>
      <c r="B328" s="414"/>
      <c r="C328" s="76"/>
      <c r="D328" s="76"/>
      <c r="E328" s="76"/>
      <c r="F328" s="76"/>
      <c r="G328" s="76"/>
      <c r="H328" s="427"/>
      <c r="I328" s="428"/>
      <c r="J328" s="429"/>
      <c r="K328" s="76"/>
      <c r="L328" s="76"/>
      <c r="M328" s="76"/>
      <c r="N328" s="76"/>
      <c r="O328" s="76"/>
      <c r="P328" s="76"/>
      <c r="Q328" s="76"/>
      <c r="R328" s="76"/>
      <c r="S328" s="76"/>
      <c r="T328" s="76"/>
      <c r="U328" s="76"/>
      <c r="V328" s="76"/>
      <c r="W328" s="76"/>
      <c r="X328" s="76"/>
      <c r="Y328" s="76"/>
      <c r="Z328" s="76"/>
      <c r="AA328" s="76"/>
      <c r="AB328" s="76"/>
      <c r="AC328" s="76"/>
      <c r="AD328" s="76"/>
      <c r="AE328" s="76"/>
    </row>
    <row r="329" spans="1:31" ht="15.5" x14ac:dyDescent="0.35">
      <c r="A329" s="414"/>
      <c r="B329" s="414"/>
      <c r="C329" s="76"/>
      <c r="D329" s="76"/>
      <c r="E329" s="76"/>
      <c r="F329" s="76"/>
      <c r="G329" s="76"/>
      <c r="H329" s="427"/>
      <c r="I329" s="428"/>
      <c r="J329" s="429"/>
      <c r="K329" s="76"/>
      <c r="L329" s="76"/>
      <c r="M329" s="76"/>
      <c r="N329" s="76"/>
      <c r="O329" s="76"/>
      <c r="P329" s="76"/>
      <c r="Q329" s="76"/>
      <c r="R329" s="76"/>
      <c r="S329" s="76"/>
      <c r="T329" s="76"/>
      <c r="U329" s="76"/>
      <c r="V329" s="76"/>
      <c r="W329" s="76"/>
      <c r="X329" s="76"/>
      <c r="Y329" s="76"/>
      <c r="Z329" s="76"/>
      <c r="AA329" s="76"/>
      <c r="AB329" s="76"/>
      <c r="AC329" s="76"/>
      <c r="AD329" s="76"/>
      <c r="AE329" s="76"/>
    </row>
    <row r="330" spans="1:31" ht="15.5" x14ac:dyDescent="0.35">
      <c r="A330" s="414"/>
      <c r="B330" s="414"/>
      <c r="C330" s="76"/>
      <c r="D330" s="76"/>
      <c r="E330" s="76"/>
      <c r="F330" s="76"/>
      <c r="G330" s="76"/>
      <c r="H330" s="427"/>
      <c r="I330" s="428"/>
      <c r="J330" s="429"/>
      <c r="K330" s="76"/>
      <c r="L330" s="76"/>
      <c r="M330" s="76"/>
      <c r="N330" s="76"/>
      <c r="O330" s="76"/>
      <c r="P330" s="76"/>
      <c r="Q330" s="76"/>
      <c r="R330" s="76"/>
      <c r="S330" s="76"/>
      <c r="T330" s="76"/>
      <c r="U330" s="76"/>
      <c r="V330" s="76"/>
      <c r="W330" s="76"/>
      <c r="X330" s="76"/>
      <c r="Y330" s="76"/>
      <c r="Z330" s="76"/>
      <c r="AA330" s="76"/>
      <c r="AB330" s="76"/>
      <c r="AC330" s="76"/>
      <c r="AD330" s="76"/>
      <c r="AE330" s="76"/>
    </row>
    <row r="331" spans="1:31" ht="15.5" x14ac:dyDescent="0.35">
      <c r="A331" s="414"/>
      <c r="B331" s="414"/>
      <c r="C331" s="76"/>
      <c r="D331" s="76"/>
      <c r="E331" s="76"/>
      <c r="F331" s="76"/>
      <c r="G331" s="76"/>
      <c r="H331" s="427"/>
      <c r="I331" s="428"/>
      <c r="J331" s="429"/>
      <c r="K331" s="76"/>
      <c r="L331" s="76"/>
      <c r="M331" s="76"/>
      <c r="N331" s="76"/>
      <c r="O331" s="76"/>
      <c r="P331" s="76"/>
      <c r="Q331" s="76"/>
      <c r="R331" s="76"/>
      <c r="S331" s="76"/>
      <c r="T331" s="76"/>
      <c r="U331" s="76"/>
      <c r="V331" s="76"/>
      <c r="W331" s="76"/>
      <c r="X331" s="76"/>
      <c r="Y331" s="76"/>
      <c r="Z331" s="76"/>
      <c r="AA331" s="76"/>
      <c r="AB331" s="76"/>
      <c r="AC331" s="76"/>
      <c r="AD331" s="76"/>
      <c r="AE331" s="76"/>
    </row>
    <row r="332" spans="1:31" ht="15.5" x14ac:dyDescent="0.35">
      <c r="A332" s="414"/>
      <c r="B332" s="414"/>
      <c r="C332" s="76"/>
      <c r="D332" s="76"/>
      <c r="E332" s="76"/>
      <c r="F332" s="76"/>
      <c r="G332" s="76"/>
      <c r="H332" s="427"/>
      <c r="I332" s="428"/>
      <c r="J332" s="429"/>
      <c r="K332" s="76"/>
      <c r="L332" s="76"/>
      <c r="M332" s="76"/>
      <c r="N332" s="76"/>
      <c r="O332" s="76"/>
      <c r="P332" s="76"/>
      <c r="Q332" s="76"/>
      <c r="R332" s="76"/>
      <c r="S332" s="76"/>
      <c r="T332" s="76"/>
      <c r="U332" s="76"/>
      <c r="V332" s="76"/>
      <c r="W332" s="76"/>
      <c r="X332" s="76"/>
      <c r="Y332" s="76"/>
      <c r="Z332" s="76"/>
      <c r="AA332" s="76"/>
      <c r="AB332" s="76"/>
      <c r="AC332" s="76"/>
      <c r="AD332" s="76"/>
      <c r="AE332" s="76"/>
    </row>
    <row r="333" spans="1:31" ht="15.5" x14ac:dyDescent="0.35">
      <c r="A333" s="414"/>
      <c r="B333" s="414"/>
      <c r="C333" s="76"/>
      <c r="D333" s="76"/>
      <c r="E333" s="76"/>
      <c r="F333" s="76"/>
      <c r="G333" s="76"/>
      <c r="H333" s="427"/>
      <c r="I333" s="428"/>
      <c r="J333" s="429"/>
      <c r="K333" s="76"/>
      <c r="L333" s="76"/>
      <c r="M333" s="76"/>
      <c r="N333" s="76"/>
      <c r="O333" s="76"/>
      <c r="P333" s="76"/>
      <c r="Q333" s="76"/>
      <c r="R333" s="76"/>
      <c r="S333" s="76"/>
      <c r="T333" s="76"/>
      <c r="U333" s="76"/>
      <c r="V333" s="76"/>
      <c r="W333" s="76"/>
      <c r="X333" s="76"/>
      <c r="Y333" s="76"/>
      <c r="Z333" s="76"/>
      <c r="AA333" s="76"/>
      <c r="AB333" s="76"/>
      <c r="AC333" s="76"/>
      <c r="AD333" s="76"/>
      <c r="AE333" s="76"/>
    </row>
    <row r="334" spans="1:31" ht="15.5" x14ac:dyDescent="0.35">
      <c r="A334" s="414"/>
      <c r="B334" s="414"/>
      <c r="C334" s="76"/>
      <c r="D334" s="76"/>
      <c r="E334" s="76"/>
      <c r="F334" s="76"/>
      <c r="G334" s="76"/>
      <c r="H334" s="427"/>
      <c r="I334" s="428"/>
      <c r="J334" s="429"/>
      <c r="K334" s="76"/>
      <c r="L334" s="76"/>
      <c r="M334" s="76"/>
      <c r="N334" s="76"/>
      <c r="O334" s="76"/>
      <c r="P334" s="76"/>
      <c r="Q334" s="76"/>
      <c r="R334" s="76"/>
      <c r="S334" s="76"/>
      <c r="T334" s="76"/>
      <c r="U334" s="76"/>
      <c r="V334" s="76"/>
      <c r="W334" s="76"/>
      <c r="X334" s="76"/>
      <c r="Y334" s="76"/>
      <c r="Z334" s="76"/>
      <c r="AA334" s="76"/>
      <c r="AB334" s="76"/>
      <c r="AC334" s="76"/>
      <c r="AD334" s="76"/>
      <c r="AE334" s="76"/>
    </row>
    <row r="335" spans="1:31" ht="15.5" x14ac:dyDescent="0.35">
      <c r="A335" s="414"/>
      <c r="B335" s="414"/>
      <c r="C335" s="76"/>
      <c r="D335" s="76"/>
      <c r="E335" s="76"/>
      <c r="F335" s="76"/>
      <c r="G335" s="76"/>
      <c r="H335" s="427"/>
      <c r="I335" s="428"/>
      <c r="J335" s="429"/>
      <c r="K335" s="76"/>
      <c r="L335" s="76"/>
      <c r="M335" s="76"/>
      <c r="N335" s="76"/>
      <c r="O335" s="76"/>
      <c r="P335" s="76"/>
      <c r="Q335" s="76"/>
      <c r="R335" s="76"/>
      <c r="S335" s="76"/>
      <c r="T335" s="76"/>
      <c r="U335" s="76"/>
      <c r="V335" s="76"/>
      <c r="W335" s="76"/>
      <c r="X335" s="76"/>
      <c r="Y335" s="76"/>
      <c r="Z335" s="76"/>
      <c r="AA335" s="76"/>
      <c r="AB335" s="76"/>
      <c r="AC335" s="76"/>
      <c r="AD335" s="76"/>
      <c r="AE335" s="76"/>
    </row>
    <row r="336" spans="1:31" ht="15.5" x14ac:dyDescent="0.35">
      <c r="A336" s="414"/>
      <c r="B336" s="414"/>
      <c r="C336" s="76"/>
      <c r="D336" s="76"/>
      <c r="E336" s="76"/>
      <c r="F336" s="76"/>
      <c r="G336" s="76"/>
      <c r="H336" s="427"/>
      <c r="I336" s="428"/>
      <c r="J336" s="429"/>
      <c r="K336" s="76"/>
      <c r="L336" s="76"/>
      <c r="M336" s="76"/>
      <c r="N336" s="76"/>
      <c r="O336" s="76"/>
      <c r="P336" s="76"/>
      <c r="Q336" s="76"/>
      <c r="R336" s="76"/>
      <c r="S336" s="76"/>
      <c r="T336" s="76"/>
      <c r="U336" s="76"/>
      <c r="V336" s="76"/>
      <c r="W336" s="76"/>
      <c r="X336" s="76"/>
      <c r="Y336" s="76"/>
      <c r="Z336" s="76"/>
      <c r="AA336" s="76"/>
      <c r="AB336" s="76"/>
      <c r="AC336" s="76"/>
      <c r="AD336" s="76"/>
      <c r="AE336" s="76"/>
    </row>
    <row r="337" spans="1:31" ht="15.5" x14ac:dyDescent="0.35">
      <c r="A337" s="414"/>
      <c r="B337" s="414"/>
      <c r="C337" s="76"/>
      <c r="D337" s="76"/>
      <c r="E337" s="76"/>
      <c r="F337" s="76"/>
      <c r="G337" s="76"/>
      <c r="H337" s="427"/>
      <c r="I337" s="428"/>
      <c r="J337" s="429"/>
      <c r="K337" s="76"/>
      <c r="L337" s="76"/>
      <c r="M337" s="76"/>
      <c r="N337" s="76"/>
      <c r="O337" s="76"/>
      <c r="P337" s="76"/>
      <c r="Q337" s="76"/>
      <c r="R337" s="76"/>
      <c r="S337" s="76"/>
      <c r="T337" s="76"/>
      <c r="U337" s="76"/>
      <c r="V337" s="76"/>
      <c r="W337" s="76"/>
      <c r="X337" s="76"/>
      <c r="Y337" s="76"/>
      <c r="Z337" s="76"/>
      <c r="AA337" s="76"/>
      <c r="AB337" s="76"/>
      <c r="AC337" s="76"/>
      <c r="AD337" s="76"/>
      <c r="AE337" s="76"/>
    </row>
    <row r="338" spans="1:31" ht="15.5" x14ac:dyDescent="0.35">
      <c r="A338" s="414"/>
      <c r="B338" s="414"/>
      <c r="C338" s="76"/>
      <c r="D338" s="76"/>
      <c r="E338" s="76"/>
      <c r="F338" s="76"/>
      <c r="G338" s="76"/>
      <c r="H338" s="427"/>
      <c r="I338" s="428"/>
      <c r="J338" s="429"/>
      <c r="K338" s="76"/>
      <c r="L338" s="76"/>
      <c r="M338" s="76"/>
      <c r="N338" s="76"/>
      <c r="O338" s="76"/>
      <c r="P338" s="76"/>
      <c r="Q338" s="76"/>
      <c r="R338" s="76"/>
      <c r="S338" s="76"/>
      <c r="T338" s="76"/>
      <c r="U338" s="76"/>
      <c r="V338" s="76"/>
      <c r="W338" s="76"/>
      <c r="X338" s="76"/>
      <c r="Y338" s="76"/>
      <c r="Z338" s="76"/>
      <c r="AA338" s="76"/>
      <c r="AB338" s="76"/>
      <c r="AC338" s="76"/>
      <c r="AD338" s="76"/>
      <c r="AE338" s="76"/>
    </row>
    <row r="339" spans="1:31" ht="15.5" x14ac:dyDescent="0.35">
      <c r="A339" s="414"/>
      <c r="B339" s="414"/>
      <c r="C339" s="76"/>
      <c r="D339" s="76"/>
      <c r="E339" s="76"/>
      <c r="F339" s="76"/>
      <c r="G339" s="76"/>
      <c r="H339" s="427"/>
      <c r="I339" s="428"/>
      <c r="J339" s="429"/>
      <c r="K339" s="76"/>
      <c r="L339" s="76"/>
      <c r="M339" s="76"/>
      <c r="N339" s="76"/>
      <c r="O339" s="76"/>
      <c r="P339" s="76"/>
      <c r="Q339" s="76"/>
      <c r="R339" s="76"/>
      <c r="S339" s="76"/>
      <c r="T339" s="76"/>
      <c r="U339" s="76"/>
      <c r="V339" s="76"/>
      <c r="W339" s="76"/>
      <c r="X339" s="76"/>
      <c r="Y339" s="76"/>
      <c r="Z339" s="76"/>
      <c r="AA339" s="76"/>
      <c r="AB339" s="76"/>
      <c r="AC339" s="76"/>
      <c r="AD339" s="76"/>
      <c r="AE339" s="76"/>
    </row>
    <row r="340" spans="1:31" ht="15.5" x14ac:dyDescent="0.35">
      <c r="A340" s="414"/>
      <c r="B340" s="414"/>
      <c r="C340" s="76"/>
      <c r="D340" s="76"/>
      <c r="E340" s="76"/>
      <c r="F340" s="76"/>
      <c r="G340" s="76"/>
      <c r="H340" s="427"/>
      <c r="I340" s="428"/>
      <c r="J340" s="429"/>
      <c r="K340" s="76"/>
      <c r="L340" s="76"/>
      <c r="M340" s="76"/>
      <c r="N340" s="76"/>
      <c r="O340" s="76"/>
      <c r="P340" s="76"/>
      <c r="Q340" s="76"/>
      <c r="R340" s="76"/>
      <c r="S340" s="76"/>
      <c r="T340" s="76"/>
      <c r="U340" s="76"/>
      <c r="V340" s="76"/>
      <c r="W340" s="76"/>
      <c r="X340" s="76"/>
      <c r="Y340" s="76"/>
      <c r="Z340" s="76"/>
      <c r="AA340" s="76"/>
      <c r="AB340" s="76"/>
      <c r="AC340" s="76"/>
      <c r="AD340" s="76"/>
      <c r="AE340" s="76"/>
    </row>
    <row r="341" spans="1:31" ht="15.5" x14ac:dyDescent="0.35">
      <c r="A341" s="414"/>
      <c r="B341" s="414"/>
      <c r="C341" s="76"/>
      <c r="D341" s="76"/>
      <c r="E341" s="76"/>
      <c r="F341" s="76"/>
      <c r="G341" s="76"/>
      <c r="H341" s="427"/>
      <c r="I341" s="428"/>
      <c r="J341" s="429"/>
      <c r="K341" s="76"/>
      <c r="L341" s="76"/>
      <c r="M341" s="76"/>
      <c r="N341" s="76"/>
      <c r="O341" s="76"/>
      <c r="P341" s="76"/>
      <c r="Q341" s="76"/>
      <c r="R341" s="76"/>
      <c r="S341" s="76"/>
      <c r="T341" s="76"/>
      <c r="U341" s="76"/>
      <c r="V341" s="76"/>
      <c r="W341" s="76"/>
      <c r="X341" s="76"/>
      <c r="Y341" s="76"/>
      <c r="Z341" s="76"/>
      <c r="AA341" s="76"/>
      <c r="AB341" s="76"/>
      <c r="AC341" s="76"/>
      <c r="AD341" s="76"/>
      <c r="AE341" s="76"/>
    </row>
    <row r="342" spans="1:31" ht="15.5" x14ac:dyDescent="0.35">
      <c r="A342" s="414"/>
      <c r="B342" s="414"/>
      <c r="C342" s="76"/>
      <c r="D342" s="76"/>
      <c r="E342" s="76"/>
      <c r="F342" s="76"/>
      <c r="G342" s="76"/>
      <c r="H342" s="427"/>
      <c r="I342" s="428"/>
      <c r="J342" s="429"/>
      <c r="K342" s="76"/>
      <c r="L342" s="76"/>
      <c r="M342" s="76"/>
      <c r="N342" s="76"/>
      <c r="O342" s="76"/>
      <c r="P342" s="76"/>
      <c r="Q342" s="76"/>
      <c r="R342" s="76"/>
      <c r="S342" s="76"/>
      <c r="T342" s="76"/>
      <c r="U342" s="76"/>
      <c r="V342" s="76"/>
      <c r="W342" s="76"/>
      <c r="X342" s="76"/>
      <c r="Y342" s="76"/>
      <c r="Z342" s="76"/>
      <c r="AA342" s="76"/>
      <c r="AB342" s="76"/>
      <c r="AC342" s="76"/>
      <c r="AD342" s="76"/>
      <c r="AE342" s="76"/>
    </row>
    <row r="343" spans="1:31" ht="15.5" x14ac:dyDescent="0.35">
      <c r="A343" s="414"/>
      <c r="B343" s="414"/>
      <c r="C343" s="76"/>
      <c r="D343" s="76"/>
      <c r="E343" s="76"/>
      <c r="F343" s="76"/>
      <c r="G343" s="76"/>
      <c r="H343" s="427"/>
      <c r="I343" s="428"/>
      <c r="J343" s="429"/>
      <c r="K343" s="76"/>
      <c r="L343" s="76"/>
      <c r="M343" s="76"/>
      <c r="N343" s="76"/>
      <c r="O343" s="76"/>
      <c r="P343" s="76"/>
      <c r="Q343" s="76"/>
      <c r="R343" s="76"/>
      <c r="S343" s="76"/>
      <c r="T343" s="76"/>
      <c r="U343" s="76"/>
      <c r="V343" s="76"/>
      <c r="W343" s="76"/>
      <c r="X343" s="76"/>
      <c r="Y343" s="76"/>
      <c r="Z343" s="76"/>
      <c r="AA343" s="76"/>
      <c r="AB343" s="76"/>
      <c r="AC343" s="76"/>
      <c r="AD343" s="76"/>
      <c r="AE343" s="76"/>
    </row>
    <row r="344" spans="1:31" ht="15.5" x14ac:dyDescent="0.35">
      <c r="A344" s="414"/>
      <c r="B344" s="414"/>
      <c r="C344" s="76"/>
      <c r="D344" s="76"/>
      <c r="E344" s="76"/>
      <c r="F344" s="76"/>
      <c r="G344" s="76"/>
      <c r="H344" s="427"/>
      <c r="I344" s="428"/>
      <c r="J344" s="429"/>
      <c r="K344" s="76"/>
      <c r="L344" s="76"/>
      <c r="M344" s="76"/>
      <c r="N344" s="76"/>
      <c r="O344" s="76"/>
      <c r="P344" s="76"/>
      <c r="Q344" s="76"/>
      <c r="R344" s="76"/>
      <c r="S344" s="76"/>
      <c r="T344" s="76"/>
      <c r="U344" s="76"/>
      <c r="V344" s="76"/>
      <c r="W344" s="76"/>
      <c r="X344" s="76"/>
      <c r="Y344" s="76"/>
      <c r="Z344" s="76"/>
      <c r="AA344" s="76"/>
      <c r="AB344" s="76"/>
      <c r="AC344" s="76"/>
      <c r="AD344" s="76"/>
      <c r="AE344" s="76"/>
    </row>
    <row r="345" spans="1:31" ht="15.5" x14ac:dyDescent="0.35">
      <c r="A345" s="414"/>
      <c r="B345" s="414"/>
      <c r="C345" s="76"/>
      <c r="D345" s="76"/>
      <c r="E345" s="76"/>
      <c r="F345" s="76"/>
      <c r="G345" s="76"/>
      <c r="H345" s="427"/>
      <c r="I345" s="428"/>
      <c r="J345" s="429"/>
      <c r="K345" s="76"/>
      <c r="L345" s="76"/>
      <c r="M345" s="76"/>
      <c r="N345" s="76"/>
      <c r="O345" s="76"/>
      <c r="P345" s="76"/>
      <c r="Q345" s="76"/>
      <c r="R345" s="76"/>
      <c r="S345" s="76"/>
      <c r="T345" s="76"/>
      <c r="U345" s="76"/>
      <c r="V345" s="76"/>
      <c r="W345" s="76"/>
      <c r="X345" s="76"/>
      <c r="Y345" s="76"/>
      <c r="Z345" s="76"/>
      <c r="AA345" s="76"/>
      <c r="AB345" s="76"/>
      <c r="AC345" s="76"/>
      <c r="AD345" s="76"/>
      <c r="AE345" s="76"/>
    </row>
    <row r="346" spans="1:31" ht="15.5" x14ac:dyDescent="0.35">
      <c r="A346" s="414"/>
      <c r="B346" s="414"/>
      <c r="C346" s="76"/>
      <c r="D346" s="76"/>
      <c r="E346" s="76"/>
      <c r="F346" s="76"/>
      <c r="G346" s="76"/>
      <c r="H346" s="427"/>
      <c r="I346" s="428"/>
      <c r="J346" s="429"/>
      <c r="K346" s="76"/>
      <c r="L346" s="76"/>
      <c r="M346" s="76"/>
      <c r="N346" s="76"/>
      <c r="O346" s="76"/>
      <c r="P346" s="76"/>
      <c r="Q346" s="76"/>
      <c r="R346" s="76"/>
      <c r="S346" s="76"/>
      <c r="T346" s="76"/>
      <c r="U346" s="76"/>
      <c r="V346" s="76"/>
      <c r="W346" s="76"/>
      <c r="X346" s="76"/>
      <c r="Y346" s="76"/>
      <c r="Z346" s="76"/>
      <c r="AA346" s="76"/>
      <c r="AB346" s="76"/>
      <c r="AC346" s="76"/>
      <c r="AD346" s="76"/>
      <c r="AE346" s="76"/>
    </row>
    <row r="347" spans="1:31" ht="15.5" x14ac:dyDescent="0.35">
      <c r="A347" s="414"/>
      <c r="B347" s="414"/>
      <c r="C347" s="76"/>
      <c r="D347" s="76"/>
      <c r="E347" s="76"/>
      <c r="F347" s="76"/>
      <c r="G347" s="76"/>
      <c r="H347" s="427"/>
      <c r="I347" s="428"/>
      <c r="J347" s="429"/>
      <c r="K347" s="76"/>
      <c r="L347" s="76"/>
      <c r="M347" s="76"/>
      <c r="N347" s="76"/>
      <c r="O347" s="76"/>
      <c r="P347" s="76"/>
      <c r="Q347" s="76"/>
      <c r="R347" s="76"/>
      <c r="S347" s="76"/>
      <c r="T347" s="76"/>
      <c r="U347" s="76"/>
      <c r="V347" s="76"/>
      <c r="W347" s="76"/>
      <c r="X347" s="76"/>
      <c r="Y347" s="76"/>
      <c r="Z347" s="76"/>
      <c r="AA347" s="76"/>
      <c r="AB347" s="76"/>
      <c r="AC347" s="76"/>
      <c r="AD347" s="76"/>
      <c r="AE347" s="76"/>
    </row>
    <row r="348" spans="1:31" ht="15.5" x14ac:dyDescent="0.35">
      <c r="A348" s="414"/>
      <c r="B348" s="414"/>
      <c r="C348" s="76"/>
      <c r="D348" s="76"/>
      <c r="E348" s="76"/>
      <c r="F348" s="76"/>
      <c r="G348" s="76"/>
      <c r="H348" s="427"/>
      <c r="I348" s="428"/>
      <c r="J348" s="429"/>
      <c r="K348" s="76"/>
      <c r="L348" s="76"/>
      <c r="M348" s="76"/>
      <c r="N348" s="76"/>
      <c r="O348" s="76"/>
      <c r="P348" s="76"/>
      <c r="Q348" s="76"/>
      <c r="R348" s="76"/>
      <c r="S348" s="76"/>
      <c r="T348" s="76"/>
      <c r="U348" s="76"/>
      <c r="V348" s="76"/>
      <c r="W348" s="76"/>
      <c r="X348" s="76"/>
      <c r="Y348" s="76"/>
      <c r="Z348" s="76"/>
      <c r="AA348" s="76"/>
      <c r="AB348" s="76"/>
      <c r="AC348" s="76"/>
      <c r="AD348" s="76"/>
      <c r="AE348" s="76"/>
    </row>
    <row r="349" spans="1:31" ht="15.5" x14ac:dyDescent="0.35">
      <c r="A349" s="414"/>
      <c r="B349" s="414"/>
      <c r="C349" s="76"/>
      <c r="D349" s="76"/>
      <c r="E349" s="76"/>
      <c r="F349" s="76"/>
      <c r="G349" s="76"/>
      <c r="H349" s="427"/>
      <c r="I349" s="428"/>
      <c r="J349" s="429"/>
      <c r="K349" s="76"/>
      <c r="L349" s="76"/>
      <c r="M349" s="76"/>
      <c r="N349" s="76"/>
      <c r="O349" s="76"/>
      <c r="P349" s="76"/>
      <c r="Q349" s="76"/>
      <c r="R349" s="76"/>
      <c r="S349" s="76"/>
      <c r="T349" s="76"/>
      <c r="U349" s="76"/>
      <c r="V349" s="76"/>
      <c r="W349" s="76"/>
      <c r="X349" s="76"/>
      <c r="Y349" s="76"/>
      <c r="Z349" s="76"/>
      <c r="AA349" s="76"/>
      <c r="AB349" s="76"/>
      <c r="AC349" s="76"/>
      <c r="AD349" s="76"/>
      <c r="AE349" s="76"/>
    </row>
    <row r="350" spans="1:31" ht="15.5" x14ac:dyDescent="0.35">
      <c r="A350" s="414"/>
      <c r="B350" s="414"/>
      <c r="C350" s="76"/>
      <c r="D350" s="76"/>
      <c r="E350" s="76"/>
      <c r="F350" s="76"/>
      <c r="G350" s="76"/>
      <c r="H350" s="427"/>
      <c r="I350" s="428"/>
      <c r="J350" s="429"/>
      <c r="K350" s="76"/>
      <c r="L350" s="76"/>
      <c r="M350" s="76"/>
      <c r="N350" s="76"/>
      <c r="O350" s="76"/>
      <c r="P350" s="76"/>
      <c r="Q350" s="76"/>
      <c r="R350" s="76"/>
      <c r="S350" s="76"/>
      <c r="T350" s="76"/>
      <c r="U350" s="76"/>
      <c r="V350" s="76"/>
      <c r="W350" s="76"/>
      <c r="X350" s="76"/>
      <c r="Y350" s="76"/>
      <c r="Z350" s="76"/>
      <c r="AA350" s="76"/>
      <c r="AB350" s="76"/>
      <c r="AC350" s="76"/>
      <c r="AD350" s="76"/>
      <c r="AE350" s="76"/>
    </row>
    <row r="351" spans="1:31" ht="15.5" x14ac:dyDescent="0.35">
      <c r="A351" s="414"/>
      <c r="B351" s="414"/>
      <c r="C351" s="76"/>
      <c r="D351" s="76"/>
      <c r="E351" s="76"/>
      <c r="F351" s="76"/>
      <c r="G351" s="76"/>
      <c r="H351" s="427"/>
      <c r="I351" s="428"/>
      <c r="J351" s="429"/>
      <c r="K351" s="76"/>
      <c r="L351" s="76"/>
      <c r="M351" s="76"/>
      <c r="N351" s="76"/>
      <c r="O351" s="76"/>
      <c r="P351" s="76"/>
      <c r="Q351" s="76"/>
      <c r="R351" s="76"/>
      <c r="S351" s="76"/>
      <c r="T351" s="76"/>
      <c r="U351" s="76"/>
      <c r="V351" s="76"/>
      <c r="W351" s="76"/>
      <c r="X351" s="76"/>
      <c r="Y351" s="76"/>
      <c r="Z351" s="76"/>
      <c r="AA351" s="76"/>
      <c r="AB351" s="76"/>
      <c r="AC351" s="76"/>
      <c r="AD351" s="76"/>
      <c r="AE351" s="76"/>
    </row>
    <row r="352" spans="1:31" ht="15.5" x14ac:dyDescent="0.35">
      <c r="A352" s="414"/>
      <c r="B352" s="414"/>
      <c r="C352" s="76"/>
      <c r="D352" s="76"/>
      <c r="E352" s="76"/>
      <c r="F352" s="76"/>
      <c r="G352" s="76"/>
      <c r="H352" s="427"/>
      <c r="I352" s="428"/>
      <c r="J352" s="429"/>
      <c r="K352" s="76"/>
      <c r="L352" s="76"/>
      <c r="M352" s="76"/>
      <c r="N352" s="76"/>
      <c r="O352" s="76"/>
      <c r="P352" s="76"/>
      <c r="Q352" s="76"/>
      <c r="R352" s="76"/>
      <c r="S352" s="76"/>
      <c r="T352" s="76"/>
      <c r="U352" s="76"/>
      <c r="V352" s="76"/>
      <c r="W352" s="76"/>
      <c r="X352" s="76"/>
      <c r="Y352" s="76"/>
      <c r="Z352" s="76"/>
      <c r="AA352" s="76"/>
      <c r="AB352" s="76"/>
      <c r="AC352" s="76"/>
      <c r="AD352" s="76"/>
      <c r="AE352" s="76"/>
    </row>
    <row r="353" spans="1:31" ht="15.5" x14ac:dyDescent="0.35">
      <c r="A353" s="414"/>
      <c r="B353" s="414"/>
      <c r="C353" s="76"/>
      <c r="D353" s="76"/>
      <c r="E353" s="76"/>
      <c r="F353" s="76"/>
      <c r="G353" s="76"/>
      <c r="H353" s="427"/>
      <c r="I353" s="428"/>
      <c r="J353" s="429"/>
      <c r="K353" s="76"/>
      <c r="L353" s="76"/>
      <c r="M353" s="76"/>
      <c r="N353" s="76"/>
      <c r="O353" s="76"/>
      <c r="P353" s="76"/>
      <c r="Q353" s="76"/>
      <c r="R353" s="76"/>
      <c r="S353" s="76"/>
      <c r="T353" s="76"/>
      <c r="U353" s="76"/>
      <c r="V353" s="76"/>
      <c r="W353" s="76"/>
      <c r="X353" s="76"/>
      <c r="Y353" s="76"/>
      <c r="Z353" s="76"/>
      <c r="AA353" s="76"/>
      <c r="AB353" s="76"/>
      <c r="AC353" s="76"/>
      <c r="AD353" s="76"/>
      <c r="AE353" s="76"/>
    </row>
    <row r="354" spans="1:31" ht="15.5" x14ac:dyDescent="0.35">
      <c r="A354" s="414"/>
      <c r="B354" s="414"/>
      <c r="C354" s="76"/>
      <c r="D354" s="76"/>
      <c r="E354" s="76"/>
      <c r="F354" s="76"/>
      <c r="G354" s="76"/>
      <c r="H354" s="427"/>
      <c r="I354" s="428"/>
      <c r="J354" s="429"/>
      <c r="K354" s="76"/>
      <c r="L354" s="76"/>
      <c r="M354" s="76"/>
      <c r="N354" s="76"/>
      <c r="O354" s="76"/>
      <c r="P354" s="76"/>
      <c r="Q354" s="76"/>
      <c r="R354" s="76"/>
      <c r="S354" s="76"/>
      <c r="T354" s="76"/>
      <c r="U354" s="76"/>
      <c r="V354" s="76"/>
      <c r="W354" s="76"/>
      <c r="X354" s="76"/>
      <c r="Y354" s="76"/>
      <c r="Z354" s="76"/>
      <c r="AA354" s="76"/>
      <c r="AB354" s="76"/>
      <c r="AC354" s="76"/>
      <c r="AD354" s="76"/>
      <c r="AE354" s="76"/>
    </row>
    <row r="355" spans="1:31" ht="15.5" x14ac:dyDescent="0.35">
      <c r="A355" s="414"/>
      <c r="B355" s="414"/>
      <c r="C355" s="76"/>
      <c r="D355" s="76"/>
      <c r="E355" s="76"/>
      <c r="F355" s="76"/>
      <c r="G355" s="76"/>
      <c r="H355" s="427"/>
      <c r="I355" s="428"/>
      <c r="J355" s="429"/>
      <c r="K355" s="76"/>
      <c r="L355" s="76"/>
      <c r="M355" s="76"/>
      <c r="N355" s="76"/>
      <c r="O355" s="76"/>
      <c r="P355" s="76"/>
      <c r="Q355" s="76"/>
      <c r="R355" s="76"/>
      <c r="S355" s="76"/>
      <c r="T355" s="76"/>
      <c r="U355" s="76"/>
      <c r="V355" s="76"/>
      <c r="W355" s="76"/>
      <c r="X355" s="76"/>
      <c r="Y355" s="76"/>
      <c r="Z355" s="76"/>
      <c r="AA355" s="76"/>
      <c r="AB355" s="76"/>
      <c r="AC355" s="76"/>
      <c r="AD355" s="76"/>
      <c r="AE355" s="76"/>
    </row>
    <row r="356" spans="1:31" ht="15.5" x14ac:dyDescent="0.35">
      <c r="A356" s="414"/>
      <c r="B356" s="414"/>
      <c r="C356" s="76"/>
      <c r="D356" s="76"/>
      <c r="E356" s="76"/>
      <c r="F356" s="76"/>
      <c r="G356" s="76"/>
      <c r="H356" s="427"/>
      <c r="I356" s="428"/>
      <c r="J356" s="429"/>
      <c r="K356" s="76"/>
      <c r="L356" s="76"/>
      <c r="M356" s="76"/>
      <c r="N356" s="76"/>
      <c r="O356" s="76"/>
      <c r="P356" s="76"/>
      <c r="Q356" s="76"/>
      <c r="R356" s="76"/>
      <c r="S356" s="76"/>
      <c r="T356" s="76"/>
      <c r="U356" s="76"/>
      <c r="V356" s="76"/>
      <c r="W356" s="76"/>
      <c r="X356" s="76"/>
      <c r="Y356" s="76"/>
      <c r="Z356" s="76"/>
      <c r="AA356" s="76"/>
      <c r="AB356" s="76"/>
      <c r="AC356" s="76"/>
      <c r="AD356" s="76"/>
      <c r="AE356" s="76"/>
    </row>
    <row r="357" spans="1:31" ht="15.5" x14ac:dyDescent="0.35">
      <c r="A357" s="414"/>
      <c r="B357" s="414"/>
      <c r="C357" s="76"/>
      <c r="D357" s="76"/>
      <c r="E357" s="76"/>
      <c r="F357" s="76"/>
      <c r="G357" s="76"/>
      <c r="H357" s="427"/>
      <c r="I357" s="428"/>
      <c r="J357" s="429"/>
      <c r="K357" s="76"/>
      <c r="L357" s="76"/>
      <c r="M357" s="76"/>
      <c r="N357" s="76"/>
      <c r="O357" s="76"/>
      <c r="P357" s="76"/>
      <c r="Q357" s="76"/>
      <c r="R357" s="76"/>
      <c r="S357" s="76"/>
      <c r="T357" s="76"/>
      <c r="U357" s="76"/>
      <c r="V357" s="76"/>
      <c r="W357" s="76"/>
      <c r="X357" s="76"/>
      <c r="Y357" s="76"/>
      <c r="Z357" s="76"/>
      <c r="AA357" s="76"/>
      <c r="AB357" s="76"/>
      <c r="AC357" s="76"/>
      <c r="AD357" s="76"/>
      <c r="AE357" s="76"/>
    </row>
    <row r="358" spans="1:31" ht="15.5" x14ac:dyDescent="0.35">
      <c r="A358" s="414"/>
      <c r="B358" s="414"/>
      <c r="C358" s="76"/>
      <c r="D358" s="76"/>
      <c r="E358" s="76"/>
      <c r="F358" s="76"/>
      <c r="G358" s="76"/>
      <c r="H358" s="427"/>
      <c r="I358" s="428"/>
      <c r="J358" s="429"/>
      <c r="K358" s="76"/>
      <c r="L358" s="76"/>
      <c r="M358" s="76"/>
      <c r="N358" s="76"/>
      <c r="O358" s="76"/>
      <c r="P358" s="76"/>
      <c r="Q358" s="76"/>
      <c r="R358" s="76"/>
      <c r="S358" s="76"/>
      <c r="T358" s="76"/>
      <c r="U358" s="76"/>
      <c r="V358" s="76"/>
      <c r="W358" s="76"/>
      <c r="X358" s="76"/>
      <c r="Y358" s="76"/>
      <c r="Z358" s="76"/>
      <c r="AA358" s="76"/>
      <c r="AB358" s="76"/>
      <c r="AC358" s="76"/>
      <c r="AD358" s="76"/>
      <c r="AE358" s="76"/>
    </row>
    <row r="359" spans="1:31" ht="15.5" x14ac:dyDescent="0.35">
      <c r="A359" s="414"/>
      <c r="B359" s="414"/>
      <c r="C359" s="76"/>
      <c r="D359" s="76"/>
      <c r="E359" s="76"/>
      <c r="F359" s="76"/>
      <c r="G359" s="76"/>
      <c r="H359" s="427"/>
      <c r="I359" s="428"/>
      <c r="J359" s="429"/>
      <c r="K359" s="76"/>
      <c r="L359" s="76"/>
      <c r="M359" s="76"/>
      <c r="N359" s="76"/>
      <c r="O359" s="76"/>
      <c r="P359" s="76"/>
      <c r="Q359" s="76"/>
      <c r="R359" s="76"/>
      <c r="S359" s="76"/>
      <c r="T359" s="76"/>
      <c r="U359" s="76"/>
      <c r="V359" s="76"/>
      <c r="W359" s="76"/>
      <c r="X359" s="76"/>
      <c r="Y359" s="76"/>
      <c r="Z359" s="76"/>
      <c r="AA359" s="76"/>
      <c r="AB359" s="76"/>
      <c r="AC359" s="76"/>
      <c r="AD359" s="76"/>
      <c r="AE359" s="76"/>
    </row>
    <row r="360" spans="1:31" ht="15.5" x14ac:dyDescent="0.35">
      <c r="A360" s="414"/>
      <c r="B360" s="414"/>
      <c r="C360" s="76"/>
      <c r="D360" s="76"/>
      <c r="E360" s="76"/>
      <c r="F360" s="76"/>
      <c r="G360" s="76"/>
      <c r="H360" s="427"/>
      <c r="I360" s="428"/>
      <c r="J360" s="429"/>
      <c r="K360" s="76"/>
      <c r="L360" s="76"/>
      <c r="M360" s="76"/>
      <c r="N360" s="76"/>
      <c r="O360" s="76"/>
      <c r="P360" s="76"/>
      <c r="Q360" s="76"/>
      <c r="R360" s="76"/>
      <c r="S360" s="76"/>
      <c r="T360" s="76"/>
      <c r="U360" s="76"/>
      <c r="V360" s="76"/>
      <c r="W360" s="76"/>
      <c r="X360" s="76"/>
      <c r="Y360" s="76"/>
      <c r="Z360" s="76"/>
      <c r="AA360" s="76"/>
      <c r="AB360" s="76"/>
      <c r="AC360" s="76"/>
      <c r="AD360" s="76"/>
      <c r="AE360" s="76"/>
    </row>
    <row r="361" spans="1:31" ht="15.5" x14ac:dyDescent="0.35">
      <c r="A361" s="414"/>
      <c r="B361" s="414"/>
      <c r="C361" s="76"/>
      <c r="D361" s="76"/>
      <c r="E361" s="76"/>
      <c r="F361" s="76"/>
      <c r="G361" s="76"/>
      <c r="H361" s="427"/>
      <c r="I361" s="428"/>
      <c r="J361" s="429"/>
      <c r="K361" s="76"/>
      <c r="L361" s="76"/>
      <c r="M361" s="76"/>
      <c r="N361" s="76"/>
      <c r="O361" s="76"/>
      <c r="P361" s="76"/>
      <c r="Q361" s="76"/>
      <c r="R361" s="76"/>
      <c r="S361" s="76"/>
      <c r="T361" s="76"/>
      <c r="U361" s="76"/>
      <c r="V361" s="76"/>
      <c r="W361" s="76"/>
      <c r="X361" s="76"/>
      <c r="Y361" s="76"/>
      <c r="Z361" s="76"/>
      <c r="AA361" s="76"/>
      <c r="AB361" s="76"/>
      <c r="AC361" s="76"/>
      <c r="AD361" s="76"/>
      <c r="AE361" s="76"/>
    </row>
    <row r="362" spans="1:31" ht="15.5" x14ac:dyDescent="0.35">
      <c r="A362" s="414"/>
      <c r="B362" s="414"/>
      <c r="C362" s="76"/>
      <c r="D362" s="76"/>
      <c r="E362" s="76"/>
      <c r="F362" s="76"/>
      <c r="G362" s="76"/>
      <c r="H362" s="427"/>
      <c r="I362" s="428"/>
      <c r="J362" s="429"/>
      <c r="K362" s="76"/>
      <c r="L362" s="76"/>
      <c r="M362" s="76"/>
      <c r="N362" s="76"/>
      <c r="O362" s="76"/>
      <c r="P362" s="76"/>
      <c r="Q362" s="76"/>
      <c r="R362" s="76"/>
      <c r="S362" s="76"/>
      <c r="T362" s="76"/>
      <c r="U362" s="76"/>
      <c r="V362" s="76"/>
      <c r="W362" s="76"/>
      <c r="X362" s="76"/>
      <c r="Y362" s="76"/>
      <c r="Z362" s="76"/>
      <c r="AA362" s="76"/>
      <c r="AB362" s="76"/>
      <c r="AC362" s="76"/>
      <c r="AD362" s="76"/>
      <c r="AE362" s="76"/>
    </row>
    <row r="363" spans="1:31" ht="15.5" x14ac:dyDescent="0.35">
      <c r="A363" s="414"/>
      <c r="B363" s="414"/>
      <c r="C363" s="76"/>
      <c r="D363" s="76"/>
      <c r="E363" s="76"/>
      <c r="F363" s="76"/>
      <c r="G363" s="76"/>
      <c r="H363" s="427"/>
      <c r="I363" s="428"/>
      <c r="J363" s="429"/>
      <c r="K363" s="76"/>
      <c r="L363" s="76"/>
      <c r="M363" s="76"/>
      <c r="N363" s="76"/>
      <c r="O363" s="76"/>
      <c r="P363" s="76"/>
      <c r="Q363" s="76"/>
      <c r="R363" s="76"/>
      <c r="S363" s="76"/>
      <c r="T363" s="76"/>
      <c r="U363" s="76"/>
      <c r="V363" s="76"/>
      <c r="W363" s="76"/>
      <c r="X363" s="76"/>
      <c r="Y363" s="76"/>
      <c r="Z363" s="76"/>
      <c r="AA363" s="76"/>
      <c r="AB363" s="76"/>
      <c r="AC363" s="76"/>
      <c r="AD363" s="76"/>
      <c r="AE363" s="76"/>
    </row>
    <row r="364" spans="1:31" ht="15.5" x14ac:dyDescent="0.35">
      <c r="A364" s="414"/>
      <c r="B364" s="414"/>
      <c r="C364" s="76"/>
      <c r="D364" s="76"/>
      <c r="E364" s="76"/>
      <c r="F364" s="76"/>
      <c r="G364" s="76"/>
      <c r="H364" s="427"/>
      <c r="I364" s="428"/>
      <c r="J364" s="429"/>
      <c r="K364" s="76"/>
      <c r="L364" s="76"/>
      <c r="M364" s="76"/>
      <c r="N364" s="76"/>
      <c r="O364" s="76"/>
      <c r="P364" s="76"/>
      <c r="Q364" s="76"/>
      <c r="R364" s="76"/>
      <c r="S364" s="76"/>
      <c r="T364" s="76"/>
      <c r="U364" s="76"/>
      <c r="V364" s="76"/>
      <c r="W364" s="76"/>
      <c r="X364" s="76"/>
      <c r="Y364" s="76"/>
      <c r="Z364" s="76"/>
      <c r="AA364" s="76"/>
      <c r="AB364" s="76"/>
      <c r="AC364" s="76"/>
      <c r="AD364" s="76"/>
      <c r="AE364" s="76"/>
    </row>
    <row r="365" spans="1:31" ht="15.5" x14ac:dyDescent="0.35">
      <c r="A365" s="414"/>
      <c r="B365" s="414"/>
      <c r="C365" s="76"/>
      <c r="D365" s="76"/>
      <c r="E365" s="76"/>
      <c r="F365" s="76"/>
      <c r="G365" s="76"/>
      <c r="H365" s="427"/>
      <c r="I365" s="428"/>
      <c r="J365" s="429"/>
      <c r="K365" s="76"/>
      <c r="L365" s="76"/>
      <c r="M365" s="76"/>
      <c r="N365" s="76"/>
      <c r="O365" s="76"/>
      <c r="P365" s="76"/>
      <c r="Q365" s="76"/>
      <c r="R365" s="76"/>
      <c r="S365" s="76"/>
      <c r="T365" s="76"/>
      <c r="U365" s="76"/>
      <c r="V365" s="76"/>
      <c r="W365" s="76"/>
      <c r="X365" s="76"/>
      <c r="Y365" s="76"/>
      <c r="Z365" s="76"/>
      <c r="AA365" s="76"/>
      <c r="AB365" s="76"/>
      <c r="AC365" s="76"/>
      <c r="AD365" s="76"/>
      <c r="AE365" s="76"/>
    </row>
    <row r="366" spans="1:31" ht="15.5" x14ac:dyDescent="0.35">
      <c r="A366" s="414"/>
      <c r="B366" s="414"/>
      <c r="C366" s="76"/>
      <c r="D366" s="76"/>
      <c r="E366" s="76"/>
      <c r="F366" s="76"/>
      <c r="G366" s="76"/>
      <c r="H366" s="427"/>
      <c r="I366" s="428"/>
      <c r="J366" s="429"/>
      <c r="K366" s="76"/>
      <c r="L366" s="76"/>
      <c r="M366" s="76"/>
      <c r="N366" s="76"/>
      <c r="O366" s="76"/>
      <c r="P366" s="76"/>
      <c r="Q366" s="76"/>
      <c r="R366" s="76"/>
      <c r="S366" s="76"/>
      <c r="T366" s="76"/>
      <c r="U366" s="76"/>
      <c r="V366" s="76"/>
      <c r="W366" s="76"/>
      <c r="X366" s="76"/>
      <c r="Y366" s="76"/>
      <c r="Z366" s="76"/>
      <c r="AA366" s="76"/>
      <c r="AB366" s="76"/>
      <c r="AC366" s="76"/>
      <c r="AD366" s="76"/>
      <c r="AE366" s="76"/>
    </row>
    <row r="367" spans="1:31" ht="15.5" x14ac:dyDescent="0.35">
      <c r="A367" s="414"/>
      <c r="B367" s="414"/>
      <c r="C367" s="76"/>
      <c r="D367" s="76"/>
      <c r="E367" s="76"/>
      <c r="F367" s="76"/>
      <c r="G367" s="76"/>
      <c r="H367" s="427"/>
      <c r="I367" s="428"/>
      <c r="J367" s="429"/>
      <c r="K367" s="76"/>
      <c r="L367" s="76"/>
      <c r="M367" s="76"/>
      <c r="N367" s="76"/>
      <c r="O367" s="76"/>
      <c r="P367" s="76"/>
      <c r="Q367" s="76"/>
      <c r="R367" s="76"/>
      <c r="S367" s="76"/>
      <c r="T367" s="76"/>
      <c r="U367" s="76"/>
      <c r="V367" s="76"/>
      <c r="W367" s="76"/>
      <c r="X367" s="76"/>
      <c r="Y367" s="76"/>
      <c r="Z367" s="76"/>
      <c r="AA367" s="76"/>
      <c r="AB367" s="76"/>
      <c r="AC367" s="76"/>
      <c r="AD367" s="76"/>
      <c r="AE367" s="76"/>
    </row>
    <row r="368" spans="1:31" ht="15.5" x14ac:dyDescent="0.35">
      <c r="A368" s="414"/>
      <c r="B368" s="414"/>
      <c r="C368" s="76"/>
      <c r="D368" s="76"/>
      <c r="E368" s="76"/>
      <c r="F368" s="76"/>
      <c r="G368" s="76"/>
      <c r="H368" s="427"/>
      <c r="I368" s="428"/>
      <c r="J368" s="429"/>
      <c r="K368" s="76"/>
      <c r="L368" s="76"/>
      <c r="M368" s="76"/>
      <c r="N368" s="76"/>
      <c r="O368" s="76"/>
      <c r="P368" s="76"/>
      <c r="Q368" s="76"/>
      <c r="R368" s="76"/>
      <c r="S368" s="76"/>
      <c r="T368" s="76"/>
      <c r="U368" s="76"/>
      <c r="V368" s="76"/>
      <c r="W368" s="76"/>
      <c r="X368" s="76"/>
      <c r="Y368" s="76"/>
      <c r="Z368" s="76"/>
      <c r="AA368" s="76"/>
      <c r="AB368" s="76"/>
      <c r="AC368" s="76"/>
      <c r="AD368" s="76"/>
      <c r="AE368" s="76"/>
    </row>
    <row r="369" spans="1:31" ht="15.5" x14ac:dyDescent="0.35">
      <c r="A369" s="414"/>
      <c r="B369" s="414"/>
      <c r="C369" s="76"/>
      <c r="D369" s="76"/>
      <c r="E369" s="76"/>
      <c r="F369" s="76"/>
      <c r="G369" s="76"/>
      <c r="H369" s="427"/>
      <c r="I369" s="428"/>
      <c r="J369" s="429"/>
      <c r="K369" s="76"/>
      <c r="L369" s="76"/>
      <c r="M369" s="76"/>
      <c r="N369" s="76"/>
      <c r="O369" s="76"/>
      <c r="P369" s="76"/>
      <c r="Q369" s="76"/>
      <c r="R369" s="76"/>
      <c r="S369" s="76"/>
      <c r="T369" s="76"/>
      <c r="U369" s="76"/>
      <c r="V369" s="76"/>
      <c r="W369" s="76"/>
      <c r="X369" s="76"/>
      <c r="Y369" s="76"/>
      <c r="Z369" s="76"/>
      <c r="AA369" s="76"/>
      <c r="AB369" s="76"/>
      <c r="AC369" s="76"/>
      <c r="AD369" s="76"/>
      <c r="AE369" s="76"/>
    </row>
    <row r="370" spans="1:31" ht="15.5" x14ac:dyDescent="0.35">
      <c r="A370" s="414"/>
      <c r="B370" s="414"/>
      <c r="C370" s="76"/>
      <c r="D370" s="76"/>
      <c r="E370" s="76"/>
      <c r="F370" s="76"/>
      <c r="G370" s="76"/>
      <c r="H370" s="427"/>
      <c r="I370" s="428"/>
      <c r="J370" s="429"/>
      <c r="K370" s="76"/>
      <c r="L370" s="76"/>
      <c r="M370" s="76"/>
      <c r="N370" s="76"/>
      <c r="O370" s="76"/>
      <c r="P370" s="76"/>
      <c r="Q370" s="76"/>
      <c r="R370" s="76"/>
      <c r="S370" s="76"/>
      <c r="T370" s="76"/>
      <c r="U370" s="76"/>
      <c r="V370" s="76"/>
      <c r="W370" s="76"/>
      <c r="X370" s="76"/>
      <c r="Y370" s="76"/>
      <c r="Z370" s="76"/>
      <c r="AA370" s="76"/>
      <c r="AB370" s="76"/>
      <c r="AC370" s="76"/>
      <c r="AD370" s="76"/>
      <c r="AE370" s="76"/>
    </row>
    <row r="371" spans="1:31" ht="15.5" x14ac:dyDescent="0.35">
      <c r="A371" s="414"/>
      <c r="B371" s="414"/>
      <c r="C371" s="76"/>
      <c r="D371" s="76"/>
      <c r="E371" s="76"/>
      <c r="F371" s="76"/>
      <c r="G371" s="76"/>
      <c r="H371" s="427"/>
      <c r="I371" s="428"/>
      <c r="J371" s="429"/>
      <c r="K371" s="76"/>
      <c r="L371" s="76"/>
      <c r="M371" s="76"/>
      <c r="N371" s="76"/>
      <c r="O371" s="76"/>
      <c r="P371" s="76"/>
      <c r="Q371" s="76"/>
      <c r="R371" s="76"/>
      <c r="S371" s="76"/>
      <c r="T371" s="76"/>
      <c r="U371" s="76"/>
      <c r="V371" s="76"/>
      <c r="W371" s="76"/>
      <c r="X371" s="76"/>
      <c r="Y371" s="76"/>
      <c r="Z371" s="76"/>
      <c r="AA371" s="76"/>
      <c r="AB371" s="76"/>
      <c r="AC371" s="76"/>
      <c r="AD371" s="76"/>
      <c r="AE371" s="76"/>
    </row>
    <row r="372" spans="1:31" ht="15.5" x14ac:dyDescent="0.35">
      <c r="A372" s="414"/>
      <c r="B372" s="414"/>
      <c r="C372" s="76"/>
      <c r="D372" s="76"/>
      <c r="E372" s="76"/>
      <c r="F372" s="76"/>
      <c r="G372" s="76"/>
      <c r="H372" s="427"/>
      <c r="I372" s="428"/>
      <c r="J372" s="429"/>
      <c r="K372" s="76"/>
      <c r="L372" s="76"/>
      <c r="M372" s="76"/>
      <c r="N372" s="76"/>
      <c r="O372" s="76"/>
      <c r="P372" s="76"/>
      <c r="Q372" s="76"/>
      <c r="R372" s="76"/>
      <c r="S372" s="76"/>
      <c r="T372" s="76"/>
      <c r="U372" s="76"/>
      <c r="V372" s="76"/>
      <c r="W372" s="76"/>
      <c r="X372" s="76"/>
      <c r="Y372" s="76"/>
      <c r="Z372" s="76"/>
      <c r="AA372" s="76"/>
      <c r="AB372" s="76"/>
      <c r="AC372" s="76"/>
      <c r="AD372" s="76"/>
      <c r="AE372" s="76"/>
    </row>
    <row r="373" spans="1:31" ht="15.5" x14ac:dyDescent="0.35">
      <c r="A373" s="414"/>
      <c r="B373" s="414"/>
      <c r="C373" s="76"/>
      <c r="D373" s="76"/>
      <c r="E373" s="76"/>
      <c r="F373" s="76"/>
      <c r="G373" s="76"/>
      <c r="H373" s="427"/>
      <c r="I373" s="428"/>
      <c r="J373" s="429"/>
      <c r="K373" s="76"/>
      <c r="L373" s="76"/>
      <c r="M373" s="76"/>
      <c r="N373" s="76"/>
      <c r="O373" s="76"/>
      <c r="P373" s="76"/>
      <c r="Q373" s="76"/>
      <c r="R373" s="76"/>
      <c r="S373" s="76"/>
      <c r="T373" s="76"/>
      <c r="U373" s="76"/>
      <c r="V373" s="76"/>
      <c r="W373" s="76"/>
      <c r="X373" s="76"/>
      <c r="Y373" s="76"/>
      <c r="Z373" s="76"/>
      <c r="AA373" s="76"/>
      <c r="AB373" s="76"/>
      <c r="AC373" s="76"/>
      <c r="AD373" s="76"/>
      <c r="AE373" s="76"/>
    </row>
    <row r="374" spans="1:31" ht="15.5" x14ac:dyDescent="0.35">
      <c r="A374" s="414"/>
      <c r="B374" s="414"/>
      <c r="C374" s="76"/>
      <c r="D374" s="76"/>
      <c r="E374" s="76"/>
      <c r="F374" s="76"/>
      <c r="G374" s="76"/>
      <c r="H374" s="427"/>
      <c r="I374" s="428"/>
      <c r="J374" s="429"/>
      <c r="K374" s="76"/>
      <c r="L374" s="76"/>
      <c r="M374" s="76"/>
      <c r="N374" s="76"/>
      <c r="O374" s="76"/>
      <c r="P374" s="76"/>
      <c r="Q374" s="76"/>
      <c r="R374" s="76"/>
      <c r="S374" s="76"/>
      <c r="T374" s="76"/>
      <c r="U374" s="76"/>
      <c r="V374" s="76"/>
      <c r="W374" s="76"/>
      <c r="X374" s="76"/>
      <c r="Y374" s="76"/>
      <c r="Z374" s="76"/>
      <c r="AA374" s="76"/>
      <c r="AB374" s="76"/>
      <c r="AC374" s="76"/>
      <c r="AD374" s="76"/>
      <c r="AE374" s="76"/>
    </row>
    <row r="375" spans="1:31" ht="15.5" x14ac:dyDescent="0.35">
      <c r="A375" s="414"/>
      <c r="B375" s="414"/>
      <c r="C375" s="76"/>
      <c r="D375" s="76"/>
      <c r="E375" s="76"/>
      <c r="F375" s="76"/>
      <c r="G375" s="76"/>
      <c r="H375" s="427"/>
      <c r="I375" s="428"/>
      <c r="J375" s="429"/>
      <c r="K375" s="76"/>
      <c r="L375" s="76"/>
      <c r="M375" s="76"/>
      <c r="N375" s="76"/>
      <c r="O375" s="76"/>
      <c r="P375" s="76"/>
      <c r="Q375" s="76"/>
      <c r="R375" s="76"/>
      <c r="S375" s="76"/>
      <c r="T375" s="76"/>
      <c r="U375" s="76"/>
      <c r="V375" s="76"/>
      <c r="W375" s="76"/>
      <c r="X375" s="76"/>
      <c r="Y375" s="76"/>
      <c r="Z375" s="76"/>
      <c r="AA375" s="76"/>
      <c r="AB375" s="76"/>
      <c r="AC375" s="76"/>
      <c r="AD375" s="76"/>
      <c r="AE375" s="76"/>
    </row>
    <row r="376" spans="1:31" ht="15.5" x14ac:dyDescent="0.35">
      <c r="A376" s="414"/>
      <c r="B376" s="414"/>
      <c r="C376" s="76"/>
      <c r="D376" s="76"/>
      <c r="E376" s="76"/>
      <c r="F376" s="76"/>
      <c r="G376" s="76"/>
      <c r="H376" s="427"/>
      <c r="I376" s="428"/>
      <c r="J376" s="429"/>
      <c r="K376" s="76"/>
      <c r="L376" s="76"/>
      <c r="M376" s="76"/>
      <c r="N376" s="76"/>
      <c r="O376" s="76"/>
      <c r="P376" s="76"/>
      <c r="Q376" s="76"/>
      <c r="R376" s="76"/>
      <c r="S376" s="76"/>
      <c r="T376" s="76"/>
      <c r="U376" s="76"/>
      <c r="V376" s="76"/>
      <c r="W376" s="76"/>
      <c r="X376" s="76"/>
      <c r="Y376" s="76"/>
      <c r="Z376" s="76"/>
      <c r="AA376" s="76"/>
      <c r="AB376" s="76"/>
      <c r="AC376" s="76"/>
      <c r="AD376" s="76"/>
      <c r="AE376" s="76"/>
    </row>
    <row r="377" spans="1:31" ht="15.5" x14ac:dyDescent="0.35">
      <c r="A377" s="414"/>
      <c r="B377" s="414"/>
      <c r="C377" s="76"/>
      <c r="D377" s="76"/>
      <c r="E377" s="76"/>
      <c r="F377" s="76"/>
      <c r="G377" s="76"/>
      <c r="H377" s="427"/>
      <c r="I377" s="428"/>
      <c r="J377" s="429"/>
      <c r="K377" s="76"/>
      <c r="L377" s="76"/>
      <c r="M377" s="76"/>
      <c r="N377" s="76"/>
      <c r="O377" s="76"/>
      <c r="P377" s="76"/>
      <c r="Q377" s="76"/>
      <c r="R377" s="76"/>
      <c r="S377" s="76"/>
      <c r="T377" s="76"/>
      <c r="U377" s="76"/>
      <c r="V377" s="76"/>
      <c r="W377" s="76"/>
      <c r="X377" s="76"/>
      <c r="Y377" s="76"/>
      <c r="Z377" s="76"/>
      <c r="AA377" s="76"/>
      <c r="AB377" s="76"/>
      <c r="AC377" s="76"/>
      <c r="AD377" s="76"/>
      <c r="AE377" s="76"/>
    </row>
    <row r="378" spans="1:31" ht="15.5" x14ac:dyDescent="0.35">
      <c r="A378" s="414"/>
      <c r="B378" s="414"/>
      <c r="C378" s="76"/>
      <c r="D378" s="76"/>
      <c r="E378" s="76"/>
      <c r="F378" s="76"/>
      <c r="G378" s="76"/>
      <c r="H378" s="427"/>
      <c r="I378" s="428"/>
      <c r="J378" s="429"/>
      <c r="K378" s="76"/>
      <c r="L378" s="76"/>
      <c r="M378" s="76"/>
      <c r="N378" s="76"/>
      <c r="O378" s="76"/>
      <c r="P378" s="76"/>
      <c r="Q378" s="76"/>
      <c r="R378" s="76"/>
      <c r="S378" s="76"/>
      <c r="T378" s="76"/>
      <c r="U378" s="76"/>
      <c r="V378" s="76"/>
      <c r="W378" s="76"/>
      <c r="X378" s="76"/>
      <c r="Y378" s="76"/>
      <c r="Z378" s="76"/>
      <c r="AA378" s="76"/>
      <c r="AB378" s="76"/>
      <c r="AC378" s="76"/>
      <c r="AD378" s="76"/>
      <c r="AE378" s="76"/>
    </row>
    <row r="379" spans="1:31" ht="15.5" x14ac:dyDescent="0.35">
      <c r="A379" s="414"/>
      <c r="B379" s="414"/>
      <c r="C379" s="76"/>
      <c r="D379" s="76"/>
      <c r="E379" s="76"/>
      <c r="F379" s="76"/>
      <c r="G379" s="76"/>
      <c r="H379" s="427"/>
      <c r="I379" s="428"/>
      <c r="J379" s="429"/>
      <c r="K379" s="76"/>
      <c r="L379" s="76"/>
      <c r="M379" s="76"/>
      <c r="N379" s="76"/>
      <c r="O379" s="76"/>
      <c r="P379" s="76"/>
      <c r="Q379" s="76"/>
      <c r="R379" s="76"/>
      <c r="S379" s="76"/>
      <c r="T379" s="76"/>
      <c r="U379" s="76"/>
      <c r="V379" s="76"/>
      <c r="W379" s="76"/>
      <c r="X379" s="76"/>
      <c r="Y379" s="76"/>
      <c r="Z379" s="76"/>
      <c r="AA379" s="76"/>
      <c r="AB379" s="76"/>
      <c r="AC379" s="76"/>
      <c r="AD379" s="76"/>
      <c r="AE379" s="76"/>
    </row>
    <row r="380" spans="1:31" ht="15.5" x14ac:dyDescent="0.35">
      <c r="A380" s="414"/>
      <c r="B380" s="414"/>
      <c r="C380" s="76"/>
      <c r="D380" s="76"/>
      <c r="E380" s="76"/>
      <c r="F380" s="76"/>
      <c r="G380" s="76"/>
      <c r="H380" s="427"/>
      <c r="I380" s="428"/>
      <c r="J380" s="429"/>
      <c r="K380" s="76"/>
      <c r="L380" s="76"/>
      <c r="M380" s="76"/>
      <c r="N380" s="76"/>
      <c r="O380" s="76"/>
      <c r="P380" s="76"/>
      <c r="Q380" s="76"/>
      <c r="R380" s="76"/>
      <c r="S380" s="76"/>
      <c r="T380" s="76"/>
      <c r="U380" s="76"/>
      <c r="V380" s="76"/>
      <c r="W380" s="76"/>
      <c r="X380" s="76"/>
      <c r="Y380" s="76"/>
      <c r="Z380" s="76"/>
      <c r="AA380" s="76"/>
      <c r="AB380" s="76"/>
      <c r="AC380" s="76"/>
      <c r="AD380" s="76"/>
      <c r="AE380" s="76"/>
    </row>
    <row r="381" spans="1:31" ht="15.5" x14ac:dyDescent="0.35">
      <c r="A381" s="414"/>
      <c r="B381" s="414"/>
      <c r="C381" s="76"/>
      <c r="D381" s="76"/>
      <c r="E381" s="76"/>
      <c r="F381" s="76"/>
      <c r="G381" s="76"/>
      <c r="H381" s="427"/>
      <c r="I381" s="428"/>
      <c r="J381" s="429"/>
      <c r="K381" s="76"/>
      <c r="L381" s="76"/>
      <c r="M381" s="76"/>
      <c r="N381" s="76"/>
      <c r="O381" s="76"/>
      <c r="P381" s="76"/>
      <c r="Q381" s="76"/>
      <c r="R381" s="76"/>
      <c r="S381" s="76"/>
      <c r="T381" s="76"/>
      <c r="U381" s="76"/>
      <c r="V381" s="76"/>
      <c r="W381" s="76"/>
      <c r="X381" s="76"/>
      <c r="Y381" s="76"/>
      <c r="Z381" s="76"/>
      <c r="AA381" s="76"/>
      <c r="AB381" s="76"/>
      <c r="AC381" s="76"/>
      <c r="AD381" s="76"/>
      <c r="AE381" s="76"/>
    </row>
    <row r="382" spans="1:31" ht="15.5" x14ac:dyDescent="0.35">
      <c r="A382" s="414"/>
      <c r="B382" s="414"/>
      <c r="C382" s="76"/>
      <c r="D382" s="76"/>
      <c r="E382" s="76"/>
      <c r="F382" s="76"/>
      <c r="G382" s="76"/>
      <c r="H382" s="427"/>
      <c r="I382" s="428"/>
      <c r="J382" s="429"/>
      <c r="K382" s="76"/>
      <c r="L382" s="76"/>
      <c r="M382" s="76"/>
      <c r="N382" s="76"/>
      <c r="O382" s="76"/>
      <c r="P382" s="76"/>
      <c r="Q382" s="76"/>
      <c r="R382" s="76"/>
      <c r="S382" s="76"/>
      <c r="T382" s="76"/>
      <c r="U382" s="76"/>
      <c r="V382" s="76"/>
      <c r="W382" s="76"/>
      <c r="X382" s="76"/>
      <c r="Y382" s="76"/>
      <c r="Z382" s="76"/>
      <c r="AA382" s="76"/>
      <c r="AB382" s="76"/>
      <c r="AC382" s="76"/>
      <c r="AD382" s="76"/>
      <c r="AE382" s="76"/>
    </row>
    <row r="383" spans="1:31" ht="15.5" x14ac:dyDescent="0.35">
      <c r="A383" s="414"/>
      <c r="B383" s="414"/>
      <c r="C383" s="76"/>
      <c r="D383" s="76"/>
      <c r="E383" s="76"/>
      <c r="F383" s="76"/>
      <c r="G383" s="76"/>
      <c r="H383" s="427"/>
      <c r="I383" s="428"/>
      <c r="J383" s="429"/>
      <c r="K383" s="76"/>
      <c r="L383" s="76"/>
      <c r="M383" s="76"/>
      <c r="N383" s="76"/>
      <c r="O383" s="76"/>
      <c r="P383" s="76"/>
      <c r="Q383" s="76"/>
      <c r="R383" s="76"/>
      <c r="S383" s="76"/>
      <c r="T383" s="76"/>
      <c r="U383" s="76"/>
      <c r="V383" s="76"/>
      <c r="W383" s="76"/>
      <c r="X383" s="76"/>
      <c r="Y383" s="76"/>
      <c r="Z383" s="76"/>
      <c r="AA383" s="76"/>
      <c r="AB383" s="76"/>
      <c r="AC383" s="76"/>
      <c r="AD383" s="76"/>
      <c r="AE383" s="76"/>
    </row>
    <row r="384" spans="1:31" ht="15.5" x14ac:dyDescent="0.35">
      <c r="A384" s="414"/>
      <c r="B384" s="414"/>
      <c r="C384" s="76"/>
      <c r="D384" s="76"/>
      <c r="E384" s="76"/>
      <c r="F384" s="76"/>
      <c r="G384" s="76"/>
      <c r="H384" s="427"/>
      <c r="I384" s="428"/>
      <c r="J384" s="429"/>
      <c r="K384" s="76"/>
      <c r="L384" s="76"/>
      <c r="M384" s="76"/>
      <c r="N384" s="76"/>
      <c r="O384" s="76"/>
      <c r="P384" s="76"/>
      <c r="Q384" s="76"/>
      <c r="R384" s="76"/>
      <c r="S384" s="76"/>
      <c r="T384" s="76"/>
      <c r="U384" s="76"/>
      <c r="V384" s="76"/>
      <c r="W384" s="76"/>
      <c r="X384" s="76"/>
      <c r="Y384" s="76"/>
      <c r="Z384" s="76"/>
      <c r="AA384" s="76"/>
      <c r="AB384" s="76"/>
      <c r="AC384" s="76"/>
      <c r="AD384" s="76"/>
      <c r="AE384" s="76"/>
    </row>
    <row r="385" spans="1:31" ht="15.5" x14ac:dyDescent="0.35">
      <c r="A385" s="414"/>
      <c r="B385" s="414"/>
      <c r="C385" s="76"/>
      <c r="D385" s="76"/>
      <c r="E385" s="76"/>
      <c r="F385" s="76"/>
      <c r="G385" s="76"/>
      <c r="H385" s="427"/>
      <c r="I385" s="428"/>
      <c r="J385" s="429"/>
      <c r="K385" s="76"/>
      <c r="L385" s="76"/>
      <c r="M385" s="76"/>
      <c r="N385" s="76"/>
      <c r="O385" s="76"/>
      <c r="P385" s="76"/>
      <c r="Q385" s="76"/>
      <c r="R385" s="76"/>
      <c r="S385" s="76"/>
      <c r="T385" s="76"/>
      <c r="U385" s="76"/>
      <c r="V385" s="76"/>
      <c r="W385" s="76"/>
      <c r="X385" s="76"/>
      <c r="Y385" s="76"/>
      <c r="Z385" s="76"/>
      <c r="AA385" s="76"/>
      <c r="AB385" s="76"/>
      <c r="AC385" s="76"/>
      <c r="AD385" s="76"/>
      <c r="AE385" s="76"/>
    </row>
    <row r="386" spans="1:31" ht="15.5" x14ac:dyDescent="0.35">
      <c r="A386" s="414"/>
      <c r="B386" s="414"/>
      <c r="C386" s="76"/>
      <c r="D386" s="76"/>
      <c r="E386" s="76"/>
      <c r="F386" s="76"/>
      <c r="G386" s="76"/>
      <c r="H386" s="427"/>
      <c r="I386" s="428"/>
      <c r="J386" s="429"/>
      <c r="K386" s="76"/>
      <c r="L386" s="76"/>
      <c r="M386" s="76"/>
      <c r="N386" s="76"/>
      <c r="O386" s="76"/>
      <c r="P386" s="76"/>
      <c r="Q386" s="76"/>
      <c r="R386" s="76"/>
      <c r="S386" s="76"/>
      <c r="T386" s="76"/>
      <c r="U386" s="76"/>
      <c r="V386" s="76"/>
      <c r="W386" s="76"/>
      <c r="X386" s="76"/>
      <c r="Y386" s="76"/>
      <c r="Z386" s="76"/>
      <c r="AA386" s="76"/>
      <c r="AB386" s="76"/>
      <c r="AC386" s="76"/>
      <c r="AD386" s="76"/>
      <c r="AE386" s="76"/>
    </row>
    <row r="387" spans="1:31" ht="15.5" x14ac:dyDescent="0.35">
      <c r="A387" s="414"/>
      <c r="B387" s="414"/>
      <c r="C387" s="76"/>
      <c r="D387" s="76"/>
      <c r="E387" s="76"/>
      <c r="F387" s="76"/>
      <c r="G387" s="76"/>
      <c r="H387" s="427"/>
      <c r="I387" s="428"/>
      <c r="J387" s="429"/>
      <c r="K387" s="76"/>
      <c r="L387" s="76"/>
      <c r="M387" s="76"/>
      <c r="N387" s="76"/>
      <c r="O387" s="76"/>
      <c r="P387" s="76"/>
      <c r="Q387" s="76"/>
      <c r="R387" s="76"/>
      <c r="S387" s="76"/>
      <c r="T387" s="76"/>
      <c r="U387" s="76"/>
      <c r="V387" s="76"/>
      <c r="W387" s="76"/>
      <c r="X387" s="76"/>
      <c r="Y387" s="76"/>
      <c r="Z387" s="76"/>
      <c r="AA387" s="76"/>
      <c r="AB387" s="76"/>
      <c r="AC387" s="76"/>
      <c r="AD387" s="76"/>
      <c r="AE387" s="76"/>
    </row>
    <row r="388" spans="1:31" ht="15.5" x14ac:dyDescent="0.35">
      <c r="A388" s="414"/>
      <c r="B388" s="414"/>
      <c r="C388" s="76"/>
      <c r="D388" s="76"/>
      <c r="E388" s="76"/>
      <c r="F388" s="76"/>
      <c r="G388" s="76"/>
      <c r="H388" s="427"/>
      <c r="I388" s="428"/>
      <c r="J388" s="429"/>
      <c r="K388" s="76"/>
      <c r="L388" s="76"/>
      <c r="M388" s="76"/>
      <c r="N388" s="76"/>
      <c r="O388" s="76"/>
      <c r="P388" s="76"/>
      <c r="Q388" s="76"/>
      <c r="R388" s="76"/>
      <c r="S388" s="76"/>
      <c r="T388" s="76"/>
      <c r="U388" s="76"/>
      <c r="V388" s="76"/>
      <c r="W388" s="76"/>
      <c r="X388" s="76"/>
      <c r="Y388" s="76"/>
      <c r="Z388" s="76"/>
      <c r="AA388" s="76"/>
      <c r="AB388" s="76"/>
      <c r="AC388" s="76"/>
      <c r="AD388" s="76"/>
      <c r="AE388" s="76"/>
    </row>
    <row r="389" spans="1:31" ht="15.5" x14ac:dyDescent="0.35">
      <c r="A389" s="414"/>
      <c r="B389" s="414"/>
      <c r="C389" s="76"/>
      <c r="D389" s="76"/>
      <c r="E389" s="76"/>
      <c r="F389" s="76"/>
      <c r="G389" s="76"/>
      <c r="H389" s="427"/>
      <c r="I389" s="428"/>
      <c r="J389" s="429"/>
      <c r="K389" s="76"/>
      <c r="L389" s="76"/>
      <c r="M389" s="76"/>
      <c r="N389" s="76"/>
      <c r="O389" s="76"/>
      <c r="P389" s="76"/>
      <c r="Q389" s="76"/>
      <c r="R389" s="76"/>
      <c r="S389" s="76"/>
      <c r="T389" s="76"/>
      <c r="U389" s="76"/>
      <c r="V389" s="76"/>
      <c r="W389" s="76"/>
      <c r="X389" s="76"/>
      <c r="Y389" s="76"/>
      <c r="Z389" s="76"/>
      <c r="AA389" s="76"/>
      <c r="AB389" s="76"/>
      <c r="AC389" s="76"/>
      <c r="AD389" s="76"/>
      <c r="AE389" s="76"/>
    </row>
    <row r="390" spans="1:31" ht="15.5" x14ac:dyDescent="0.35">
      <c r="A390" s="414"/>
      <c r="B390" s="414"/>
      <c r="C390" s="76"/>
      <c r="D390" s="76"/>
      <c r="E390" s="76"/>
      <c r="F390" s="76"/>
      <c r="G390" s="76"/>
      <c r="H390" s="427"/>
      <c r="I390" s="428"/>
      <c r="J390" s="429"/>
      <c r="K390" s="76"/>
      <c r="L390" s="76"/>
      <c r="M390" s="76"/>
      <c r="N390" s="76"/>
      <c r="O390" s="76"/>
      <c r="P390" s="76"/>
      <c r="Q390" s="76"/>
      <c r="R390" s="76"/>
      <c r="S390" s="76"/>
      <c r="T390" s="76"/>
      <c r="U390" s="76"/>
      <c r="V390" s="76"/>
      <c r="W390" s="76"/>
      <c r="X390" s="76"/>
      <c r="Y390" s="76"/>
      <c r="Z390" s="76"/>
      <c r="AA390" s="76"/>
      <c r="AB390" s="76"/>
      <c r="AC390" s="76"/>
      <c r="AD390" s="76"/>
      <c r="AE390" s="76"/>
    </row>
    <row r="391" spans="1:31" ht="15.5" x14ac:dyDescent="0.35">
      <c r="A391" s="414"/>
      <c r="B391" s="414"/>
      <c r="C391" s="76"/>
      <c r="D391" s="76"/>
      <c r="E391" s="76"/>
      <c r="F391" s="76"/>
      <c r="G391" s="76"/>
      <c r="H391" s="427"/>
      <c r="I391" s="428"/>
      <c r="J391" s="429"/>
      <c r="K391" s="76"/>
      <c r="L391" s="76"/>
      <c r="M391" s="76"/>
      <c r="N391" s="76"/>
      <c r="O391" s="76"/>
      <c r="P391" s="76"/>
      <c r="Q391" s="76"/>
      <c r="R391" s="76"/>
      <c r="S391" s="76"/>
      <c r="T391" s="76"/>
      <c r="U391" s="76"/>
      <c r="V391" s="76"/>
      <c r="W391" s="76"/>
      <c r="X391" s="76"/>
      <c r="Y391" s="76"/>
      <c r="Z391" s="76"/>
      <c r="AA391" s="76"/>
      <c r="AB391" s="76"/>
      <c r="AC391" s="76"/>
      <c r="AD391" s="76"/>
      <c r="AE391" s="76"/>
    </row>
    <row r="392" spans="1:31" ht="15.5" x14ac:dyDescent="0.35">
      <c r="A392" s="414"/>
      <c r="B392" s="414"/>
      <c r="C392" s="76"/>
      <c r="D392" s="76"/>
      <c r="E392" s="76"/>
      <c r="F392" s="76"/>
      <c r="G392" s="76"/>
      <c r="H392" s="427"/>
      <c r="I392" s="428"/>
      <c r="J392" s="429"/>
      <c r="K392" s="76"/>
      <c r="L392" s="76"/>
      <c r="M392" s="76"/>
      <c r="N392" s="76"/>
      <c r="O392" s="76"/>
      <c r="P392" s="76"/>
      <c r="Q392" s="76"/>
      <c r="R392" s="76"/>
      <c r="S392" s="76"/>
      <c r="T392" s="76"/>
      <c r="U392" s="76"/>
      <c r="V392" s="76"/>
      <c r="W392" s="76"/>
      <c r="X392" s="76"/>
      <c r="Y392" s="76"/>
      <c r="Z392" s="76"/>
      <c r="AA392" s="76"/>
      <c r="AB392" s="76"/>
      <c r="AC392" s="76"/>
      <c r="AD392" s="76"/>
      <c r="AE392" s="76"/>
    </row>
    <row r="393" spans="1:31" ht="15.5" x14ac:dyDescent="0.35">
      <c r="A393" s="414"/>
      <c r="B393" s="414"/>
      <c r="C393" s="76"/>
      <c r="D393" s="76"/>
      <c r="E393" s="76"/>
      <c r="F393" s="76"/>
      <c r="G393" s="76"/>
      <c r="H393" s="427"/>
      <c r="I393" s="428"/>
      <c r="J393" s="429"/>
      <c r="K393" s="76"/>
      <c r="L393" s="76"/>
      <c r="M393" s="76"/>
      <c r="N393" s="76"/>
      <c r="O393" s="76"/>
      <c r="P393" s="76"/>
      <c r="Q393" s="76"/>
      <c r="R393" s="76"/>
      <c r="S393" s="76"/>
      <c r="T393" s="76"/>
      <c r="U393" s="76"/>
      <c r="V393" s="76"/>
      <c r="W393" s="76"/>
      <c r="X393" s="76"/>
      <c r="Y393" s="76"/>
      <c r="Z393" s="76"/>
      <c r="AA393" s="76"/>
      <c r="AB393" s="76"/>
      <c r="AC393" s="76"/>
      <c r="AD393" s="76"/>
      <c r="AE393" s="76"/>
    </row>
    <row r="394" spans="1:31" ht="15.5" x14ac:dyDescent="0.35">
      <c r="A394" s="414"/>
      <c r="B394" s="414"/>
      <c r="C394" s="76"/>
      <c r="D394" s="76"/>
      <c r="E394" s="76"/>
      <c r="F394" s="76"/>
      <c r="G394" s="76"/>
      <c r="H394" s="427"/>
      <c r="I394" s="428"/>
      <c r="J394" s="429"/>
      <c r="K394" s="76"/>
      <c r="L394" s="76"/>
      <c r="M394" s="76"/>
      <c r="N394" s="76"/>
      <c r="O394" s="76"/>
      <c r="P394" s="76"/>
      <c r="Q394" s="76"/>
      <c r="R394" s="76"/>
      <c r="S394" s="76"/>
      <c r="T394" s="76"/>
      <c r="U394" s="76"/>
      <c r="V394" s="76"/>
      <c r="W394" s="76"/>
      <c r="X394" s="76"/>
      <c r="Y394" s="76"/>
      <c r="Z394" s="76"/>
      <c r="AA394" s="76"/>
      <c r="AB394" s="76"/>
      <c r="AC394" s="76"/>
      <c r="AD394" s="76"/>
      <c r="AE394" s="76"/>
    </row>
    <row r="395" spans="1:31" ht="15.5" x14ac:dyDescent="0.35">
      <c r="A395" s="414"/>
      <c r="B395" s="414"/>
      <c r="C395" s="76"/>
      <c r="D395" s="76"/>
      <c r="E395" s="76"/>
      <c r="F395" s="76"/>
      <c r="G395" s="76"/>
      <c r="H395" s="427"/>
      <c r="I395" s="428"/>
      <c r="J395" s="429"/>
      <c r="K395" s="76"/>
      <c r="L395" s="76"/>
      <c r="M395" s="76"/>
      <c r="N395" s="76"/>
      <c r="O395" s="76"/>
      <c r="P395" s="76"/>
      <c r="Q395" s="76"/>
      <c r="R395" s="76"/>
      <c r="S395" s="76"/>
      <c r="T395" s="76"/>
      <c r="U395" s="76"/>
      <c r="V395" s="76"/>
      <c r="W395" s="76"/>
      <c r="X395" s="76"/>
      <c r="Y395" s="76"/>
      <c r="Z395" s="76"/>
      <c r="AA395" s="76"/>
      <c r="AB395" s="76"/>
      <c r="AC395" s="76"/>
      <c r="AD395" s="76"/>
      <c r="AE395" s="76"/>
    </row>
    <row r="396" spans="1:31" ht="15.5" x14ac:dyDescent="0.35">
      <c r="A396" s="414"/>
      <c r="B396" s="414"/>
      <c r="C396" s="76"/>
      <c r="D396" s="76"/>
      <c r="E396" s="76"/>
      <c r="F396" s="76"/>
      <c r="G396" s="76"/>
      <c r="H396" s="427"/>
      <c r="I396" s="428"/>
      <c r="J396" s="429"/>
      <c r="K396" s="76"/>
      <c r="L396" s="76"/>
      <c r="M396" s="76"/>
      <c r="N396" s="76"/>
      <c r="O396" s="76"/>
      <c r="P396" s="76"/>
      <c r="Q396" s="76"/>
      <c r="R396" s="76"/>
      <c r="S396" s="76"/>
      <c r="T396" s="76"/>
      <c r="U396" s="76"/>
      <c r="V396" s="76"/>
      <c r="W396" s="76"/>
      <c r="X396" s="76"/>
      <c r="Y396" s="76"/>
      <c r="Z396" s="76"/>
      <c r="AA396" s="76"/>
      <c r="AB396" s="76"/>
      <c r="AC396" s="76"/>
      <c r="AD396" s="76"/>
      <c r="AE396" s="76"/>
    </row>
    <row r="397" spans="1:31" ht="15.5" x14ac:dyDescent="0.35">
      <c r="A397" s="414"/>
      <c r="B397" s="414"/>
      <c r="C397" s="76"/>
      <c r="D397" s="76"/>
      <c r="E397" s="76"/>
      <c r="F397" s="76"/>
      <c r="G397" s="76"/>
      <c r="H397" s="427"/>
      <c r="I397" s="428"/>
      <c r="J397" s="429"/>
      <c r="K397" s="76"/>
      <c r="L397" s="76"/>
      <c r="M397" s="76"/>
      <c r="N397" s="76"/>
      <c r="O397" s="76"/>
      <c r="P397" s="76"/>
      <c r="Q397" s="76"/>
      <c r="R397" s="76"/>
      <c r="S397" s="76"/>
      <c r="T397" s="76"/>
      <c r="U397" s="76"/>
      <c r="V397" s="76"/>
      <c r="W397" s="76"/>
      <c r="X397" s="76"/>
      <c r="Y397" s="76"/>
      <c r="Z397" s="76"/>
      <c r="AA397" s="76"/>
      <c r="AB397" s="76"/>
      <c r="AC397" s="76"/>
      <c r="AD397" s="76"/>
      <c r="AE397" s="76"/>
    </row>
    <row r="398" spans="1:31" ht="15.5" x14ac:dyDescent="0.35">
      <c r="A398" s="414"/>
      <c r="B398" s="414"/>
      <c r="C398" s="76"/>
      <c r="D398" s="76"/>
      <c r="E398" s="76"/>
      <c r="F398" s="76"/>
      <c r="G398" s="76"/>
      <c r="H398" s="427"/>
      <c r="I398" s="428"/>
      <c r="J398" s="429"/>
      <c r="K398" s="76"/>
      <c r="L398" s="76"/>
      <c r="M398" s="76"/>
      <c r="N398" s="76"/>
      <c r="O398" s="76"/>
      <c r="P398" s="76"/>
      <c r="Q398" s="76"/>
      <c r="R398" s="76"/>
      <c r="S398" s="76"/>
      <c r="T398" s="76"/>
      <c r="U398" s="76"/>
      <c r="V398" s="76"/>
      <c r="W398" s="76"/>
      <c r="X398" s="76"/>
      <c r="Y398" s="76"/>
      <c r="Z398" s="76"/>
      <c r="AA398" s="76"/>
      <c r="AB398" s="76"/>
      <c r="AC398" s="76"/>
      <c r="AD398" s="76"/>
      <c r="AE398" s="76"/>
    </row>
    <row r="399" spans="1:31" ht="15.5" x14ac:dyDescent="0.35">
      <c r="A399" s="414"/>
      <c r="B399" s="414"/>
      <c r="C399" s="76"/>
      <c r="D399" s="76"/>
      <c r="E399" s="76"/>
      <c r="F399" s="76"/>
      <c r="G399" s="76"/>
      <c r="H399" s="427"/>
      <c r="I399" s="428"/>
      <c r="J399" s="429"/>
      <c r="K399" s="76"/>
      <c r="L399" s="76"/>
      <c r="M399" s="76"/>
      <c r="N399" s="76"/>
      <c r="O399" s="76"/>
      <c r="P399" s="76"/>
      <c r="Q399" s="76"/>
      <c r="R399" s="76"/>
      <c r="S399" s="76"/>
      <c r="T399" s="76"/>
      <c r="U399" s="76"/>
      <c r="V399" s="76"/>
      <c r="W399" s="76"/>
      <c r="X399" s="76"/>
      <c r="Y399" s="76"/>
      <c r="Z399" s="76"/>
      <c r="AA399" s="76"/>
      <c r="AB399" s="76"/>
      <c r="AC399" s="76"/>
      <c r="AD399" s="76"/>
      <c r="AE399" s="76"/>
    </row>
    <row r="400" spans="1:31" ht="15.5" x14ac:dyDescent="0.35">
      <c r="A400" s="414"/>
      <c r="B400" s="414"/>
      <c r="C400" s="76"/>
      <c r="D400" s="76"/>
      <c r="E400" s="76"/>
      <c r="F400" s="76"/>
      <c r="G400" s="76"/>
      <c r="H400" s="427"/>
      <c r="I400" s="428"/>
      <c r="J400" s="429"/>
      <c r="K400" s="76"/>
      <c r="L400" s="76"/>
      <c r="M400" s="76"/>
      <c r="N400" s="76"/>
      <c r="O400" s="76"/>
      <c r="P400" s="76"/>
      <c r="Q400" s="76"/>
      <c r="R400" s="76"/>
      <c r="S400" s="76"/>
      <c r="T400" s="76"/>
      <c r="U400" s="76"/>
      <c r="V400" s="76"/>
      <c r="W400" s="76"/>
      <c r="X400" s="76"/>
      <c r="Y400" s="76"/>
      <c r="Z400" s="76"/>
      <c r="AA400" s="76"/>
      <c r="AB400" s="76"/>
      <c r="AC400" s="76"/>
      <c r="AD400" s="76"/>
      <c r="AE400" s="76"/>
    </row>
    <row r="401" spans="1:31" ht="15.5" x14ac:dyDescent="0.35">
      <c r="A401" s="414"/>
      <c r="B401" s="414"/>
      <c r="C401" s="76"/>
      <c r="D401" s="76"/>
      <c r="E401" s="76"/>
      <c r="F401" s="76"/>
      <c r="G401" s="76"/>
      <c r="H401" s="427"/>
      <c r="I401" s="428"/>
      <c r="J401" s="429"/>
      <c r="K401" s="76"/>
      <c r="L401" s="76"/>
      <c r="M401" s="76"/>
      <c r="N401" s="76"/>
      <c r="O401" s="76"/>
      <c r="P401" s="76"/>
      <c r="Q401" s="76"/>
      <c r="R401" s="76"/>
      <c r="S401" s="76"/>
      <c r="T401" s="76"/>
      <c r="U401" s="76"/>
      <c r="V401" s="76"/>
      <c r="W401" s="76"/>
      <c r="X401" s="76"/>
      <c r="Y401" s="76"/>
      <c r="Z401" s="76"/>
      <c r="AA401" s="76"/>
      <c r="AB401" s="76"/>
      <c r="AC401" s="76"/>
      <c r="AD401" s="76"/>
      <c r="AE401" s="76"/>
    </row>
    <row r="402" spans="1:31" ht="15.5" x14ac:dyDescent="0.35">
      <c r="A402" s="414"/>
      <c r="B402" s="414"/>
      <c r="C402" s="76"/>
      <c r="D402" s="76"/>
      <c r="E402" s="76"/>
      <c r="F402" s="76"/>
      <c r="G402" s="76"/>
      <c r="H402" s="427"/>
      <c r="I402" s="428"/>
      <c r="J402" s="429"/>
      <c r="K402" s="76"/>
      <c r="L402" s="76"/>
      <c r="M402" s="76"/>
      <c r="N402" s="76"/>
      <c r="O402" s="76"/>
      <c r="P402" s="76"/>
      <c r="Q402" s="76"/>
      <c r="R402" s="76"/>
      <c r="S402" s="76"/>
      <c r="T402" s="76"/>
      <c r="U402" s="76"/>
      <c r="V402" s="76"/>
      <c r="W402" s="76"/>
      <c r="X402" s="76"/>
      <c r="Y402" s="76"/>
      <c r="Z402" s="76"/>
      <c r="AA402" s="76"/>
      <c r="AB402" s="76"/>
      <c r="AC402" s="76"/>
      <c r="AD402" s="76"/>
      <c r="AE402" s="76"/>
    </row>
    <row r="403" spans="1:31" ht="15.5" x14ac:dyDescent="0.35">
      <c r="A403" s="414"/>
      <c r="B403" s="414"/>
      <c r="C403" s="76"/>
      <c r="D403" s="76"/>
      <c r="E403" s="76"/>
      <c r="F403" s="76"/>
      <c r="G403" s="76"/>
      <c r="H403" s="427"/>
      <c r="I403" s="428"/>
      <c r="J403" s="429"/>
      <c r="K403" s="76"/>
      <c r="L403" s="76"/>
      <c r="M403" s="76"/>
      <c r="N403" s="76"/>
      <c r="O403" s="76"/>
      <c r="P403" s="76"/>
      <c r="Q403" s="76"/>
      <c r="R403" s="76"/>
      <c r="S403" s="76"/>
      <c r="T403" s="76"/>
      <c r="U403" s="76"/>
      <c r="V403" s="76"/>
      <c r="W403" s="76"/>
      <c r="X403" s="76"/>
      <c r="Y403" s="76"/>
      <c r="Z403" s="76"/>
      <c r="AA403" s="76"/>
      <c r="AB403" s="76"/>
      <c r="AC403" s="76"/>
      <c r="AD403" s="76"/>
      <c r="AE403" s="76"/>
    </row>
    <row r="404" spans="1:31" ht="15.5" x14ac:dyDescent="0.35">
      <c r="A404" s="414"/>
      <c r="B404" s="414"/>
      <c r="C404" s="76"/>
      <c r="D404" s="76"/>
      <c r="E404" s="76"/>
      <c r="F404" s="76"/>
      <c r="G404" s="76"/>
      <c r="H404" s="427"/>
      <c r="I404" s="428"/>
      <c r="J404" s="429"/>
      <c r="K404" s="76"/>
      <c r="L404" s="76"/>
      <c r="M404" s="76"/>
      <c r="N404" s="76"/>
      <c r="O404" s="76"/>
      <c r="P404" s="76"/>
      <c r="Q404" s="76"/>
      <c r="R404" s="76"/>
      <c r="S404" s="76"/>
      <c r="T404" s="76"/>
      <c r="U404" s="76"/>
      <c r="V404" s="76"/>
      <c r="W404" s="76"/>
      <c r="X404" s="76"/>
      <c r="Y404" s="76"/>
      <c r="Z404" s="76"/>
      <c r="AA404" s="76"/>
      <c r="AB404" s="76"/>
      <c r="AC404" s="76"/>
      <c r="AD404" s="76"/>
      <c r="AE404" s="76"/>
    </row>
    <row r="405" spans="1:31" ht="15.5" x14ac:dyDescent="0.35">
      <c r="A405" s="414"/>
      <c r="B405" s="414"/>
      <c r="C405" s="76"/>
      <c r="D405" s="76"/>
      <c r="E405" s="76"/>
      <c r="F405" s="76"/>
      <c r="G405" s="76"/>
      <c r="H405" s="427"/>
      <c r="I405" s="428"/>
      <c r="J405" s="429"/>
      <c r="K405" s="76"/>
      <c r="L405" s="76"/>
      <c r="M405" s="76"/>
      <c r="N405" s="76"/>
      <c r="O405" s="76"/>
      <c r="P405" s="76"/>
      <c r="Q405" s="76"/>
      <c r="R405" s="76"/>
      <c r="S405" s="76"/>
      <c r="T405" s="76"/>
      <c r="U405" s="76"/>
      <c r="V405" s="76"/>
      <c r="W405" s="76"/>
      <c r="X405" s="76"/>
      <c r="Y405" s="76"/>
      <c r="Z405" s="76"/>
      <c r="AA405" s="76"/>
      <c r="AB405" s="76"/>
      <c r="AC405" s="76"/>
      <c r="AD405" s="76"/>
      <c r="AE405" s="76"/>
    </row>
    <row r="406" spans="1:31" ht="15.5" x14ac:dyDescent="0.35">
      <c r="A406" s="414"/>
      <c r="B406" s="414"/>
      <c r="C406" s="76"/>
      <c r="D406" s="76"/>
      <c r="E406" s="76"/>
      <c r="F406" s="76"/>
      <c r="G406" s="76"/>
      <c r="H406" s="427"/>
      <c r="I406" s="428"/>
      <c r="J406" s="429"/>
      <c r="K406" s="76"/>
      <c r="L406" s="76"/>
      <c r="M406" s="76"/>
      <c r="N406" s="76"/>
      <c r="O406" s="76"/>
      <c r="P406" s="76"/>
      <c r="Q406" s="76"/>
      <c r="R406" s="76"/>
      <c r="S406" s="76"/>
      <c r="T406" s="76"/>
      <c r="U406" s="76"/>
      <c r="V406" s="76"/>
      <c r="W406" s="76"/>
      <c r="X406" s="76"/>
      <c r="Y406" s="76"/>
      <c r="Z406" s="76"/>
      <c r="AA406" s="76"/>
      <c r="AB406" s="76"/>
      <c r="AC406" s="76"/>
      <c r="AD406" s="76"/>
      <c r="AE406" s="76"/>
    </row>
    <row r="407" spans="1:31" ht="15.5" x14ac:dyDescent="0.35">
      <c r="A407" s="414"/>
      <c r="B407" s="414"/>
      <c r="C407" s="76"/>
      <c r="D407" s="76"/>
      <c r="E407" s="76"/>
      <c r="F407" s="76"/>
      <c r="G407" s="76"/>
      <c r="H407" s="427"/>
      <c r="I407" s="428"/>
      <c r="J407" s="429"/>
      <c r="K407" s="76"/>
      <c r="L407" s="76"/>
      <c r="M407" s="76"/>
      <c r="N407" s="76"/>
      <c r="O407" s="76"/>
      <c r="P407" s="76"/>
      <c r="Q407" s="76"/>
      <c r="R407" s="76"/>
      <c r="S407" s="76"/>
      <c r="T407" s="76"/>
      <c r="U407" s="76"/>
      <c r="V407" s="76"/>
      <c r="W407" s="76"/>
      <c r="X407" s="76"/>
      <c r="Y407" s="76"/>
      <c r="Z407" s="76"/>
      <c r="AA407" s="76"/>
      <c r="AB407" s="76"/>
      <c r="AC407" s="76"/>
      <c r="AD407" s="76"/>
      <c r="AE407" s="76"/>
    </row>
    <row r="408" spans="1:31" ht="15.5" x14ac:dyDescent="0.35">
      <c r="A408" s="414"/>
      <c r="B408" s="414"/>
      <c r="C408" s="76"/>
      <c r="D408" s="76"/>
      <c r="E408" s="76"/>
      <c r="F408" s="76"/>
      <c r="G408" s="76"/>
      <c r="H408" s="427"/>
      <c r="I408" s="428"/>
      <c r="J408" s="429"/>
      <c r="K408" s="76"/>
      <c r="L408" s="76"/>
      <c r="M408" s="76"/>
      <c r="N408" s="76"/>
      <c r="O408" s="76"/>
      <c r="P408" s="76"/>
      <c r="Q408" s="76"/>
      <c r="R408" s="76"/>
      <c r="S408" s="76"/>
      <c r="T408" s="76"/>
      <c r="U408" s="76"/>
      <c r="V408" s="76"/>
      <c r="W408" s="76"/>
      <c r="X408" s="76"/>
      <c r="Y408" s="76"/>
      <c r="Z408" s="76"/>
      <c r="AA408" s="76"/>
      <c r="AB408" s="76"/>
      <c r="AC408" s="76"/>
      <c r="AD408" s="76"/>
      <c r="AE408" s="76"/>
    </row>
    <row r="409" spans="1:31" ht="15.5" x14ac:dyDescent="0.35">
      <c r="A409" s="414"/>
      <c r="B409" s="414"/>
      <c r="C409" s="76"/>
      <c r="D409" s="76"/>
      <c r="E409" s="76"/>
      <c r="F409" s="76"/>
      <c r="G409" s="76"/>
      <c r="H409" s="427"/>
      <c r="I409" s="428"/>
      <c r="J409" s="429"/>
      <c r="K409" s="76"/>
      <c r="L409" s="76"/>
      <c r="M409" s="76"/>
      <c r="N409" s="76"/>
      <c r="O409" s="76"/>
      <c r="P409" s="76"/>
      <c r="Q409" s="76"/>
      <c r="R409" s="76"/>
      <c r="S409" s="76"/>
      <c r="T409" s="76"/>
      <c r="U409" s="76"/>
      <c r="V409" s="76"/>
      <c r="W409" s="76"/>
      <c r="X409" s="76"/>
      <c r="Y409" s="76"/>
      <c r="Z409" s="76"/>
      <c r="AA409" s="76"/>
      <c r="AB409" s="76"/>
      <c r="AC409" s="76"/>
      <c r="AD409" s="76"/>
      <c r="AE409" s="76"/>
    </row>
    <row r="410" spans="1:31" ht="15.5" x14ac:dyDescent="0.35">
      <c r="A410" s="414"/>
      <c r="B410" s="414"/>
      <c r="C410" s="76"/>
      <c r="D410" s="76"/>
      <c r="E410" s="76"/>
      <c r="F410" s="76"/>
      <c r="G410" s="76"/>
      <c r="H410" s="427"/>
      <c r="I410" s="428"/>
      <c r="J410" s="429"/>
      <c r="K410" s="76"/>
      <c r="L410" s="76"/>
      <c r="M410" s="76"/>
      <c r="N410" s="76"/>
      <c r="O410" s="76"/>
      <c r="P410" s="76"/>
      <c r="Q410" s="76"/>
      <c r="R410" s="76"/>
      <c r="S410" s="76"/>
      <c r="T410" s="76"/>
      <c r="U410" s="76"/>
      <c r="V410" s="76"/>
      <c r="W410" s="76"/>
      <c r="X410" s="76"/>
      <c r="Y410" s="76"/>
      <c r="Z410" s="76"/>
      <c r="AA410" s="76"/>
      <c r="AB410" s="76"/>
      <c r="AC410" s="76"/>
      <c r="AD410" s="76"/>
      <c r="AE410" s="76"/>
    </row>
    <row r="411" spans="1:31" ht="15.5" x14ac:dyDescent="0.35">
      <c r="A411" s="414"/>
      <c r="B411" s="414"/>
      <c r="C411" s="76"/>
      <c r="D411" s="76"/>
      <c r="E411" s="76"/>
      <c r="F411" s="76"/>
      <c r="G411" s="76"/>
      <c r="H411" s="427"/>
      <c r="I411" s="428"/>
      <c r="J411" s="429"/>
      <c r="K411" s="76"/>
      <c r="L411" s="76"/>
      <c r="M411" s="76"/>
      <c r="N411" s="76"/>
      <c r="O411" s="76"/>
      <c r="P411" s="76"/>
      <c r="Q411" s="76"/>
      <c r="R411" s="76"/>
      <c r="S411" s="76"/>
      <c r="T411" s="76"/>
      <c r="U411" s="76"/>
      <c r="V411" s="76"/>
      <c r="W411" s="76"/>
      <c r="X411" s="76"/>
      <c r="Y411" s="76"/>
      <c r="Z411" s="76"/>
      <c r="AA411" s="76"/>
      <c r="AB411" s="76"/>
      <c r="AC411" s="76"/>
      <c r="AD411" s="76"/>
      <c r="AE411" s="76"/>
    </row>
    <row r="412" spans="1:31" ht="15.5" x14ac:dyDescent="0.35">
      <c r="A412" s="414"/>
      <c r="B412" s="414"/>
      <c r="C412" s="76"/>
      <c r="D412" s="76"/>
      <c r="E412" s="76"/>
      <c r="F412" s="76"/>
      <c r="G412" s="76"/>
      <c r="H412" s="427"/>
      <c r="I412" s="428"/>
      <c r="J412" s="429"/>
      <c r="K412" s="76"/>
      <c r="L412" s="76"/>
      <c r="M412" s="76"/>
      <c r="N412" s="76"/>
      <c r="O412" s="76"/>
      <c r="P412" s="76"/>
      <c r="Q412" s="76"/>
      <c r="R412" s="76"/>
      <c r="S412" s="76"/>
      <c r="T412" s="76"/>
      <c r="U412" s="76"/>
      <c r="V412" s="76"/>
      <c r="W412" s="76"/>
      <c r="X412" s="76"/>
      <c r="Y412" s="76"/>
      <c r="Z412" s="76"/>
      <c r="AA412" s="76"/>
      <c r="AB412" s="76"/>
      <c r="AC412" s="76"/>
      <c r="AD412" s="76"/>
      <c r="AE412" s="76"/>
    </row>
    <row r="413" spans="1:31" ht="15.5" x14ac:dyDescent="0.35">
      <c r="A413" s="414"/>
      <c r="B413" s="414"/>
      <c r="C413" s="76"/>
      <c r="D413" s="76"/>
      <c r="E413" s="76"/>
      <c r="F413" s="76"/>
      <c r="G413" s="76"/>
      <c r="H413" s="427"/>
      <c r="I413" s="428"/>
      <c r="J413" s="429"/>
      <c r="K413" s="76"/>
      <c r="L413" s="76"/>
      <c r="M413" s="76"/>
      <c r="N413" s="76"/>
      <c r="O413" s="76"/>
      <c r="P413" s="76"/>
      <c r="Q413" s="76"/>
      <c r="R413" s="76"/>
      <c r="S413" s="76"/>
      <c r="T413" s="76"/>
      <c r="U413" s="76"/>
      <c r="V413" s="76"/>
      <c r="W413" s="76"/>
      <c r="X413" s="76"/>
      <c r="Y413" s="76"/>
      <c r="Z413" s="76"/>
      <c r="AA413" s="76"/>
      <c r="AB413" s="76"/>
      <c r="AC413" s="76"/>
      <c r="AD413" s="76"/>
      <c r="AE413" s="76"/>
    </row>
    <row r="414" spans="1:31" ht="15.5" x14ac:dyDescent="0.35">
      <c r="A414" s="414"/>
      <c r="B414" s="414"/>
      <c r="C414" s="76"/>
      <c r="D414" s="76"/>
      <c r="E414" s="76"/>
      <c r="F414" s="76"/>
      <c r="G414" s="76"/>
      <c r="H414" s="427"/>
      <c r="I414" s="428"/>
      <c r="J414" s="429"/>
      <c r="K414" s="76"/>
      <c r="L414" s="76"/>
      <c r="M414" s="76"/>
      <c r="N414" s="76"/>
      <c r="O414" s="76"/>
      <c r="P414" s="76"/>
      <c r="Q414" s="76"/>
      <c r="R414" s="76"/>
      <c r="S414" s="76"/>
      <c r="T414" s="76"/>
      <c r="U414" s="76"/>
      <c r="V414" s="76"/>
      <c r="W414" s="76"/>
      <c r="X414" s="76"/>
      <c r="Y414" s="76"/>
      <c r="Z414" s="76"/>
      <c r="AA414" s="76"/>
      <c r="AB414" s="76"/>
      <c r="AC414" s="76"/>
      <c r="AD414" s="76"/>
      <c r="AE414" s="76"/>
    </row>
    <row r="415" spans="1:31" ht="15.5" x14ac:dyDescent="0.35">
      <c r="A415" s="414"/>
      <c r="B415" s="414"/>
      <c r="C415" s="76"/>
      <c r="D415" s="76"/>
      <c r="E415" s="76"/>
      <c r="F415" s="76"/>
      <c r="G415" s="76"/>
      <c r="H415" s="427"/>
      <c r="I415" s="428"/>
      <c r="J415" s="429"/>
      <c r="K415" s="76"/>
      <c r="L415" s="76"/>
      <c r="M415" s="76"/>
      <c r="N415" s="76"/>
      <c r="O415" s="76"/>
      <c r="P415" s="76"/>
      <c r="Q415" s="76"/>
      <c r="R415" s="76"/>
      <c r="S415" s="76"/>
      <c r="T415" s="76"/>
      <c r="U415" s="76"/>
      <c r="V415" s="76"/>
      <c r="W415" s="76"/>
      <c r="X415" s="76"/>
      <c r="Y415" s="76"/>
      <c r="Z415" s="76"/>
      <c r="AA415" s="76"/>
      <c r="AB415" s="76"/>
      <c r="AC415" s="76"/>
      <c r="AD415" s="76"/>
      <c r="AE415" s="76"/>
    </row>
    <row r="416" spans="1:31" ht="15.5" x14ac:dyDescent="0.35">
      <c r="A416" s="414"/>
      <c r="B416" s="414"/>
      <c r="C416" s="76"/>
      <c r="D416" s="76"/>
      <c r="E416" s="76"/>
      <c r="F416" s="76"/>
      <c r="G416" s="76"/>
      <c r="H416" s="427"/>
      <c r="I416" s="428"/>
      <c r="J416" s="429"/>
      <c r="K416" s="76"/>
      <c r="L416" s="76"/>
      <c r="M416" s="76"/>
      <c r="N416" s="76"/>
      <c r="O416" s="76"/>
      <c r="P416" s="76"/>
      <c r="Q416" s="76"/>
      <c r="R416" s="76"/>
      <c r="S416" s="76"/>
      <c r="T416" s="76"/>
      <c r="U416" s="76"/>
      <c r="V416" s="76"/>
      <c r="W416" s="76"/>
      <c r="X416" s="76"/>
      <c r="Y416" s="76"/>
      <c r="Z416" s="76"/>
      <c r="AA416" s="76"/>
      <c r="AB416" s="76"/>
      <c r="AC416" s="76"/>
      <c r="AD416" s="76"/>
      <c r="AE416" s="76"/>
    </row>
    <row r="417" spans="1:31" ht="15.5" x14ac:dyDescent="0.35">
      <c r="A417" s="414"/>
      <c r="B417" s="414"/>
      <c r="C417" s="76"/>
      <c r="D417" s="76"/>
      <c r="E417" s="76"/>
      <c r="F417" s="76"/>
      <c r="G417" s="76"/>
      <c r="H417" s="427"/>
      <c r="I417" s="428"/>
      <c r="J417" s="429"/>
      <c r="K417" s="76"/>
      <c r="L417" s="76"/>
      <c r="M417" s="76"/>
      <c r="N417" s="76"/>
      <c r="O417" s="76"/>
      <c r="P417" s="76"/>
      <c r="Q417" s="76"/>
      <c r="R417" s="76"/>
      <c r="S417" s="76"/>
      <c r="T417" s="76"/>
      <c r="U417" s="76"/>
      <c r="V417" s="76"/>
      <c r="W417" s="76"/>
      <c r="X417" s="76"/>
      <c r="Y417" s="76"/>
      <c r="Z417" s="76"/>
      <c r="AA417" s="76"/>
      <c r="AB417" s="76"/>
      <c r="AC417" s="76"/>
      <c r="AD417" s="76"/>
      <c r="AE417" s="76"/>
    </row>
    <row r="418" spans="1:31" ht="15.5" x14ac:dyDescent="0.35">
      <c r="A418" s="414"/>
      <c r="B418" s="414"/>
      <c r="C418" s="76"/>
      <c r="D418" s="76"/>
      <c r="E418" s="76"/>
      <c r="F418" s="76"/>
      <c r="G418" s="76"/>
      <c r="H418" s="427"/>
      <c r="I418" s="428"/>
      <c r="J418" s="429"/>
      <c r="K418" s="76"/>
      <c r="L418" s="76"/>
      <c r="M418" s="76"/>
      <c r="N418" s="76"/>
      <c r="O418" s="76"/>
      <c r="P418" s="76"/>
      <c r="Q418" s="76"/>
      <c r="R418" s="76"/>
      <c r="S418" s="76"/>
      <c r="T418" s="76"/>
      <c r="U418" s="76"/>
      <c r="V418" s="76"/>
      <c r="W418" s="76"/>
      <c r="X418" s="76"/>
      <c r="Y418" s="76"/>
      <c r="Z418" s="76"/>
      <c r="AA418" s="76"/>
      <c r="AB418" s="76"/>
      <c r="AC418" s="76"/>
      <c r="AD418" s="76"/>
      <c r="AE418" s="76"/>
    </row>
    <row r="419" spans="1:31" ht="15.5" x14ac:dyDescent="0.35">
      <c r="A419" s="414"/>
      <c r="B419" s="414"/>
      <c r="C419" s="76"/>
      <c r="D419" s="76"/>
      <c r="E419" s="76"/>
      <c r="F419" s="76"/>
      <c r="G419" s="76"/>
      <c r="H419" s="427"/>
      <c r="I419" s="428"/>
      <c r="J419" s="429"/>
      <c r="K419" s="76"/>
      <c r="L419" s="76"/>
      <c r="M419" s="76"/>
      <c r="N419" s="76"/>
      <c r="O419" s="76"/>
      <c r="P419" s="76"/>
      <c r="Q419" s="76"/>
      <c r="R419" s="76"/>
      <c r="S419" s="76"/>
      <c r="T419" s="76"/>
      <c r="U419" s="76"/>
      <c r="V419" s="76"/>
      <c r="W419" s="76"/>
      <c r="X419" s="76"/>
      <c r="Y419" s="76"/>
      <c r="Z419" s="76"/>
      <c r="AA419" s="76"/>
      <c r="AB419" s="76"/>
      <c r="AC419" s="76"/>
      <c r="AD419" s="76"/>
      <c r="AE419" s="76"/>
    </row>
    <row r="420" spans="1:31" ht="15.5" x14ac:dyDescent="0.35">
      <c r="A420" s="414"/>
      <c r="B420" s="414"/>
      <c r="C420" s="76"/>
      <c r="D420" s="76"/>
      <c r="E420" s="76"/>
      <c r="F420" s="76"/>
      <c r="G420" s="76"/>
      <c r="H420" s="427"/>
      <c r="I420" s="428"/>
      <c r="J420" s="429"/>
      <c r="K420" s="76"/>
      <c r="L420" s="76"/>
      <c r="M420" s="76"/>
      <c r="N420" s="76"/>
      <c r="O420" s="76"/>
      <c r="P420" s="76"/>
      <c r="Q420" s="76"/>
      <c r="R420" s="76"/>
      <c r="S420" s="76"/>
      <c r="T420" s="76"/>
      <c r="U420" s="76"/>
      <c r="V420" s="76"/>
      <c r="W420" s="76"/>
      <c r="X420" s="76"/>
      <c r="Y420" s="76"/>
      <c r="Z420" s="76"/>
      <c r="AA420" s="76"/>
      <c r="AB420" s="76"/>
      <c r="AC420" s="76"/>
      <c r="AD420" s="76"/>
      <c r="AE420" s="76"/>
    </row>
    <row r="421" spans="1:31" ht="15.5" x14ac:dyDescent="0.35">
      <c r="A421" s="414"/>
      <c r="B421" s="414"/>
      <c r="C421" s="76"/>
      <c r="D421" s="76"/>
      <c r="E421" s="76"/>
      <c r="F421" s="76"/>
      <c r="G421" s="76"/>
      <c r="H421" s="427"/>
      <c r="I421" s="428"/>
      <c r="J421" s="429"/>
      <c r="K421" s="76"/>
      <c r="L421" s="76"/>
      <c r="M421" s="76"/>
      <c r="N421" s="76"/>
      <c r="O421" s="76"/>
      <c r="P421" s="76"/>
      <c r="Q421" s="76"/>
      <c r="R421" s="76"/>
      <c r="S421" s="76"/>
      <c r="T421" s="76"/>
      <c r="U421" s="76"/>
      <c r="V421" s="76"/>
      <c r="W421" s="76"/>
      <c r="X421" s="76"/>
      <c r="Y421" s="76"/>
      <c r="Z421" s="76"/>
      <c r="AA421" s="76"/>
      <c r="AB421" s="76"/>
      <c r="AC421" s="76"/>
      <c r="AD421" s="76"/>
      <c r="AE421" s="76"/>
    </row>
    <row r="422" spans="1:31" ht="15.5" x14ac:dyDescent="0.35">
      <c r="A422" s="414"/>
      <c r="B422" s="414"/>
      <c r="C422" s="76"/>
      <c r="D422" s="76"/>
      <c r="E422" s="76"/>
      <c r="F422" s="76"/>
      <c r="G422" s="76"/>
      <c r="H422" s="427"/>
      <c r="I422" s="428"/>
      <c r="J422" s="429"/>
      <c r="K422" s="76"/>
      <c r="L422" s="76"/>
      <c r="M422" s="76"/>
      <c r="N422" s="76"/>
      <c r="O422" s="76"/>
      <c r="P422" s="76"/>
      <c r="Q422" s="76"/>
      <c r="R422" s="76"/>
      <c r="S422" s="76"/>
      <c r="T422" s="76"/>
      <c r="U422" s="76"/>
      <c r="V422" s="76"/>
      <c r="W422" s="76"/>
      <c r="X422" s="76"/>
      <c r="Y422" s="76"/>
      <c r="Z422" s="76"/>
      <c r="AA422" s="76"/>
      <c r="AB422" s="76"/>
      <c r="AC422" s="76"/>
      <c r="AD422" s="76"/>
      <c r="AE422" s="76"/>
    </row>
    <row r="423" spans="1:31" ht="15.5" x14ac:dyDescent="0.35">
      <c r="A423" s="414"/>
      <c r="B423" s="414"/>
      <c r="C423" s="76"/>
      <c r="D423" s="76"/>
      <c r="E423" s="76"/>
      <c r="F423" s="76"/>
      <c r="G423" s="76"/>
      <c r="H423" s="427"/>
      <c r="I423" s="428"/>
      <c r="J423" s="429"/>
      <c r="K423" s="76"/>
      <c r="L423" s="76"/>
      <c r="M423" s="76"/>
      <c r="N423" s="76"/>
      <c r="O423" s="76"/>
      <c r="P423" s="76"/>
      <c r="Q423" s="76"/>
      <c r="R423" s="76"/>
      <c r="S423" s="76"/>
      <c r="T423" s="76"/>
      <c r="U423" s="76"/>
      <c r="V423" s="76"/>
      <c r="W423" s="76"/>
      <c r="X423" s="76"/>
      <c r="Y423" s="76"/>
      <c r="Z423" s="76"/>
      <c r="AA423" s="76"/>
      <c r="AB423" s="76"/>
      <c r="AC423" s="76"/>
      <c r="AD423" s="76"/>
      <c r="AE423" s="76"/>
    </row>
    <row r="424" spans="1:31" ht="15.5" x14ac:dyDescent="0.35">
      <c r="A424" s="414"/>
      <c r="B424" s="414"/>
      <c r="C424" s="76"/>
      <c r="D424" s="76"/>
      <c r="E424" s="76"/>
      <c r="F424" s="76"/>
      <c r="G424" s="76"/>
      <c r="H424" s="427"/>
      <c r="I424" s="428"/>
      <c r="J424" s="429"/>
      <c r="K424" s="76"/>
      <c r="L424" s="76"/>
      <c r="M424" s="76"/>
      <c r="N424" s="76"/>
      <c r="O424" s="76"/>
      <c r="P424" s="76"/>
      <c r="Q424" s="76"/>
      <c r="R424" s="76"/>
      <c r="S424" s="76"/>
      <c r="T424" s="76"/>
      <c r="U424" s="76"/>
      <c r="V424" s="76"/>
      <c r="W424" s="76"/>
      <c r="X424" s="76"/>
      <c r="Y424" s="76"/>
      <c r="Z424" s="76"/>
      <c r="AA424" s="76"/>
      <c r="AB424" s="76"/>
      <c r="AC424" s="76"/>
      <c r="AD424" s="76"/>
      <c r="AE424" s="76"/>
    </row>
    <row r="425" spans="1:31" ht="15.5" x14ac:dyDescent="0.35">
      <c r="A425" s="414"/>
      <c r="B425" s="414"/>
      <c r="C425" s="76"/>
      <c r="D425" s="76"/>
      <c r="E425" s="76"/>
      <c r="F425" s="76"/>
      <c r="G425" s="76"/>
      <c r="H425" s="427"/>
      <c r="I425" s="428"/>
      <c r="J425" s="429"/>
      <c r="K425" s="76"/>
      <c r="L425" s="76"/>
      <c r="M425" s="76"/>
      <c r="N425" s="76"/>
      <c r="O425" s="76"/>
      <c r="P425" s="76"/>
      <c r="Q425" s="76"/>
      <c r="R425" s="76"/>
      <c r="S425" s="76"/>
      <c r="T425" s="76"/>
      <c r="U425" s="76"/>
      <c r="V425" s="76"/>
      <c r="W425" s="76"/>
      <c r="X425" s="76"/>
      <c r="Y425" s="76"/>
      <c r="Z425" s="76"/>
      <c r="AA425" s="76"/>
      <c r="AB425" s="76"/>
      <c r="AC425" s="76"/>
      <c r="AD425" s="76"/>
      <c r="AE425" s="76"/>
    </row>
    <row r="426" spans="1:31" ht="15.5" x14ac:dyDescent="0.35">
      <c r="A426" s="414"/>
      <c r="B426" s="414"/>
      <c r="C426" s="76"/>
      <c r="D426" s="76"/>
      <c r="E426" s="76"/>
      <c r="F426" s="76"/>
      <c r="G426" s="76"/>
      <c r="H426" s="427"/>
      <c r="I426" s="428"/>
      <c r="J426" s="429"/>
      <c r="K426" s="76"/>
      <c r="L426" s="76"/>
      <c r="M426" s="76"/>
      <c r="N426" s="76"/>
      <c r="O426" s="76"/>
      <c r="P426" s="76"/>
      <c r="Q426" s="76"/>
      <c r="R426" s="76"/>
      <c r="S426" s="76"/>
      <c r="T426" s="76"/>
      <c r="U426" s="76"/>
      <c r="V426" s="76"/>
      <c r="W426" s="76"/>
      <c r="X426" s="76"/>
      <c r="Y426" s="76"/>
      <c r="Z426" s="76"/>
      <c r="AA426" s="76"/>
      <c r="AB426" s="76"/>
      <c r="AC426" s="76"/>
      <c r="AD426" s="76"/>
      <c r="AE426" s="76"/>
    </row>
    <row r="427" spans="1:31" ht="15.5" x14ac:dyDescent="0.35">
      <c r="A427" s="414"/>
      <c r="B427" s="414"/>
      <c r="C427" s="76"/>
      <c r="D427" s="76"/>
      <c r="E427" s="76"/>
      <c r="F427" s="76"/>
      <c r="G427" s="76"/>
      <c r="H427" s="427"/>
      <c r="I427" s="428"/>
      <c r="J427" s="429"/>
      <c r="K427" s="76"/>
      <c r="L427" s="76"/>
      <c r="M427" s="76"/>
      <c r="N427" s="76"/>
      <c r="O427" s="76"/>
      <c r="P427" s="76"/>
      <c r="Q427" s="76"/>
      <c r="R427" s="76"/>
      <c r="S427" s="76"/>
      <c r="T427" s="76"/>
      <c r="U427" s="76"/>
      <c r="V427" s="76"/>
      <c r="W427" s="76"/>
      <c r="X427" s="76"/>
      <c r="Y427" s="76"/>
      <c r="Z427" s="76"/>
      <c r="AA427" s="76"/>
      <c r="AB427" s="76"/>
      <c r="AC427" s="76"/>
      <c r="AD427" s="76"/>
      <c r="AE427" s="76"/>
    </row>
    <row r="428" spans="1:31" ht="15.5" x14ac:dyDescent="0.35">
      <c r="A428" s="414"/>
      <c r="B428" s="414"/>
      <c r="C428" s="76"/>
      <c r="D428" s="76"/>
      <c r="E428" s="76"/>
      <c r="F428" s="76"/>
      <c r="G428" s="76"/>
      <c r="H428" s="427"/>
      <c r="I428" s="428"/>
      <c r="J428" s="429"/>
      <c r="K428" s="76"/>
      <c r="L428" s="76"/>
      <c r="M428" s="76"/>
      <c r="N428" s="76"/>
      <c r="O428" s="76"/>
      <c r="P428" s="76"/>
      <c r="Q428" s="76"/>
      <c r="R428" s="76"/>
      <c r="S428" s="76"/>
      <c r="T428" s="76"/>
      <c r="U428" s="76"/>
      <c r="V428" s="76"/>
      <c r="W428" s="76"/>
      <c r="X428" s="76"/>
      <c r="Y428" s="76"/>
      <c r="Z428" s="76"/>
      <c r="AA428" s="76"/>
      <c r="AB428" s="76"/>
      <c r="AC428" s="76"/>
      <c r="AD428" s="76"/>
      <c r="AE428" s="76"/>
    </row>
    <row r="429" spans="1:31" ht="15.5" x14ac:dyDescent="0.35">
      <c r="A429" s="414"/>
      <c r="B429" s="414"/>
      <c r="C429" s="76"/>
      <c r="D429" s="76"/>
      <c r="E429" s="76"/>
      <c r="F429" s="76"/>
      <c r="G429" s="76"/>
      <c r="H429" s="427"/>
      <c r="I429" s="428"/>
      <c r="J429" s="429"/>
      <c r="K429" s="76"/>
      <c r="L429" s="76"/>
      <c r="M429" s="76"/>
      <c r="N429" s="76"/>
      <c r="O429" s="76"/>
      <c r="P429" s="76"/>
      <c r="Q429" s="76"/>
      <c r="R429" s="76"/>
      <c r="S429" s="76"/>
      <c r="T429" s="76"/>
      <c r="U429" s="76"/>
      <c r="V429" s="76"/>
      <c r="W429" s="76"/>
      <c r="X429" s="76"/>
      <c r="Y429" s="76"/>
      <c r="Z429" s="76"/>
      <c r="AA429" s="76"/>
      <c r="AB429" s="76"/>
      <c r="AC429" s="76"/>
      <c r="AD429" s="76"/>
      <c r="AE429" s="76"/>
    </row>
    <row r="430" spans="1:31" ht="15.5" x14ac:dyDescent="0.35">
      <c r="A430" s="414"/>
      <c r="B430" s="414"/>
      <c r="C430" s="76"/>
      <c r="D430" s="76"/>
      <c r="E430" s="76"/>
      <c r="F430" s="76"/>
      <c r="G430" s="76"/>
      <c r="H430" s="427"/>
      <c r="I430" s="428"/>
      <c r="J430" s="429"/>
      <c r="K430" s="76"/>
      <c r="L430" s="76"/>
      <c r="M430" s="76"/>
      <c r="N430" s="76"/>
      <c r="O430" s="76"/>
      <c r="P430" s="76"/>
      <c r="Q430" s="76"/>
      <c r="R430" s="76"/>
      <c r="S430" s="76"/>
      <c r="T430" s="76"/>
      <c r="U430" s="76"/>
      <c r="V430" s="76"/>
      <c r="W430" s="76"/>
      <c r="X430" s="76"/>
      <c r="Y430" s="76"/>
      <c r="Z430" s="76"/>
      <c r="AA430" s="76"/>
      <c r="AB430" s="76"/>
      <c r="AC430" s="76"/>
      <c r="AD430" s="76"/>
      <c r="AE430" s="76"/>
    </row>
    <row r="431" spans="1:31" ht="15.5" x14ac:dyDescent="0.35">
      <c r="A431" s="414"/>
      <c r="B431" s="414"/>
      <c r="C431" s="76"/>
      <c r="D431" s="76"/>
      <c r="E431" s="76"/>
      <c r="F431" s="76"/>
      <c r="G431" s="76"/>
      <c r="H431" s="427"/>
      <c r="I431" s="428"/>
      <c r="J431" s="429"/>
      <c r="K431" s="76"/>
      <c r="L431" s="76"/>
      <c r="M431" s="76"/>
      <c r="N431" s="76"/>
      <c r="O431" s="76"/>
      <c r="P431" s="76"/>
      <c r="Q431" s="76"/>
      <c r="R431" s="76"/>
      <c r="S431" s="76"/>
      <c r="T431" s="76"/>
      <c r="U431" s="76"/>
      <c r="V431" s="76"/>
      <c r="W431" s="76"/>
      <c r="X431" s="76"/>
      <c r="Y431" s="76"/>
      <c r="Z431" s="76"/>
      <c r="AA431" s="76"/>
      <c r="AB431" s="76"/>
      <c r="AC431" s="76"/>
      <c r="AD431" s="76"/>
      <c r="AE431" s="76"/>
    </row>
    <row r="432" spans="1:31" ht="15.5" x14ac:dyDescent="0.35">
      <c r="A432" s="414"/>
      <c r="B432" s="414"/>
      <c r="C432" s="76"/>
      <c r="D432" s="76"/>
      <c r="E432" s="76"/>
      <c r="F432" s="76"/>
      <c r="G432" s="76"/>
      <c r="H432" s="427"/>
      <c r="I432" s="428"/>
      <c r="J432" s="429"/>
      <c r="K432" s="76"/>
      <c r="L432" s="76"/>
      <c r="M432" s="76"/>
      <c r="N432" s="76"/>
      <c r="O432" s="76"/>
      <c r="P432" s="76"/>
      <c r="Q432" s="76"/>
      <c r="R432" s="76"/>
      <c r="S432" s="76"/>
      <c r="T432" s="76"/>
      <c r="U432" s="76"/>
      <c r="V432" s="76"/>
      <c r="W432" s="76"/>
      <c r="X432" s="76"/>
      <c r="Y432" s="76"/>
      <c r="Z432" s="76"/>
      <c r="AA432" s="76"/>
      <c r="AB432" s="76"/>
      <c r="AC432" s="76"/>
      <c r="AD432" s="76"/>
      <c r="AE432" s="76"/>
    </row>
    <row r="433" spans="1:31" ht="15.5" x14ac:dyDescent="0.35">
      <c r="A433" s="414"/>
      <c r="B433" s="414"/>
      <c r="C433" s="76"/>
      <c r="D433" s="76"/>
      <c r="E433" s="76"/>
      <c r="F433" s="76"/>
      <c r="G433" s="76"/>
      <c r="H433" s="427"/>
      <c r="I433" s="428"/>
      <c r="J433" s="429"/>
      <c r="K433" s="76"/>
      <c r="L433" s="76"/>
      <c r="M433" s="76"/>
      <c r="N433" s="76"/>
      <c r="O433" s="76"/>
      <c r="P433" s="76"/>
      <c r="Q433" s="76"/>
      <c r="R433" s="76"/>
      <c r="S433" s="76"/>
      <c r="T433" s="76"/>
      <c r="U433" s="76"/>
      <c r="V433" s="76"/>
      <c r="W433" s="76"/>
      <c r="X433" s="76"/>
      <c r="Y433" s="76"/>
      <c r="Z433" s="76"/>
      <c r="AA433" s="76"/>
      <c r="AB433" s="76"/>
      <c r="AC433" s="76"/>
      <c r="AD433" s="76"/>
      <c r="AE433" s="76"/>
    </row>
    <row r="434" spans="1:31" ht="15.5" x14ac:dyDescent="0.35">
      <c r="A434" s="414"/>
      <c r="B434" s="414"/>
      <c r="C434" s="76"/>
      <c r="D434" s="76"/>
      <c r="E434" s="76"/>
      <c r="F434" s="76"/>
      <c r="G434" s="76"/>
      <c r="H434" s="427"/>
      <c r="I434" s="428"/>
      <c r="J434" s="429"/>
      <c r="K434" s="76"/>
      <c r="L434" s="76"/>
      <c r="M434" s="76"/>
      <c r="N434" s="76"/>
      <c r="O434" s="76"/>
      <c r="P434" s="76"/>
      <c r="Q434" s="76"/>
      <c r="R434" s="76"/>
      <c r="S434" s="76"/>
      <c r="T434" s="76"/>
      <c r="U434" s="76"/>
      <c r="V434" s="76"/>
      <c r="W434" s="76"/>
      <c r="X434" s="76"/>
      <c r="Y434" s="76"/>
      <c r="Z434" s="76"/>
      <c r="AA434" s="76"/>
      <c r="AB434" s="76"/>
      <c r="AC434" s="76"/>
      <c r="AD434" s="76"/>
      <c r="AE434" s="76"/>
    </row>
    <row r="435" spans="1:31" ht="15.5" x14ac:dyDescent="0.35">
      <c r="A435" s="414"/>
      <c r="B435" s="414"/>
      <c r="C435" s="76"/>
      <c r="D435" s="76"/>
      <c r="E435" s="76"/>
      <c r="F435" s="76"/>
      <c r="G435" s="76"/>
      <c r="H435" s="427"/>
      <c r="I435" s="428"/>
      <c r="J435" s="429"/>
      <c r="K435" s="76"/>
      <c r="L435" s="76"/>
      <c r="M435" s="76"/>
      <c r="N435" s="76"/>
      <c r="O435" s="76"/>
      <c r="P435" s="76"/>
      <c r="Q435" s="76"/>
      <c r="R435" s="76"/>
      <c r="S435" s="76"/>
      <c r="T435" s="76"/>
      <c r="U435" s="76"/>
      <c r="V435" s="76"/>
      <c r="W435" s="76"/>
      <c r="X435" s="76"/>
      <c r="Y435" s="76"/>
      <c r="Z435" s="76"/>
      <c r="AA435" s="76"/>
      <c r="AB435" s="76"/>
      <c r="AC435" s="76"/>
      <c r="AD435" s="76"/>
      <c r="AE435" s="76"/>
    </row>
    <row r="436" spans="1:31" ht="15.5" x14ac:dyDescent="0.35">
      <c r="A436" s="414"/>
      <c r="B436" s="414"/>
      <c r="C436" s="76"/>
      <c r="D436" s="76"/>
      <c r="E436" s="76"/>
      <c r="F436" s="76"/>
      <c r="G436" s="76"/>
      <c r="H436" s="427"/>
      <c r="I436" s="428"/>
      <c r="J436" s="429"/>
      <c r="K436" s="76"/>
      <c r="L436" s="76"/>
      <c r="M436" s="76"/>
      <c r="N436" s="76"/>
      <c r="O436" s="76"/>
      <c r="P436" s="76"/>
      <c r="Q436" s="76"/>
      <c r="R436" s="76"/>
      <c r="S436" s="76"/>
      <c r="T436" s="76"/>
      <c r="U436" s="76"/>
      <c r="V436" s="76"/>
      <c r="W436" s="76"/>
      <c r="X436" s="76"/>
      <c r="Y436" s="76"/>
      <c r="Z436" s="76"/>
      <c r="AA436" s="76"/>
      <c r="AB436" s="76"/>
      <c r="AC436" s="76"/>
      <c r="AD436" s="76"/>
      <c r="AE436" s="76"/>
    </row>
    <row r="437" spans="1:31" ht="15.5" x14ac:dyDescent="0.35">
      <c r="A437" s="414"/>
      <c r="B437" s="414"/>
      <c r="C437" s="76"/>
      <c r="D437" s="76"/>
      <c r="E437" s="76"/>
      <c r="F437" s="76"/>
      <c r="G437" s="76"/>
      <c r="H437" s="427"/>
      <c r="I437" s="428"/>
      <c r="J437" s="429"/>
      <c r="K437" s="76"/>
      <c r="L437" s="76"/>
      <c r="M437" s="76"/>
      <c r="N437" s="76"/>
      <c r="O437" s="76"/>
      <c r="P437" s="76"/>
      <c r="Q437" s="76"/>
      <c r="R437" s="76"/>
      <c r="S437" s="76"/>
      <c r="T437" s="76"/>
      <c r="U437" s="76"/>
      <c r="V437" s="76"/>
      <c r="W437" s="76"/>
      <c r="X437" s="76"/>
      <c r="Y437" s="76"/>
      <c r="Z437" s="76"/>
      <c r="AA437" s="76"/>
      <c r="AB437" s="76"/>
      <c r="AC437" s="76"/>
      <c r="AD437" s="76"/>
      <c r="AE437" s="76"/>
    </row>
    <row r="438" spans="1:31" ht="15.5" x14ac:dyDescent="0.35">
      <c r="A438" s="414"/>
      <c r="B438" s="414"/>
      <c r="C438" s="76"/>
      <c r="D438" s="76"/>
      <c r="E438" s="76"/>
      <c r="F438" s="76"/>
      <c r="G438" s="76"/>
      <c r="H438" s="427"/>
      <c r="I438" s="428"/>
      <c r="J438" s="429"/>
      <c r="K438" s="76"/>
      <c r="L438" s="76"/>
      <c r="M438" s="76"/>
      <c r="N438" s="76"/>
      <c r="O438" s="76"/>
      <c r="P438" s="76"/>
      <c r="Q438" s="76"/>
      <c r="R438" s="76"/>
      <c r="S438" s="76"/>
      <c r="T438" s="76"/>
      <c r="U438" s="76"/>
      <c r="V438" s="76"/>
      <c r="W438" s="76"/>
      <c r="X438" s="76"/>
      <c r="Y438" s="76"/>
      <c r="Z438" s="76"/>
      <c r="AA438" s="76"/>
      <c r="AB438" s="76"/>
      <c r="AC438" s="76"/>
      <c r="AD438" s="76"/>
      <c r="AE438" s="76"/>
    </row>
    <row r="439" spans="1:31" ht="15.5" x14ac:dyDescent="0.35">
      <c r="A439" s="414"/>
      <c r="B439" s="414"/>
      <c r="C439" s="76"/>
      <c r="D439" s="76"/>
      <c r="E439" s="76"/>
      <c r="F439" s="76"/>
      <c r="G439" s="76"/>
      <c r="H439" s="427"/>
      <c r="I439" s="428"/>
      <c r="J439" s="429"/>
      <c r="K439" s="76"/>
      <c r="L439" s="76"/>
      <c r="M439" s="76"/>
      <c r="N439" s="76"/>
      <c r="O439" s="76"/>
      <c r="P439" s="76"/>
      <c r="Q439" s="76"/>
      <c r="R439" s="76"/>
      <c r="S439" s="76"/>
      <c r="T439" s="76"/>
      <c r="U439" s="76"/>
      <c r="V439" s="76"/>
      <c r="W439" s="76"/>
      <c r="X439" s="76"/>
      <c r="Y439" s="76"/>
      <c r="Z439" s="76"/>
      <c r="AA439" s="76"/>
      <c r="AB439" s="76"/>
      <c r="AC439" s="76"/>
      <c r="AD439" s="76"/>
      <c r="AE439" s="76"/>
    </row>
    <row r="440" spans="1:31" ht="15.5" x14ac:dyDescent="0.35">
      <c r="A440" s="414"/>
      <c r="B440" s="414"/>
      <c r="C440" s="76"/>
      <c r="D440" s="76"/>
      <c r="E440" s="76"/>
      <c r="F440" s="76"/>
      <c r="G440" s="76"/>
      <c r="H440" s="427"/>
      <c r="I440" s="428"/>
      <c r="J440" s="429"/>
      <c r="K440" s="76"/>
      <c r="L440" s="76"/>
      <c r="M440" s="76"/>
      <c r="N440" s="76"/>
      <c r="O440" s="76"/>
      <c r="P440" s="76"/>
      <c r="Q440" s="76"/>
      <c r="R440" s="76"/>
      <c r="S440" s="76"/>
      <c r="T440" s="76"/>
      <c r="U440" s="76"/>
      <c r="V440" s="76"/>
      <c r="W440" s="76"/>
      <c r="X440" s="76"/>
      <c r="Y440" s="76"/>
      <c r="Z440" s="76"/>
      <c r="AA440" s="76"/>
      <c r="AB440" s="76"/>
      <c r="AC440" s="76"/>
      <c r="AD440" s="76"/>
      <c r="AE440" s="76"/>
    </row>
    <row r="441" spans="1:31" ht="15.5" x14ac:dyDescent="0.35">
      <c r="A441" s="414"/>
      <c r="B441" s="414"/>
      <c r="C441" s="76"/>
      <c r="D441" s="76"/>
      <c r="E441" s="76"/>
      <c r="F441" s="76"/>
      <c r="G441" s="76"/>
      <c r="H441" s="427"/>
      <c r="I441" s="428"/>
      <c r="J441" s="429"/>
      <c r="K441" s="76"/>
      <c r="L441" s="76"/>
      <c r="M441" s="76"/>
      <c r="N441" s="76"/>
      <c r="O441" s="76"/>
      <c r="P441" s="76"/>
      <c r="Q441" s="76"/>
      <c r="R441" s="76"/>
      <c r="S441" s="76"/>
      <c r="T441" s="76"/>
      <c r="U441" s="76"/>
      <c r="V441" s="76"/>
      <c r="W441" s="76"/>
      <c r="X441" s="76"/>
      <c r="Y441" s="76"/>
      <c r="Z441" s="76"/>
      <c r="AA441" s="76"/>
      <c r="AB441" s="76"/>
      <c r="AC441" s="76"/>
      <c r="AD441" s="76"/>
      <c r="AE441" s="76"/>
    </row>
    <row r="442" spans="1:31" ht="15.5" x14ac:dyDescent="0.35">
      <c r="A442" s="414"/>
      <c r="B442" s="414"/>
      <c r="C442" s="76"/>
      <c r="D442" s="76"/>
      <c r="E442" s="76"/>
      <c r="F442" s="76"/>
      <c r="G442" s="76"/>
      <c r="H442" s="427"/>
      <c r="I442" s="428"/>
      <c r="J442" s="429"/>
      <c r="K442" s="76"/>
      <c r="L442" s="76"/>
      <c r="M442" s="76"/>
      <c r="N442" s="76"/>
      <c r="O442" s="76"/>
      <c r="P442" s="76"/>
      <c r="Q442" s="76"/>
      <c r="R442" s="76"/>
      <c r="S442" s="76"/>
      <c r="T442" s="76"/>
      <c r="U442" s="76"/>
      <c r="V442" s="76"/>
      <c r="W442" s="76"/>
      <c r="X442" s="76"/>
      <c r="Y442" s="76"/>
      <c r="Z442" s="76"/>
      <c r="AA442" s="76"/>
      <c r="AB442" s="76"/>
      <c r="AC442" s="76"/>
      <c r="AD442" s="76"/>
      <c r="AE442" s="76"/>
    </row>
    <row r="443" spans="1:31" ht="15.5" x14ac:dyDescent="0.35">
      <c r="A443" s="414"/>
      <c r="B443" s="414"/>
      <c r="C443" s="76"/>
      <c r="D443" s="76"/>
      <c r="E443" s="76"/>
      <c r="F443" s="76"/>
      <c r="G443" s="76"/>
      <c r="H443" s="427"/>
      <c r="I443" s="428"/>
      <c r="J443" s="429"/>
      <c r="K443" s="76"/>
      <c r="L443" s="76"/>
      <c r="M443" s="76"/>
      <c r="N443" s="76"/>
      <c r="O443" s="76"/>
      <c r="P443" s="76"/>
      <c r="Q443" s="76"/>
      <c r="R443" s="76"/>
      <c r="S443" s="76"/>
      <c r="T443" s="76"/>
      <c r="U443" s="76"/>
      <c r="V443" s="76"/>
      <c r="W443" s="76"/>
      <c r="X443" s="76"/>
      <c r="Y443" s="76"/>
      <c r="Z443" s="76"/>
      <c r="AA443" s="76"/>
      <c r="AB443" s="76"/>
      <c r="AC443" s="76"/>
      <c r="AD443" s="76"/>
      <c r="AE443" s="76"/>
    </row>
    <row r="444" spans="1:31" ht="15.5" x14ac:dyDescent="0.35">
      <c r="A444" s="414"/>
      <c r="B444" s="414"/>
      <c r="C444" s="76"/>
      <c r="D444" s="76"/>
      <c r="E444" s="76"/>
      <c r="F444" s="76"/>
      <c r="G444" s="76"/>
      <c r="H444" s="427"/>
      <c r="I444" s="428"/>
      <c r="J444" s="429"/>
      <c r="K444" s="76"/>
      <c r="L444" s="76"/>
      <c r="M444" s="76"/>
      <c r="N444" s="76"/>
      <c r="O444" s="76"/>
      <c r="P444" s="76"/>
      <c r="Q444" s="76"/>
      <c r="R444" s="76"/>
      <c r="S444" s="76"/>
      <c r="T444" s="76"/>
      <c r="U444" s="76"/>
      <c r="V444" s="76"/>
      <c r="W444" s="76"/>
      <c r="X444" s="76"/>
      <c r="Y444" s="76"/>
      <c r="Z444" s="76"/>
      <c r="AA444" s="76"/>
      <c r="AB444" s="76"/>
      <c r="AC444" s="76"/>
      <c r="AD444" s="76"/>
      <c r="AE444" s="76"/>
    </row>
    <row r="445" spans="1:31" ht="15.5" x14ac:dyDescent="0.35">
      <c r="A445" s="414"/>
      <c r="B445" s="414"/>
      <c r="C445" s="76"/>
      <c r="D445" s="76"/>
      <c r="E445" s="76"/>
      <c r="F445" s="76"/>
      <c r="G445" s="76"/>
      <c r="H445" s="427"/>
      <c r="I445" s="428"/>
      <c r="J445" s="429"/>
      <c r="K445" s="76"/>
      <c r="L445" s="76"/>
      <c r="M445" s="76"/>
      <c r="N445" s="76"/>
      <c r="O445" s="76"/>
      <c r="P445" s="76"/>
      <c r="Q445" s="76"/>
      <c r="R445" s="76"/>
      <c r="S445" s="76"/>
      <c r="T445" s="76"/>
      <c r="U445" s="76"/>
      <c r="V445" s="76"/>
      <c r="W445" s="76"/>
      <c r="X445" s="76"/>
      <c r="Y445" s="76"/>
      <c r="Z445" s="76"/>
      <c r="AA445" s="76"/>
      <c r="AB445" s="76"/>
      <c r="AC445" s="76"/>
      <c r="AD445" s="76"/>
      <c r="AE445" s="76"/>
    </row>
    <row r="446" spans="1:31" ht="15.5" x14ac:dyDescent="0.35">
      <c r="A446" s="414"/>
      <c r="B446" s="414"/>
      <c r="C446" s="76"/>
      <c r="D446" s="76"/>
      <c r="E446" s="76"/>
      <c r="F446" s="76"/>
      <c r="G446" s="76"/>
      <c r="H446" s="427"/>
      <c r="I446" s="428"/>
      <c r="J446" s="429"/>
      <c r="K446" s="76"/>
      <c r="L446" s="76"/>
      <c r="M446" s="76"/>
      <c r="N446" s="76"/>
      <c r="O446" s="76"/>
      <c r="P446" s="76"/>
      <c r="Q446" s="76"/>
      <c r="R446" s="76"/>
      <c r="S446" s="76"/>
      <c r="T446" s="76"/>
      <c r="U446" s="76"/>
      <c r="V446" s="76"/>
      <c r="W446" s="76"/>
      <c r="X446" s="76"/>
      <c r="Y446" s="76"/>
      <c r="Z446" s="76"/>
      <c r="AA446" s="76"/>
      <c r="AB446" s="76"/>
      <c r="AC446" s="76"/>
      <c r="AD446" s="76"/>
      <c r="AE446" s="76"/>
    </row>
    <row r="447" spans="1:31" ht="15.5" x14ac:dyDescent="0.35">
      <c r="A447" s="414"/>
      <c r="B447" s="414"/>
      <c r="C447" s="76"/>
      <c r="D447" s="76"/>
      <c r="E447" s="76"/>
      <c r="F447" s="76"/>
      <c r="G447" s="76"/>
      <c r="H447" s="427"/>
      <c r="I447" s="428"/>
      <c r="J447" s="429"/>
      <c r="K447" s="76"/>
      <c r="L447" s="76"/>
      <c r="M447" s="76"/>
      <c r="N447" s="76"/>
      <c r="O447" s="76"/>
      <c r="P447" s="76"/>
      <c r="Q447" s="76"/>
      <c r="R447" s="76"/>
      <c r="S447" s="76"/>
      <c r="T447" s="76"/>
      <c r="U447" s="76"/>
      <c r="V447" s="76"/>
      <c r="W447" s="76"/>
      <c r="X447" s="76"/>
      <c r="Y447" s="76"/>
      <c r="Z447" s="76"/>
      <c r="AA447" s="76"/>
      <c r="AB447" s="76"/>
      <c r="AC447" s="76"/>
      <c r="AD447" s="76"/>
      <c r="AE447" s="76"/>
    </row>
    <row r="448" spans="1:31" ht="15.5" x14ac:dyDescent="0.35">
      <c r="A448" s="414"/>
      <c r="B448" s="414"/>
      <c r="C448" s="76"/>
      <c r="D448" s="76"/>
      <c r="E448" s="76"/>
      <c r="F448" s="76"/>
      <c r="G448" s="76"/>
      <c r="H448" s="427"/>
      <c r="I448" s="428"/>
      <c r="J448" s="429"/>
      <c r="K448" s="76"/>
      <c r="L448" s="76"/>
      <c r="M448" s="76"/>
      <c r="N448" s="76"/>
      <c r="O448" s="76"/>
      <c r="P448" s="76"/>
      <c r="Q448" s="76"/>
      <c r="R448" s="76"/>
      <c r="S448" s="76"/>
      <c r="T448" s="76"/>
      <c r="U448" s="76"/>
      <c r="V448" s="76"/>
      <c r="W448" s="76"/>
      <c r="X448" s="76"/>
      <c r="Y448" s="76"/>
      <c r="Z448" s="76"/>
      <c r="AA448" s="76"/>
      <c r="AB448" s="76"/>
      <c r="AC448" s="76"/>
      <c r="AD448" s="76"/>
      <c r="AE448" s="76"/>
    </row>
    <row r="449" spans="1:31" ht="15.5" x14ac:dyDescent="0.35">
      <c r="A449" s="414"/>
      <c r="B449" s="414"/>
      <c r="C449" s="76"/>
      <c r="D449" s="76"/>
      <c r="E449" s="76"/>
      <c r="F449" s="76"/>
      <c r="G449" s="76"/>
      <c r="H449" s="427"/>
      <c r="I449" s="428"/>
      <c r="J449" s="429"/>
      <c r="K449" s="76"/>
      <c r="L449" s="76"/>
      <c r="M449" s="76"/>
      <c r="N449" s="76"/>
      <c r="O449" s="76"/>
      <c r="P449" s="76"/>
      <c r="Q449" s="76"/>
      <c r="R449" s="76"/>
      <c r="S449" s="76"/>
      <c r="T449" s="76"/>
      <c r="U449" s="76"/>
      <c r="V449" s="76"/>
      <c r="W449" s="76"/>
      <c r="X449" s="76"/>
      <c r="Y449" s="76"/>
      <c r="Z449" s="76"/>
      <c r="AA449" s="76"/>
      <c r="AB449" s="76"/>
      <c r="AC449" s="76"/>
      <c r="AD449" s="76"/>
      <c r="AE449" s="76"/>
    </row>
    <row r="450" spans="1:31" ht="15.5" x14ac:dyDescent="0.35">
      <c r="A450" s="414"/>
      <c r="B450" s="414"/>
      <c r="C450" s="76"/>
      <c r="D450" s="76"/>
      <c r="E450" s="76"/>
      <c r="F450" s="76"/>
      <c r="G450" s="76"/>
      <c r="H450" s="427"/>
      <c r="I450" s="428"/>
      <c r="J450" s="429"/>
      <c r="K450" s="76"/>
      <c r="L450" s="76"/>
      <c r="M450" s="76"/>
      <c r="N450" s="76"/>
      <c r="O450" s="76"/>
      <c r="P450" s="76"/>
      <c r="Q450" s="76"/>
      <c r="R450" s="76"/>
      <c r="S450" s="76"/>
      <c r="T450" s="76"/>
      <c r="U450" s="76"/>
      <c r="V450" s="76"/>
      <c r="W450" s="76"/>
      <c r="X450" s="76"/>
      <c r="Y450" s="76"/>
      <c r="Z450" s="76"/>
      <c r="AA450" s="76"/>
      <c r="AB450" s="76"/>
      <c r="AC450" s="76"/>
      <c r="AD450" s="76"/>
      <c r="AE450" s="76"/>
    </row>
    <row r="451" spans="1:31" ht="15.5" x14ac:dyDescent="0.35">
      <c r="A451" s="414"/>
      <c r="B451" s="414"/>
      <c r="C451" s="76"/>
      <c r="D451" s="76"/>
      <c r="E451" s="76"/>
      <c r="F451" s="76"/>
      <c r="G451" s="76"/>
      <c r="H451" s="427"/>
      <c r="I451" s="428"/>
      <c r="J451" s="429"/>
      <c r="K451" s="76"/>
      <c r="L451" s="76"/>
      <c r="M451" s="76"/>
      <c r="N451" s="76"/>
      <c r="O451" s="76"/>
      <c r="P451" s="76"/>
      <c r="Q451" s="76"/>
      <c r="R451" s="76"/>
      <c r="S451" s="76"/>
      <c r="T451" s="76"/>
      <c r="U451" s="76"/>
      <c r="V451" s="76"/>
      <c r="W451" s="76"/>
      <c r="X451" s="76"/>
      <c r="Y451" s="76"/>
      <c r="Z451" s="76"/>
      <c r="AA451" s="76"/>
      <c r="AB451" s="76"/>
      <c r="AC451" s="76"/>
      <c r="AD451" s="76"/>
      <c r="AE451" s="76"/>
    </row>
    <row r="452" spans="1:31" ht="15.5" x14ac:dyDescent="0.35">
      <c r="A452" s="414"/>
      <c r="B452" s="414"/>
      <c r="C452" s="76"/>
      <c r="D452" s="76"/>
      <c r="E452" s="76"/>
      <c r="F452" s="76"/>
      <c r="G452" s="76"/>
      <c r="H452" s="427"/>
      <c r="I452" s="428"/>
      <c r="J452" s="429"/>
      <c r="K452" s="76"/>
      <c r="L452" s="76"/>
      <c r="M452" s="76"/>
      <c r="N452" s="76"/>
      <c r="O452" s="76"/>
      <c r="P452" s="76"/>
      <c r="Q452" s="76"/>
      <c r="R452" s="76"/>
      <c r="S452" s="76"/>
      <c r="T452" s="76"/>
      <c r="U452" s="76"/>
      <c r="V452" s="76"/>
      <c r="W452" s="76"/>
      <c r="X452" s="76"/>
      <c r="Y452" s="76"/>
      <c r="Z452" s="76"/>
      <c r="AA452" s="76"/>
      <c r="AB452" s="76"/>
      <c r="AC452" s="76"/>
      <c r="AD452" s="76"/>
      <c r="AE452" s="76"/>
    </row>
    <row r="453" spans="1:31" ht="15.5" x14ac:dyDescent="0.35">
      <c r="A453" s="414"/>
      <c r="B453" s="414"/>
      <c r="C453" s="76"/>
      <c r="D453" s="76"/>
      <c r="E453" s="76"/>
      <c r="F453" s="76"/>
      <c r="G453" s="76"/>
      <c r="H453" s="427"/>
      <c r="I453" s="428"/>
      <c r="J453" s="429"/>
      <c r="K453" s="76"/>
      <c r="L453" s="76"/>
      <c r="M453" s="76"/>
      <c r="N453" s="76"/>
      <c r="O453" s="76"/>
      <c r="P453" s="76"/>
      <c r="Q453" s="76"/>
      <c r="R453" s="76"/>
      <c r="S453" s="76"/>
      <c r="T453" s="76"/>
      <c r="U453" s="76"/>
      <c r="V453" s="76"/>
      <c r="W453" s="76"/>
      <c r="X453" s="76"/>
      <c r="Y453" s="76"/>
      <c r="Z453" s="76"/>
      <c r="AA453" s="76"/>
      <c r="AB453" s="76"/>
      <c r="AC453" s="76"/>
      <c r="AD453" s="76"/>
      <c r="AE453" s="76"/>
    </row>
    <row r="454" spans="1:31" ht="15.5" x14ac:dyDescent="0.35">
      <c r="A454" s="414"/>
      <c r="B454" s="414"/>
      <c r="C454" s="76"/>
      <c r="D454" s="76"/>
      <c r="E454" s="76"/>
      <c r="F454" s="76"/>
      <c r="G454" s="76"/>
      <c r="H454" s="427"/>
      <c r="I454" s="428"/>
      <c r="J454" s="429"/>
      <c r="K454" s="76"/>
      <c r="L454" s="76"/>
      <c r="M454" s="76"/>
      <c r="N454" s="76"/>
      <c r="O454" s="76"/>
      <c r="P454" s="76"/>
      <c r="Q454" s="76"/>
      <c r="R454" s="76"/>
      <c r="S454" s="76"/>
      <c r="T454" s="76"/>
      <c r="U454" s="76"/>
      <c r="V454" s="76"/>
      <c r="W454" s="76"/>
      <c r="X454" s="76"/>
      <c r="Y454" s="76"/>
      <c r="Z454" s="76"/>
      <c r="AA454" s="76"/>
      <c r="AB454" s="76"/>
      <c r="AC454" s="76"/>
      <c r="AD454" s="76"/>
      <c r="AE454" s="76"/>
    </row>
    <row r="455" spans="1:31" ht="15.5" x14ac:dyDescent="0.35">
      <c r="A455" s="414"/>
      <c r="B455" s="414"/>
      <c r="C455" s="76"/>
      <c r="D455" s="76"/>
      <c r="E455" s="76"/>
      <c r="F455" s="76"/>
      <c r="G455" s="76"/>
      <c r="H455" s="427"/>
      <c r="I455" s="428"/>
      <c r="J455" s="429"/>
      <c r="K455" s="76"/>
      <c r="L455" s="76"/>
      <c r="M455" s="76"/>
      <c r="N455" s="76"/>
      <c r="O455" s="76"/>
      <c r="P455" s="76"/>
      <c r="Q455" s="76"/>
      <c r="R455" s="76"/>
      <c r="S455" s="76"/>
      <c r="T455" s="76"/>
      <c r="U455" s="76"/>
      <c r="V455" s="76"/>
      <c r="W455" s="76"/>
      <c r="X455" s="76"/>
      <c r="Y455" s="76"/>
      <c r="Z455" s="76"/>
      <c r="AA455" s="76"/>
      <c r="AB455" s="76"/>
      <c r="AC455" s="76"/>
      <c r="AD455" s="76"/>
      <c r="AE455" s="76"/>
    </row>
    <row r="456" spans="1:31" ht="15.5" x14ac:dyDescent="0.35">
      <c r="A456" s="414"/>
      <c r="B456" s="414"/>
      <c r="C456" s="76"/>
      <c r="D456" s="76"/>
      <c r="E456" s="76"/>
      <c r="F456" s="76"/>
      <c r="G456" s="76"/>
      <c r="H456" s="427"/>
      <c r="I456" s="428"/>
      <c r="J456" s="429"/>
      <c r="K456" s="76"/>
      <c r="L456" s="76"/>
      <c r="M456" s="76"/>
      <c r="N456" s="76"/>
      <c r="O456" s="76"/>
      <c r="P456" s="76"/>
      <c r="Q456" s="76"/>
      <c r="R456" s="76"/>
      <c r="S456" s="76"/>
      <c r="T456" s="76"/>
      <c r="U456" s="76"/>
      <c r="V456" s="76"/>
      <c r="W456" s="76"/>
      <c r="X456" s="76"/>
      <c r="Y456" s="76"/>
      <c r="Z456" s="76"/>
      <c r="AA456" s="76"/>
      <c r="AB456" s="76"/>
      <c r="AC456" s="76"/>
      <c r="AD456" s="76"/>
      <c r="AE456" s="76"/>
    </row>
    <row r="457" spans="1:31" ht="15.5" x14ac:dyDescent="0.35">
      <c r="A457" s="414"/>
      <c r="B457" s="414"/>
      <c r="C457" s="76"/>
      <c r="D457" s="76"/>
      <c r="E457" s="76"/>
      <c r="F457" s="76"/>
      <c r="G457" s="76"/>
      <c r="H457" s="427"/>
      <c r="I457" s="428"/>
      <c r="J457" s="429"/>
      <c r="K457" s="76"/>
      <c r="L457" s="76"/>
      <c r="M457" s="76"/>
      <c r="N457" s="76"/>
      <c r="O457" s="76"/>
      <c r="P457" s="76"/>
      <c r="Q457" s="76"/>
      <c r="R457" s="76"/>
      <c r="S457" s="76"/>
      <c r="T457" s="76"/>
      <c r="U457" s="76"/>
      <c r="V457" s="76"/>
      <c r="W457" s="76"/>
      <c r="X457" s="76"/>
      <c r="Y457" s="76"/>
      <c r="Z457" s="76"/>
      <c r="AA457" s="76"/>
      <c r="AB457" s="76"/>
      <c r="AC457" s="76"/>
      <c r="AD457" s="76"/>
      <c r="AE457" s="76"/>
    </row>
    <row r="458" spans="1:31" ht="15.5" x14ac:dyDescent="0.35">
      <c r="A458" s="414"/>
      <c r="B458" s="414"/>
      <c r="C458" s="76"/>
      <c r="D458" s="76"/>
      <c r="E458" s="76"/>
      <c r="F458" s="76"/>
      <c r="G458" s="76"/>
      <c r="H458" s="427"/>
      <c r="I458" s="428"/>
      <c r="J458" s="429"/>
      <c r="K458" s="76"/>
      <c r="L458" s="76"/>
      <c r="M458" s="76"/>
      <c r="N458" s="76"/>
      <c r="O458" s="76"/>
      <c r="P458" s="76"/>
      <c r="Q458" s="76"/>
      <c r="R458" s="76"/>
      <c r="S458" s="76"/>
      <c r="T458" s="76"/>
      <c r="U458" s="76"/>
      <c r="V458" s="76"/>
      <c r="W458" s="76"/>
      <c r="X458" s="76"/>
      <c r="Y458" s="76"/>
      <c r="Z458" s="76"/>
      <c r="AA458" s="76"/>
      <c r="AB458" s="76"/>
      <c r="AC458" s="76"/>
      <c r="AD458" s="76"/>
      <c r="AE458" s="76"/>
    </row>
    <row r="459" spans="1:31" ht="15.5" x14ac:dyDescent="0.35">
      <c r="A459" s="414"/>
      <c r="B459" s="414"/>
      <c r="C459" s="76"/>
      <c r="D459" s="76"/>
      <c r="E459" s="76"/>
      <c r="F459" s="76"/>
      <c r="G459" s="76"/>
      <c r="H459" s="427"/>
      <c r="I459" s="428"/>
      <c r="J459" s="429"/>
      <c r="K459" s="76"/>
      <c r="L459" s="76"/>
      <c r="M459" s="76"/>
      <c r="N459" s="76"/>
      <c r="O459" s="76"/>
      <c r="P459" s="76"/>
      <c r="Q459" s="76"/>
      <c r="R459" s="76"/>
      <c r="S459" s="76"/>
      <c r="T459" s="76"/>
      <c r="U459" s="76"/>
      <c r="V459" s="76"/>
      <c r="W459" s="76"/>
      <c r="X459" s="76"/>
      <c r="Y459" s="76"/>
      <c r="Z459" s="76"/>
      <c r="AA459" s="76"/>
      <c r="AB459" s="76"/>
      <c r="AC459" s="76"/>
      <c r="AD459" s="76"/>
      <c r="AE459" s="76"/>
    </row>
    <row r="460" spans="1:31" ht="15.5" x14ac:dyDescent="0.35">
      <c r="A460" s="414"/>
      <c r="B460" s="414"/>
      <c r="C460" s="76"/>
      <c r="D460" s="76"/>
      <c r="E460" s="76"/>
      <c r="F460" s="76"/>
      <c r="G460" s="76"/>
      <c r="H460" s="427"/>
      <c r="I460" s="428"/>
      <c r="J460" s="429"/>
      <c r="K460" s="76"/>
      <c r="L460" s="76"/>
      <c r="M460" s="76"/>
      <c r="N460" s="76"/>
      <c r="O460" s="76"/>
      <c r="P460" s="76"/>
      <c r="Q460" s="76"/>
      <c r="R460" s="76"/>
      <c r="S460" s="76"/>
      <c r="T460" s="76"/>
      <c r="U460" s="76"/>
      <c r="V460" s="76"/>
      <c r="W460" s="76"/>
      <c r="X460" s="76"/>
      <c r="Y460" s="76"/>
      <c r="Z460" s="76"/>
      <c r="AA460" s="76"/>
      <c r="AB460" s="76"/>
      <c r="AC460" s="76"/>
      <c r="AD460" s="76"/>
      <c r="AE460" s="76"/>
    </row>
    <row r="461" spans="1:31" ht="15.5" x14ac:dyDescent="0.35">
      <c r="A461" s="414"/>
      <c r="B461" s="414"/>
      <c r="C461" s="76"/>
      <c r="D461" s="76"/>
      <c r="E461" s="76"/>
      <c r="F461" s="76"/>
      <c r="G461" s="76"/>
      <c r="H461" s="427"/>
      <c r="I461" s="428"/>
      <c r="J461" s="429"/>
      <c r="K461" s="76"/>
      <c r="L461" s="76"/>
      <c r="M461" s="76"/>
      <c r="N461" s="76"/>
      <c r="O461" s="76"/>
      <c r="P461" s="76"/>
      <c r="Q461" s="76"/>
      <c r="R461" s="76"/>
      <c r="S461" s="76"/>
      <c r="T461" s="76"/>
      <c r="U461" s="76"/>
      <c r="V461" s="76"/>
      <c r="W461" s="76"/>
      <c r="X461" s="76"/>
      <c r="Y461" s="76"/>
      <c r="Z461" s="76"/>
      <c r="AA461" s="76"/>
      <c r="AB461" s="76"/>
      <c r="AC461" s="76"/>
      <c r="AD461" s="76"/>
      <c r="AE461" s="76"/>
    </row>
    <row r="462" spans="1:31" ht="15.5" x14ac:dyDescent="0.35">
      <c r="A462" s="414"/>
      <c r="B462" s="414"/>
      <c r="C462" s="76"/>
      <c r="D462" s="76"/>
      <c r="E462" s="76"/>
      <c r="F462" s="76"/>
      <c r="G462" s="76"/>
      <c r="H462" s="427"/>
      <c r="I462" s="428"/>
      <c r="J462" s="429"/>
      <c r="K462" s="76"/>
      <c r="L462" s="76"/>
      <c r="M462" s="76"/>
      <c r="N462" s="76"/>
      <c r="O462" s="76"/>
      <c r="P462" s="76"/>
      <c r="Q462" s="76"/>
      <c r="R462" s="76"/>
      <c r="S462" s="76"/>
      <c r="T462" s="76"/>
      <c r="U462" s="76"/>
      <c r="V462" s="76"/>
      <c r="W462" s="76"/>
      <c r="X462" s="76"/>
      <c r="Y462" s="76"/>
      <c r="Z462" s="76"/>
      <c r="AA462" s="76"/>
      <c r="AB462" s="76"/>
      <c r="AC462" s="76"/>
      <c r="AD462" s="76"/>
      <c r="AE462" s="76"/>
    </row>
    <row r="463" spans="1:31" ht="15.5" x14ac:dyDescent="0.35">
      <c r="A463" s="414"/>
      <c r="B463" s="414"/>
      <c r="C463" s="76"/>
      <c r="D463" s="76"/>
      <c r="E463" s="76"/>
      <c r="F463" s="76"/>
      <c r="G463" s="76"/>
      <c r="H463" s="427"/>
      <c r="I463" s="428"/>
      <c r="J463" s="429"/>
      <c r="K463" s="76"/>
      <c r="L463" s="76"/>
      <c r="M463" s="76"/>
      <c r="N463" s="76"/>
      <c r="O463" s="76"/>
      <c r="P463" s="76"/>
      <c r="Q463" s="76"/>
      <c r="R463" s="76"/>
      <c r="S463" s="76"/>
      <c r="T463" s="76"/>
      <c r="U463" s="76"/>
      <c r="V463" s="76"/>
      <c r="W463" s="76"/>
      <c r="X463" s="76"/>
      <c r="Y463" s="76"/>
      <c r="Z463" s="76"/>
      <c r="AA463" s="76"/>
      <c r="AB463" s="76"/>
      <c r="AC463" s="76"/>
      <c r="AD463" s="76"/>
      <c r="AE463" s="76"/>
    </row>
    <row r="464" spans="1:31" ht="15.5" x14ac:dyDescent="0.35">
      <c r="A464" s="414"/>
      <c r="B464" s="414"/>
      <c r="C464" s="76"/>
      <c r="D464" s="76"/>
      <c r="E464" s="76"/>
      <c r="F464" s="76"/>
      <c r="G464" s="76"/>
      <c r="H464" s="427"/>
      <c r="I464" s="428"/>
      <c r="J464" s="429"/>
      <c r="K464" s="76"/>
      <c r="L464" s="76"/>
      <c r="M464" s="76"/>
      <c r="N464" s="76"/>
      <c r="O464" s="76"/>
      <c r="P464" s="76"/>
      <c r="Q464" s="76"/>
      <c r="R464" s="76"/>
      <c r="S464" s="76"/>
      <c r="T464" s="76"/>
      <c r="U464" s="76"/>
      <c r="V464" s="76"/>
      <c r="W464" s="76"/>
      <c r="X464" s="76"/>
      <c r="Y464" s="76"/>
      <c r="Z464" s="76"/>
      <c r="AA464" s="76"/>
      <c r="AB464" s="76"/>
      <c r="AC464" s="76"/>
      <c r="AD464" s="76"/>
      <c r="AE464" s="76"/>
    </row>
    <row r="465" spans="1:31" ht="15.5" x14ac:dyDescent="0.35">
      <c r="A465" s="414"/>
      <c r="B465" s="414"/>
      <c r="C465" s="76"/>
      <c r="D465" s="76"/>
      <c r="E465" s="76"/>
      <c r="F465" s="76"/>
      <c r="G465" s="76"/>
      <c r="H465" s="427"/>
      <c r="I465" s="428"/>
      <c r="J465" s="429"/>
      <c r="K465" s="76"/>
      <c r="L465" s="76"/>
      <c r="M465" s="76"/>
      <c r="N465" s="76"/>
      <c r="O465" s="76"/>
      <c r="P465" s="76"/>
      <c r="Q465" s="76"/>
      <c r="R465" s="76"/>
      <c r="S465" s="76"/>
      <c r="T465" s="76"/>
      <c r="U465" s="76"/>
      <c r="V465" s="76"/>
      <c r="W465" s="76"/>
      <c r="X465" s="76"/>
      <c r="Y465" s="76"/>
      <c r="Z465" s="76"/>
      <c r="AA465" s="76"/>
      <c r="AB465" s="76"/>
      <c r="AC465" s="76"/>
      <c r="AD465" s="76"/>
      <c r="AE465" s="76"/>
    </row>
    <row r="466" spans="1:31" ht="15.5" x14ac:dyDescent="0.35">
      <c r="A466" s="414"/>
      <c r="B466" s="414"/>
      <c r="C466" s="76"/>
      <c r="D466" s="76"/>
      <c r="E466" s="76"/>
      <c r="F466" s="76"/>
      <c r="G466" s="76"/>
      <c r="H466" s="427"/>
      <c r="I466" s="428"/>
      <c r="J466" s="429"/>
      <c r="K466" s="76"/>
      <c r="L466" s="76"/>
      <c r="M466" s="76"/>
      <c r="N466" s="76"/>
      <c r="O466" s="76"/>
      <c r="P466" s="76"/>
      <c r="Q466" s="76"/>
      <c r="R466" s="76"/>
      <c r="S466" s="76"/>
      <c r="T466" s="76"/>
      <c r="U466" s="76"/>
      <c r="V466" s="76"/>
      <c r="W466" s="76"/>
      <c r="X466" s="76"/>
      <c r="Y466" s="76"/>
      <c r="Z466" s="76"/>
      <c r="AA466" s="76"/>
      <c r="AB466" s="76"/>
      <c r="AC466" s="76"/>
      <c r="AD466" s="76"/>
      <c r="AE466" s="76"/>
    </row>
    <row r="467" spans="1:31" ht="15.5" x14ac:dyDescent="0.35">
      <c r="A467" s="414"/>
      <c r="B467" s="414"/>
      <c r="C467" s="76"/>
      <c r="D467" s="76"/>
      <c r="E467" s="76"/>
      <c r="F467" s="76"/>
      <c r="G467" s="76"/>
      <c r="H467" s="427"/>
      <c r="I467" s="428"/>
      <c r="J467" s="429"/>
      <c r="K467" s="76"/>
      <c r="L467" s="76"/>
      <c r="M467" s="76"/>
      <c r="N467" s="76"/>
      <c r="O467" s="76"/>
      <c r="P467" s="76"/>
      <c r="Q467" s="76"/>
      <c r="R467" s="76"/>
      <c r="S467" s="76"/>
      <c r="T467" s="76"/>
      <c r="U467" s="76"/>
      <c r="V467" s="76"/>
      <c r="W467" s="76"/>
      <c r="X467" s="76"/>
      <c r="Y467" s="76"/>
      <c r="Z467" s="76"/>
      <c r="AA467" s="76"/>
      <c r="AB467" s="76"/>
      <c r="AC467" s="76"/>
      <c r="AD467" s="76"/>
      <c r="AE467" s="76"/>
    </row>
    <row r="468" spans="1:31" ht="15.5" x14ac:dyDescent="0.35">
      <c r="A468" s="414"/>
      <c r="B468" s="414"/>
      <c r="C468" s="76"/>
      <c r="D468" s="76"/>
      <c r="E468" s="76"/>
      <c r="F468" s="76"/>
      <c r="G468" s="76"/>
      <c r="H468" s="427"/>
      <c r="I468" s="428"/>
      <c r="J468" s="429"/>
      <c r="K468" s="76"/>
      <c r="L468" s="76"/>
      <c r="M468" s="76"/>
      <c r="N468" s="76"/>
      <c r="O468" s="76"/>
      <c r="P468" s="76"/>
      <c r="Q468" s="76"/>
      <c r="R468" s="76"/>
      <c r="S468" s="76"/>
      <c r="T468" s="76"/>
      <c r="U468" s="76"/>
      <c r="V468" s="76"/>
      <c r="W468" s="76"/>
      <c r="X468" s="76"/>
      <c r="Y468" s="76"/>
      <c r="Z468" s="76"/>
      <c r="AA468" s="76"/>
      <c r="AB468" s="76"/>
      <c r="AC468" s="76"/>
      <c r="AD468" s="76"/>
      <c r="AE468" s="76"/>
    </row>
    <row r="469" spans="1:31" ht="15.5" x14ac:dyDescent="0.35">
      <c r="A469" s="414"/>
      <c r="B469" s="414"/>
      <c r="C469" s="76"/>
      <c r="D469" s="76"/>
      <c r="E469" s="76"/>
      <c r="F469" s="76"/>
      <c r="G469" s="76"/>
      <c r="H469" s="427"/>
      <c r="I469" s="428"/>
      <c r="J469" s="429"/>
      <c r="K469" s="76"/>
      <c r="L469" s="76"/>
      <c r="M469" s="76"/>
      <c r="N469" s="76"/>
      <c r="O469" s="76"/>
      <c r="P469" s="76"/>
      <c r="Q469" s="76"/>
      <c r="R469" s="76"/>
      <c r="S469" s="76"/>
      <c r="T469" s="76"/>
      <c r="U469" s="76"/>
      <c r="V469" s="76"/>
      <c r="W469" s="76"/>
      <c r="X469" s="76"/>
      <c r="Y469" s="76"/>
      <c r="Z469" s="76"/>
      <c r="AA469" s="76"/>
      <c r="AB469" s="76"/>
      <c r="AC469" s="76"/>
      <c r="AD469" s="76"/>
      <c r="AE469" s="76"/>
    </row>
    <row r="470" spans="1:31" ht="15.5" x14ac:dyDescent="0.35">
      <c r="A470" s="414"/>
      <c r="B470" s="414"/>
      <c r="C470" s="76"/>
      <c r="D470" s="76"/>
      <c r="E470" s="76"/>
      <c r="F470" s="76"/>
      <c r="G470" s="76"/>
      <c r="H470" s="427"/>
      <c r="I470" s="428"/>
      <c r="J470" s="429"/>
      <c r="K470" s="76"/>
      <c r="L470" s="76"/>
      <c r="M470" s="76"/>
      <c r="N470" s="76"/>
      <c r="O470" s="76"/>
      <c r="P470" s="76"/>
      <c r="Q470" s="76"/>
      <c r="R470" s="76"/>
      <c r="S470" s="76"/>
      <c r="T470" s="76"/>
      <c r="U470" s="76"/>
      <c r="V470" s="76"/>
      <c r="W470" s="76"/>
      <c r="X470" s="76"/>
      <c r="Y470" s="76"/>
      <c r="Z470" s="76"/>
      <c r="AA470" s="76"/>
      <c r="AB470" s="76"/>
      <c r="AC470" s="76"/>
      <c r="AD470" s="76"/>
      <c r="AE470" s="76"/>
    </row>
    <row r="471" spans="1:31" ht="15.5" x14ac:dyDescent="0.35">
      <c r="A471" s="414"/>
      <c r="B471" s="414"/>
      <c r="C471" s="76"/>
      <c r="D471" s="76"/>
      <c r="E471" s="76"/>
      <c r="F471" s="76"/>
      <c r="G471" s="76"/>
      <c r="H471" s="427"/>
      <c r="I471" s="428"/>
      <c r="J471" s="429"/>
      <c r="K471" s="76"/>
      <c r="L471" s="76"/>
      <c r="M471" s="76"/>
      <c r="N471" s="76"/>
      <c r="O471" s="76"/>
      <c r="P471" s="76"/>
      <c r="Q471" s="76"/>
      <c r="R471" s="76"/>
      <c r="S471" s="76"/>
      <c r="T471" s="76"/>
      <c r="U471" s="76"/>
      <c r="V471" s="76"/>
      <c r="W471" s="76"/>
      <c r="X471" s="76"/>
      <c r="Y471" s="76"/>
      <c r="Z471" s="76"/>
      <c r="AA471" s="76"/>
      <c r="AB471" s="76"/>
      <c r="AC471" s="76"/>
      <c r="AD471" s="76"/>
      <c r="AE471" s="76"/>
    </row>
    <row r="472" spans="1:31" ht="15.5" x14ac:dyDescent="0.35">
      <c r="A472" s="414"/>
      <c r="B472" s="414"/>
      <c r="C472" s="76"/>
      <c r="D472" s="76"/>
      <c r="E472" s="76"/>
      <c r="F472" s="76"/>
      <c r="G472" s="76"/>
      <c r="H472" s="427"/>
      <c r="I472" s="428"/>
      <c r="J472" s="429"/>
      <c r="K472" s="76"/>
      <c r="L472" s="76"/>
      <c r="M472" s="76"/>
      <c r="N472" s="76"/>
      <c r="O472" s="76"/>
      <c r="P472" s="76"/>
      <c r="Q472" s="76"/>
      <c r="R472" s="76"/>
      <c r="S472" s="76"/>
      <c r="T472" s="76"/>
      <c r="U472" s="76"/>
      <c r="V472" s="76"/>
      <c r="W472" s="76"/>
      <c r="X472" s="76"/>
      <c r="Y472" s="76"/>
      <c r="Z472" s="76"/>
      <c r="AA472" s="76"/>
      <c r="AB472" s="76"/>
      <c r="AC472" s="76"/>
      <c r="AD472" s="76"/>
      <c r="AE472" s="76"/>
    </row>
    <row r="473" spans="1:31" ht="15.5" x14ac:dyDescent="0.35">
      <c r="A473" s="414"/>
      <c r="B473" s="414"/>
      <c r="C473" s="76"/>
      <c r="D473" s="76"/>
      <c r="E473" s="76"/>
      <c r="F473" s="76"/>
      <c r="G473" s="76"/>
      <c r="H473" s="427"/>
      <c r="I473" s="428"/>
      <c r="J473" s="429"/>
      <c r="K473" s="76"/>
      <c r="L473" s="76"/>
      <c r="M473" s="76"/>
      <c r="N473" s="76"/>
      <c r="O473" s="76"/>
      <c r="P473" s="76"/>
      <c r="Q473" s="76"/>
      <c r="R473" s="76"/>
      <c r="S473" s="76"/>
      <c r="T473" s="76"/>
      <c r="U473" s="76"/>
      <c r="V473" s="76"/>
      <c r="W473" s="76"/>
      <c r="X473" s="76"/>
      <c r="Y473" s="76"/>
      <c r="Z473" s="76"/>
      <c r="AA473" s="76"/>
      <c r="AB473" s="76"/>
      <c r="AC473" s="76"/>
      <c r="AD473" s="76"/>
      <c r="AE473" s="76"/>
    </row>
    <row r="474" spans="1:31" ht="15.5" x14ac:dyDescent="0.35">
      <c r="A474" s="414"/>
      <c r="B474" s="414"/>
      <c r="C474" s="76"/>
      <c r="D474" s="76"/>
      <c r="E474" s="76"/>
      <c r="F474" s="76"/>
      <c r="G474" s="76"/>
      <c r="H474" s="427"/>
      <c r="I474" s="428"/>
      <c r="J474" s="429"/>
      <c r="K474" s="76"/>
      <c r="L474" s="76"/>
      <c r="M474" s="76"/>
      <c r="N474" s="76"/>
      <c r="O474" s="76"/>
      <c r="P474" s="76"/>
      <c r="Q474" s="76"/>
      <c r="R474" s="76"/>
      <c r="S474" s="76"/>
      <c r="T474" s="76"/>
      <c r="U474" s="76"/>
      <c r="V474" s="76"/>
      <c r="W474" s="76"/>
      <c r="X474" s="76"/>
      <c r="Y474" s="76"/>
      <c r="Z474" s="76"/>
      <c r="AA474" s="76"/>
      <c r="AB474" s="76"/>
      <c r="AC474" s="76"/>
      <c r="AD474" s="76"/>
      <c r="AE474" s="76"/>
    </row>
    <row r="475" spans="1:31" ht="15.5" x14ac:dyDescent="0.35">
      <c r="A475" s="414"/>
      <c r="B475" s="414"/>
      <c r="C475" s="76"/>
      <c r="D475" s="76"/>
      <c r="E475" s="76"/>
      <c r="F475" s="76"/>
      <c r="G475" s="76"/>
      <c r="H475" s="427"/>
      <c r="I475" s="428"/>
      <c r="J475" s="429"/>
      <c r="K475" s="76"/>
      <c r="L475" s="76"/>
      <c r="M475" s="76"/>
      <c r="N475" s="76"/>
      <c r="O475" s="76"/>
      <c r="P475" s="76"/>
      <c r="Q475" s="76"/>
      <c r="R475" s="76"/>
      <c r="S475" s="76"/>
      <c r="T475" s="76"/>
      <c r="U475" s="76"/>
      <c r="V475" s="76"/>
      <c r="W475" s="76"/>
      <c r="X475" s="76"/>
      <c r="Y475" s="76"/>
      <c r="Z475" s="76"/>
      <c r="AA475" s="76"/>
      <c r="AB475" s="76"/>
      <c r="AC475" s="76"/>
      <c r="AD475" s="76"/>
      <c r="AE475" s="76"/>
    </row>
    <row r="476" spans="1:31" ht="15.5" x14ac:dyDescent="0.35">
      <c r="A476" s="414"/>
      <c r="B476" s="414"/>
      <c r="C476" s="76"/>
      <c r="D476" s="76"/>
      <c r="E476" s="76"/>
      <c r="F476" s="76"/>
      <c r="G476" s="76"/>
      <c r="H476" s="427"/>
      <c r="I476" s="428"/>
      <c r="J476" s="429"/>
      <c r="K476" s="76"/>
      <c r="L476" s="76"/>
      <c r="M476" s="76"/>
      <c r="N476" s="76"/>
      <c r="O476" s="76"/>
      <c r="P476" s="76"/>
      <c r="Q476" s="76"/>
      <c r="R476" s="76"/>
      <c r="S476" s="76"/>
      <c r="T476" s="76"/>
      <c r="U476" s="76"/>
      <c r="V476" s="76"/>
      <c r="W476" s="76"/>
      <c r="X476" s="76"/>
      <c r="Y476" s="76"/>
      <c r="Z476" s="76"/>
      <c r="AA476" s="76"/>
      <c r="AB476" s="76"/>
      <c r="AC476" s="76"/>
      <c r="AD476" s="76"/>
      <c r="AE476" s="76"/>
    </row>
    <row r="477" spans="1:31" ht="15.5" x14ac:dyDescent="0.35">
      <c r="A477" s="414"/>
      <c r="B477" s="414"/>
      <c r="C477" s="76"/>
      <c r="D477" s="76"/>
      <c r="E477" s="76"/>
      <c r="F477" s="76"/>
      <c r="G477" s="76"/>
      <c r="H477" s="427"/>
      <c r="I477" s="428"/>
      <c r="J477" s="429"/>
      <c r="K477" s="76"/>
      <c r="L477" s="76"/>
      <c r="M477" s="76"/>
      <c r="N477" s="76"/>
      <c r="O477" s="76"/>
      <c r="P477" s="76"/>
      <c r="Q477" s="76"/>
      <c r="R477" s="76"/>
      <c r="S477" s="76"/>
      <c r="T477" s="76"/>
      <c r="U477" s="76"/>
      <c r="V477" s="76"/>
      <c r="W477" s="76"/>
      <c r="X477" s="76"/>
      <c r="Y477" s="76"/>
      <c r="Z477" s="76"/>
      <c r="AA477" s="76"/>
      <c r="AB477" s="76"/>
      <c r="AC477" s="76"/>
      <c r="AD477" s="76"/>
      <c r="AE477" s="76"/>
    </row>
    <row r="478" spans="1:31" ht="15.5" x14ac:dyDescent="0.35">
      <c r="A478" s="414"/>
      <c r="B478" s="414"/>
      <c r="C478" s="76"/>
      <c r="D478" s="76"/>
      <c r="E478" s="76"/>
      <c r="F478" s="76"/>
      <c r="G478" s="76"/>
      <c r="H478" s="427"/>
      <c r="I478" s="428"/>
      <c r="J478" s="429"/>
      <c r="K478" s="76"/>
      <c r="L478" s="76"/>
      <c r="M478" s="76"/>
      <c r="N478" s="76"/>
      <c r="O478" s="76"/>
      <c r="P478" s="76"/>
      <c r="Q478" s="76"/>
      <c r="R478" s="76"/>
      <c r="S478" s="76"/>
      <c r="T478" s="76"/>
      <c r="U478" s="76"/>
      <c r="V478" s="76"/>
      <c r="W478" s="76"/>
      <c r="X478" s="76"/>
      <c r="Y478" s="76"/>
      <c r="Z478" s="76"/>
      <c r="AA478" s="76"/>
      <c r="AB478" s="76"/>
      <c r="AC478" s="76"/>
      <c r="AD478" s="76"/>
      <c r="AE478" s="76"/>
    </row>
    <row r="479" spans="1:31" ht="15.5" x14ac:dyDescent="0.35">
      <c r="A479" s="414"/>
      <c r="B479" s="414"/>
      <c r="C479" s="76"/>
      <c r="D479" s="76"/>
      <c r="E479" s="76"/>
      <c r="F479" s="76"/>
      <c r="G479" s="76"/>
      <c r="H479" s="427"/>
      <c r="I479" s="428"/>
      <c r="J479" s="429"/>
      <c r="K479" s="76"/>
      <c r="L479" s="76"/>
      <c r="M479" s="76"/>
      <c r="N479" s="76"/>
      <c r="O479" s="76"/>
      <c r="P479" s="76"/>
      <c r="Q479" s="76"/>
      <c r="R479" s="76"/>
      <c r="S479" s="76"/>
      <c r="T479" s="76"/>
      <c r="U479" s="76"/>
      <c r="V479" s="76"/>
      <c r="W479" s="76"/>
      <c r="X479" s="76"/>
      <c r="Y479" s="76"/>
      <c r="Z479" s="76"/>
      <c r="AA479" s="76"/>
      <c r="AB479" s="76"/>
      <c r="AC479" s="76"/>
      <c r="AD479" s="76"/>
      <c r="AE479" s="76"/>
    </row>
    <row r="480" spans="1:31" ht="15.5" x14ac:dyDescent="0.35">
      <c r="A480" s="414"/>
      <c r="B480" s="414"/>
      <c r="C480" s="76"/>
      <c r="D480" s="76"/>
      <c r="E480" s="76"/>
      <c r="F480" s="76"/>
      <c r="G480" s="76"/>
      <c r="H480" s="427"/>
      <c r="I480" s="428"/>
      <c r="J480" s="429"/>
      <c r="K480" s="76"/>
      <c r="L480" s="76"/>
      <c r="M480" s="76"/>
      <c r="N480" s="76"/>
      <c r="O480" s="76"/>
      <c r="P480" s="76"/>
      <c r="Q480" s="76"/>
      <c r="R480" s="76"/>
      <c r="S480" s="76"/>
      <c r="T480" s="76"/>
      <c r="U480" s="76"/>
      <c r="V480" s="76"/>
      <c r="W480" s="76"/>
      <c r="X480" s="76"/>
      <c r="Y480" s="76"/>
      <c r="Z480" s="76"/>
      <c r="AA480" s="76"/>
      <c r="AB480" s="76"/>
      <c r="AC480" s="76"/>
      <c r="AD480" s="76"/>
      <c r="AE480" s="76"/>
    </row>
    <row r="481" spans="1:31" ht="15.5" x14ac:dyDescent="0.35">
      <c r="A481" s="414"/>
      <c r="B481" s="414"/>
      <c r="C481" s="76"/>
      <c r="D481" s="76"/>
      <c r="E481" s="76"/>
      <c r="F481" s="76"/>
      <c r="G481" s="76"/>
      <c r="H481" s="427"/>
      <c r="I481" s="428"/>
      <c r="J481" s="429"/>
      <c r="K481" s="76"/>
      <c r="L481" s="76"/>
      <c r="M481" s="76"/>
      <c r="N481" s="76"/>
      <c r="O481" s="76"/>
      <c r="P481" s="76"/>
      <c r="Q481" s="76"/>
      <c r="R481" s="76"/>
      <c r="S481" s="76"/>
      <c r="T481" s="76"/>
      <c r="U481" s="76"/>
      <c r="V481" s="76"/>
      <c r="W481" s="76"/>
      <c r="X481" s="76"/>
      <c r="Y481" s="76"/>
      <c r="Z481" s="76"/>
      <c r="AA481" s="76"/>
      <c r="AB481" s="76"/>
      <c r="AC481" s="76"/>
      <c r="AD481" s="76"/>
      <c r="AE481" s="76"/>
    </row>
    <row r="482" spans="1:31" ht="15.5" x14ac:dyDescent="0.35">
      <c r="A482" s="414"/>
      <c r="B482" s="414"/>
      <c r="C482" s="76"/>
      <c r="D482" s="76"/>
      <c r="E482" s="76"/>
      <c r="F482" s="76"/>
      <c r="G482" s="76"/>
      <c r="H482" s="427"/>
      <c r="I482" s="428"/>
      <c r="J482" s="429"/>
      <c r="K482" s="76"/>
      <c r="L482" s="76"/>
      <c r="M482" s="76"/>
      <c r="N482" s="76"/>
      <c r="O482" s="76"/>
      <c r="P482" s="76"/>
      <c r="Q482" s="76"/>
      <c r="R482" s="76"/>
      <c r="S482" s="76"/>
      <c r="T482" s="76"/>
      <c r="U482" s="76"/>
      <c r="V482" s="76"/>
      <c r="W482" s="76"/>
      <c r="X482" s="76"/>
      <c r="Y482" s="76"/>
      <c r="Z482" s="76"/>
      <c r="AA482" s="76"/>
      <c r="AB482" s="76"/>
      <c r="AC482" s="76"/>
      <c r="AD482" s="76"/>
      <c r="AE482" s="76"/>
    </row>
    <row r="483" spans="1:31" ht="15.5" x14ac:dyDescent="0.35">
      <c r="A483" s="414"/>
      <c r="B483" s="414"/>
      <c r="C483" s="76"/>
      <c r="D483" s="76"/>
      <c r="E483" s="76"/>
      <c r="F483" s="76"/>
      <c r="G483" s="76"/>
      <c r="H483" s="427"/>
      <c r="I483" s="428"/>
      <c r="J483" s="429"/>
      <c r="K483" s="76"/>
      <c r="L483" s="76"/>
      <c r="M483" s="76"/>
      <c r="N483" s="76"/>
      <c r="O483" s="76"/>
      <c r="P483" s="76"/>
      <c r="Q483" s="76"/>
      <c r="R483" s="76"/>
      <c r="S483" s="76"/>
      <c r="T483" s="76"/>
      <c r="U483" s="76"/>
      <c r="V483" s="76"/>
      <c r="W483" s="76"/>
      <c r="X483" s="76"/>
      <c r="Y483" s="76"/>
      <c r="Z483" s="76"/>
      <c r="AA483" s="76"/>
      <c r="AB483" s="76"/>
      <c r="AC483" s="76"/>
      <c r="AD483" s="76"/>
      <c r="AE483" s="76"/>
    </row>
    <row r="484" spans="1:31" ht="15.5" x14ac:dyDescent="0.35">
      <c r="A484" s="414"/>
      <c r="B484" s="414"/>
      <c r="C484" s="76"/>
      <c r="D484" s="76"/>
      <c r="E484" s="76"/>
      <c r="F484" s="76"/>
      <c r="G484" s="76"/>
      <c r="H484" s="427"/>
      <c r="I484" s="428"/>
      <c r="J484" s="429"/>
      <c r="K484" s="76"/>
      <c r="L484" s="76"/>
      <c r="M484" s="76"/>
      <c r="N484" s="76"/>
      <c r="O484" s="76"/>
      <c r="P484" s="76"/>
      <c r="Q484" s="76"/>
      <c r="R484" s="76"/>
      <c r="S484" s="76"/>
      <c r="T484" s="76"/>
      <c r="U484" s="76"/>
      <c r="V484" s="76"/>
      <c r="W484" s="76"/>
      <c r="X484" s="76"/>
      <c r="Y484" s="76"/>
      <c r="Z484" s="76"/>
      <c r="AA484" s="76"/>
      <c r="AB484" s="76"/>
      <c r="AC484" s="76"/>
      <c r="AD484" s="76"/>
      <c r="AE484" s="76"/>
    </row>
    <row r="485" spans="1:31" ht="15.5" x14ac:dyDescent="0.35">
      <c r="A485" s="414"/>
      <c r="B485" s="414"/>
      <c r="C485" s="76"/>
      <c r="D485" s="76"/>
      <c r="E485" s="76"/>
      <c r="F485" s="76"/>
      <c r="G485" s="76"/>
      <c r="H485" s="427"/>
      <c r="I485" s="428"/>
      <c r="J485" s="429"/>
      <c r="K485" s="76"/>
      <c r="L485" s="76"/>
      <c r="M485" s="76"/>
      <c r="N485" s="76"/>
      <c r="O485" s="76"/>
      <c r="P485" s="76"/>
      <c r="Q485" s="76"/>
      <c r="R485" s="76"/>
      <c r="S485" s="76"/>
      <c r="T485" s="76"/>
      <c r="U485" s="76"/>
      <c r="V485" s="76"/>
      <c r="W485" s="76"/>
      <c r="X485" s="76"/>
      <c r="Y485" s="76"/>
      <c r="Z485" s="76"/>
      <c r="AA485" s="76"/>
      <c r="AB485" s="76"/>
      <c r="AC485" s="76"/>
      <c r="AD485" s="76"/>
      <c r="AE485" s="76"/>
    </row>
    <row r="486" spans="1:31" ht="15.5" x14ac:dyDescent="0.35">
      <c r="A486" s="414"/>
      <c r="B486" s="414"/>
      <c r="C486" s="76"/>
      <c r="D486" s="76"/>
      <c r="E486" s="76"/>
      <c r="F486" s="76"/>
      <c r="G486" s="76"/>
      <c r="H486" s="427"/>
      <c r="I486" s="428"/>
      <c r="J486" s="429"/>
      <c r="K486" s="76"/>
      <c r="L486" s="76"/>
      <c r="M486" s="76"/>
      <c r="N486" s="76"/>
      <c r="O486" s="76"/>
      <c r="P486" s="76"/>
      <c r="Q486" s="76"/>
      <c r="R486" s="76"/>
      <c r="S486" s="76"/>
      <c r="T486" s="76"/>
      <c r="U486" s="76"/>
      <c r="V486" s="76"/>
      <c r="W486" s="76"/>
      <c r="X486" s="76"/>
      <c r="Y486" s="76"/>
      <c r="Z486" s="76"/>
      <c r="AA486" s="76"/>
      <c r="AB486" s="76"/>
      <c r="AC486" s="76"/>
      <c r="AD486" s="76"/>
      <c r="AE486" s="76"/>
    </row>
    <row r="487" spans="1:31" ht="15.5" x14ac:dyDescent="0.35">
      <c r="A487" s="414"/>
      <c r="B487" s="414"/>
      <c r="C487" s="76"/>
      <c r="D487" s="76"/>
      <c r="E487" s="76"/>
      <c r="F487" s="76"/>
      <c r="G487" s="76"/>
      <c r="H487" s="427"/>
      <c r="I487" s="428"/>
      <c r="J487" s="429"/>
      <c r="K487" s="76"/>
      <c r="L487" s="76"/>
      <c r="M487" s="76"/>
      <c r="N487" s="76"/>
      <c r="O487" s="76"/>
      <c r="P487" s="76"/>
      <c r="Q487" s="76"/>
      <c r="R487" s="76"/>
      <c r="S487" s="76"/>
      <c r="T487" s="76"/>
      <c r="U487" s="76"/>
      <c r="V487" s="76"/>
      <c r="W487" s="76"/>
      <c r="X487" s="76"/>
      <c r="Y487" s="76"/>
      <c r="Z487" s="76"/>
      <c r="AA487" s="76"/>
      <c r="AB487" s="76"/>
      <c r="AC487" s="76"/>
      <c r="AD487" s="76"/>
      <c r="AE487" s="76"/>
    </row>
    <row r="488" spans="1:31" ht="15.5" x14ac:dyDescent="0.35">
      <c r="A488" s="414"/>
      <c r="B488" s="414"/>
      <c r="C488" s="76"/>
      <c r="D488" s="76"/>
      <c r="E488" s="76"/>
      <c r="F488" s="76"/>
      <c r="G488" s="76"/>
      <c r="H488" s="427"/>
      <c r="I488" s="428"/>
      <c r="J488" s="429"/>
      <c r="K488" s="76"/>
      <c r="L488" s="76"/>
      <c r="M488" s="76"/>
      <c r="N488" s="76"/>
      <c r="O488" s="76"/>
      <c r="P488" s="76"/>
      <c r="Q488" s="76"/>
      <c r="R488" s="76"/>
      <c r="S488" s="76"/>
      <c r="T488" s="76"/>
      <c r="U488" s="76"/>
      <c r="V488" s="76"/>
      <c r="W488" s="76"/>
      <c r="X488" s="76"/>
      <c r="Y488" s="76"/>
      <c r="Z488" s="76"/>
      <c r="AA488" s="76"/>
      <c r="AB488" s="76"/>
      <c r="AC488" s="76"/>
      <c r="AD488" s="76"/>
      <c r="AE488" s="76"/>
    </row>
    <row r="489" spans="1:31" ht="15.5" x14ac:dyDescent="0.35">
      <c r="A489" s="414"/>
      <c r="B489" s="414"/>
      <c r="C489" s="76"/>
      <c r="D489" s="76"/>
      <c r="E489" s="76"/>
      <c r="F489" s="76"/>
      <c r="G489" s="76"/>
      <c r="H489" s="427"/>
      <c r="I489" s="428"/>
      <c r="J489" s="429"/>
      <c r="K489" s="76"/>
      <c r="L489" s="76"/>
      <c r="M489" s="76"/>
      <c r="N489" s="76"/>
      <c r="O489" s="76"/>
      <c r="P489" s="76"/>
      <c r="Q489" s="76"/>
      <c r="R489" s="76"/>
      <c r="S489" s="76"/>
      <c r="T489" s="76"/>
      <c r="U489" s="76"/>
      <c r="V489" s="76"/>
      <c r="W489" s="76"/>
      <c r="X489" s="76"/>
      <c r="Y489" s="76"/>
      <c r="Z489" s="76"/>
      <c r="AA489" s="76"/>
      <c r="AB489" s="76"/>
      <c r="AC489" s="76"/>
      <c r="AD489" s="76"/>
      <c r="AE489" s="76"/>
    </row>
    <row r="490" spans="1:31" ht="15.5" x14ac:dyDescent="0.35">
      <c r="A490" s="414"/>
      <c r="B490" s="414"/>
      <c r="C490" s="76"/>
      <c r="D490" s="76"/>
      <c r="E490" s="76"/>
      <c r="F490" s="76"/>
      <c r="G490" s="76"/>
      <c r="H490" s="427"/>
      <c r="I490" s="428"/>
      <c r="J490" s="429"/>
      <c r="K490" s="76"/>
      <c r="L490" s="76"/>
      <c r="M490" s="76"/>
      <c r="N490" s="76"/>
      <c r="O490" s="76"/>
      <c r="P490" s="76"/>
      <c r="Q490" s="76"/>
      <c r="R490" s="76"/>
      <c r="S490" s="76"/>
      <c r="T490" s="76"/>
      <c r="U490" s="76"/>
      <c r="V490" s="76"/>
      <c r="W490" s="76"/>
      <c r="X490" s="76"/>
      <c r="Y490" s="76"/>
      <c r="Z490" s="76"/>
      <c r="AA490" s="76"/>
      <c r="AB490" s="76"/>
      <c r="AC490" s="76"/>
      <c r="AD490" s="76"/>
      <c r="AE490" s="76"/>
    </row>
    <row r="491" spans="1:31" ht="15.5" x14ac:dyDescent="0.35">
      <c r="A491" s="414"/>
      <c r="B491" s="414"/>
      <c r="C491" s="76"/>
      <c r="D491" s="76"/>
      <c r="E491" s="76"/>
      <c r="F491" s="76"/>
      <c r="G491" s="76"/>
      <c r="H491" s="427"/>
      <c r="I491" s="428"/>
      <c r="J491" s="429"/>
      <c r="K491" s="76"/>
      <c r="L491" s="76"/>
      <c r="M491" s="76"/>
      <c r="N491" s="76"/>
      <c r="O491" s="76"/>
      <c r="P491" s="76"/>
      <c r="Q491" s="76"/>
      <c r="R491" s="76"/>
      <c r="S491" s="76"/>
      <c r="T491" s="76"/>
      <c r="U491" s="76"/>
      <c r="V491" s="76"/>
      <c r="W491" s="76"/>
      <c r="X491" s="76"/>
      <c r="Y491" s="76"/>
      <c r="Z491" s="76"/>
      <c r="AA491" s="76"/>
      <c r="AB491" s="76"/>
      <c r="AC491" s="76"/>
      <c r="AD491" s="76"/>
      <c r="AE491" s="76"/>
    </row>
    <row r="492" spans="1:31" ht="15.5" x14ac:dyDescent="0.35">
      <c r="A492" s="414"/>
      <c r="B492" s="414"/>
      <c r="C492" s="76"/>
      <c r="D492" s="76"/>
      <c r="E492" s="76"/>
      <c r="F492" s="76"/>
      <c r="G492" s="76"/>
      <c r="H492" s="427"/>
      <c r="I492" s="428"/>
      <c r="J492" s="429"/>
      <c r="K492" s="76"/>
      <c r="L492" s="76"/>
      <c r="M492" s="76"/>
      <c r="N492" s="76"/>
      <c r="O492" s="76"/>
      <c r="P492" s="76"/>
      <c r="Q492" s="76"/>
      <c r="R492" s="76"/>
      <c r="S492" s="76"/>
      <c r="T492" s="76"/>
      <c r="U492" s="76"/>
      <c r="V492" s="76"/>
      <c r="W492" s="76"/>
      <c r="X492" s="76"/>
      <c r="Y492" s="76"/>
      <c r="Z492" s="76"/>
      <c r="AA492" s="76"/>
      <c r="AB492" s="76"/>
      <c r="AC492" s="76"/>
      <c r="AD492" s="76"/>
      <c r="AE492" s="76"/>
    </row>
    <row r="493" spans="1:31" ht="15.5" x14ac:dyDescent="0.35">
      <c r="A493" s="414"/>
      <c r="B493" s="414"/>
      <c r="C493" s="76"/>
      <c r="D493" s="76"/>
      <c r="E493" s="76"/>
      <c r="F493" s="76"/>
      <c r="G493" s="76"/>
      <c r="H493" s="427"/>
      <c r="I493" s="428"/>
      <c r="J493" s="429"/>
      <c r="K493" s="76"/>
      <c r="L493" s="76"/>
      <c r="M493" s="76"/>
      <c r="N493" s="76"/>
      <c r="O493" s="76"/>
      <c r="P493" s="76"/>
      <c r="Q493" s="76"/>
      <c r="R493" s="76"/>
      <c r="S493" s="76"/>
      <c r="T493" s="76"/>
      <c r="U493" s="76"/>
      <c r="V493" s="76"/>
      <c r="W493" s="76"/>
      <c r="X493" s="76"/>
      <c r="Y493" s="76"/>
      <c r="Z493" s="76"/>
      <c r="AA493" s="76"/>
      <c r="AB493" s="76"/>
      <c r="AC493" s="76"/>
      <c r="AD493" s="76"/>
      <c r="AE493" s="76"/>
    </row>
    <row r="494" spans="1:31" ht="15.5" x14ac:dyDescent="0.35">
      <c r="A494" s="414"/>
      <c r="B494" s="414"/>
      <c r="C494" s="76"/>
      <c r="D494" s="76"/>
      <c r="E494" s="76"/>
      <c r="F494" s="76"/>
      <c r="G494" s="76"/>
      <c r="H494" s="427"/>
      <c r="I494" s="428"/>
      <c r="J494" s="429"/>
      <c r="K494" s="76"/>
      <c r="L494" s="76"/>
      <c r="M494" s="76"/>
      <c r="N494" s="76"/>
      <c r="O494" s="76"/>
      <c r="P494" s="76"/>
      <c r="Q494" s="76"/>
      <c r="R494" s="76"/>
      <c r="S494" s="76"/>
      <c r="T494" s="76"/>
      <c r="U494" s="76"/>
      <c r="V494" s="76"/>
      <c r="W494" s="76"/>
      <c r="X494" s="76"/>
      <c r="Y494" s="76"/>
      <c r="Z494" s="76"/>
      <c r="AA494" s="76"/>
      <c r="AB494" s="76"/>
      <c r="AC494" s="76"/>
      <c r="AD494" s="76"/>
      <c r="AE494" s="76"/>
    </row>
    <row r="495" spans="1:31" ht="15.5" x14ac:dyDescent="0.35">
      <c r="A495" s="414"/>
      <c r="B495" s="414"/>
      <c r="C495" s="76"/>
      <c r="D495" s="76"/>
      <c r="E495" s="76"/>
      <c r="F495" s="76"/>
      <c r="G495" s="76"/>
      <c r="H495" s="427"/>
      <c r="I495" s="428"/>
      <c r="J495" s="429"/>
      <c r="K495" s="76"/>
      <c r="L495" s="76"/>
      <c r="M495" s="76"/>
      <c r="N495" s="76"/>
      <c r="O495" s="76"/>
      <c r="P495" s="76"/>
      <c r="Q495" s="76"/>
      <c r="R495" s="76"/>
      <c r="S495" s="76"/>
      <c r="T495" s="76"/>
      <c r="U495" s="76"/>
      <c r="V495" s="76"/>
      <c r="W495" s="76"/>
      <c r="X495" s="76"/>
      <c r="Y495" s="76"/>
      <c r="Z495" s="76"/>
      <c r="AA495" s="76"/>
      <c r="AB495" s="76"/>
      <c r="AC495" s="76"/>
      <c r="AD495" s="76"/>
      <c r="AE495" s="76"/>
    </row>
    <row r="496" spans="1:31" ht="15.5" x14ac:dyDescent="0.35">
      <c r="A496" s="414"/>
      <c r="B496" s="414"/>
      <c r="C496" s="76"/>
      <c r="D496" s="76"/>
      <c r="E496" s="76"/>
      <c r="F496" s="76"/>
      <c r="G496" s="76"/>
      <c r="H496" s="427"/>
      <c r="I496" s="428"/>
      <c r="J496" s="429"/>
      <c r="K496" s="76"/>
      <c r="L496" s="76"/>
      <c r="M496" s="76"/>
      <c r="N496" s="76"/>
      <c r="O496" s="76"/>
      <c r="P496" s="76"/>
      <c r="Q496" s="76"/>
      <c r="R496" s="76"/>
      <c r="S496" s="76"/>
      <c r="T496" s="76"/>
      <c r="U496" s="76"/>
      <c r="V496" s="76"/>
      <c r="W496" s="76"/>
      <c r="X496" s="76"/>
      <c r="Y496" s="76"/>
      <c r="Z496" s="76"/>
      <c r="AA496" s="76"/>
      <c r="AB496" s="76"/>
      <c r="AC496" s="76"/>
      <c r="AD496" s="76"/>
      <c r="AE496" s="76"/>
    </row>
    <row r="497" spans="1:31" ht="15.5" x14ac:dyDescent="0.35">
      <c r="A497" s="414"/>
      <c r="B497" s="414"/>
      <c r="C497" s="76"/>
      <c r="D497" s="76"/>
      <c r="E497" s="76"/>
      <c r="F497" s="76"/>
      <c r="G497" s="76"/>
      <c r="H497" s="427"/>
      <c r="I497" s="428"/>
      <c r="J497" s="429"/>
      <c r="K497" s="76"/>
      <c r="L497" s="76"/>
      <c r="M497" s="76"/>
      <c r="N497" s="76"/>
      <c r="O497" s="76"/>
      <c r="P497" s="76"/>
      <c r="Q497" s="76"/>
      <c r="R497" s="76"/>
      <c r="S497" s="76"/>
      <c r="T497" s="76"/>
      <c r="U497" s="76"/>
      <c r="V497" s="76"/>
      <c r="W497" s="76"/>
      <c r="X497" s="76"/>
      <c r="Y497" s="76"/>
      <c r="Z497" s="76"/>
      <c r="AA497" s="76"/>
      <c r="AB497" s="76"/>
      <c r="AC497" s="76"/>
      <c r="AD497" s="76"/>
      <c r="AE497" s="76"/>
    </row>
    <row r="498" spans="1:31" ht="15.5" x14ac:dyDescent="0.35">
      <c r="A498" s="414"/>
      <c r="B498" s="414"/>
      <c r="C498" s="76"/>
      <c r="D498" s="76"/>
      <c r="E498" s="76"/>
      <c r="F498" s="76"/>
      <c r="G498" s="76"/>
      <c r="H498" s="427"/>
      <c r="I498" s="428"/>
      <c r="J498" s="429"/>
      <c r="K498" s="76"/>
      <c r="L498" s="76"/>
      <c r="M498" s="76"/>
      <c r="N498" s="76"/>
      <c r="O498" s="76"/>
      <c r="P498" s="76"/>
      <c r="Q498" s="76"/>
      <c r="R498" s="76"/>
      <c r="S498" s="76"/>
      <c r="T498" s="76"/>
      <c r="U498" s="76"/>
      <c r="V498" s="76"/>
      <c r="W498" s="76"/>
      <c r="X498" s="76"/>
      <c r="Y498" s="76"/>
      <c r="Z498" s="76"/>
      <c r="AA498" s="76"/>
      <c r="AB498" s="76"/>
      <c r="AC498" s="76"/>
      <c r="AD498" s="76"/>
      <c r="AE498" s="76"/>
    </row>
    <row r="499" spans="1:31" ht="15.5" x14ac:dyDescent="0.35">
      <c r="A499" s="414"/>
      <c r="B499" s="414"/>
      <c r="C499" s="76"/>
      <c r="D499" s="76"/>
      <c r="E499" s="76"/>
      <c r="F499" s="76"/>
      <c r="G499" s="76"/>
      <c r="H499" s="427"/>
      <c r="I499" s="428"/>
      <c r="J499" s="429"/>
      <c r="K499" s="76"/>
      <c r="L499" s="76"/>
      <c r="M499" s="76"/>
      <c r="N499" s="76"/>
      <c r="O499" s="76"/>
      <c r="P499" s="76"/>
      <c r="Q499" s="76"/>
      <c r="R499" s="76"/>
      <c r="S499" s="76"/>
      <c r="T499" s="76"/>
      <c r="U499" s="76"/>
      <c r="V499" s="76"/>
      <c r="W499" s="76"/>
      <c r="X499" s="76"/>
      <c r="Y499" s="76"/>
      <c r="Z499" s="76"/>
      <c r="AA499" s="76"/>
      <c r="AB499" s="76"/>
      <c r="AC499" s="76"/>
      <c r="AD499" s="76"/>
      <c r="AE499" s="76"/>
    </row>
    <row r="500" spans="1:31" ht="15.5" x14ac:dyDescent="0.35">
      <c r="A500" s="414"/>
      <c r="B500" s="414"/>
      <c r="C500" s="76"/>
      <c r="D500" s="76"/>
      <c r="E500" s="76"/>
      <c r="F500" s="76"/>
      <c r="G500" s="76"/>
      <c r="H500" s="427"/>
      <c r="I500" s="428"/>
      <c r="J500" s="429"/>
      <c r="K500" s="76"/>
      <c r="L500" s="76"/>
      <c r="M500" s="76"/>
      <c r="N500" s="76"/>
      <c r="O500" s="76"/>
      <c r="P500" s="76"/>
      <c r="Q500" s="76"/>
      <c r="R500" s="76"/>
      <c r="S500" s="76"/>
      <c r="T500" s="76"/>
      <c r="U500" s="76"/>
      <c r="V500" s="76"/>
      <c r="W500" s="76"/>
      <c r="X500" s="76"/>
      <c r="Y500" s="76"/>
      <c r="Z500" s="76"/>
      <c r="AA500" s="76"/>
      <c r="AB500" s="76"/>
      <c r="AC500" s="76"/>
      <c r="AD500" s="76"/>
      <c r="AE500" s="76"/>
    </row>
    <row r="501" spans="1:31" ht="15.5" x14ac:dyDescent="0.35">
      <c r="A501" s="414"/>
      <c r="B501" s="414"/>
      <c r="C501" s="76"/>
      <c r="D501" s="76"/>
      <c r="E501" s="76"/>
      <c r="F501" s="76"/>
      <c r="G501" s="76"/>
      <c r="H501" s="427"/>
      <c r="I501" s="428"/>
      <c r="J501" s="429"/>
      <c r="K501" s="76"/>
      <c r="L501" s="76"/>
      <c r="M501" s="76"/>
      <c r="N501" s="76"/>
      <c r="O501" s="76"/>
      <c r="P501" s="76"/>
      <c r="Q501" s="76"/>
      <c r="R501" s="76"/>
      <c r="S501" s="76"/>
      <c r="T501" s="76"/>
      <c r="U501" s="76"/>
      <c r="V501" s="76"/>
      <c r="W501" s="76"/>
      <c r="X501" s="76"/>
      <c r="Y501" s="76"/>
      <c r="Z501" s="76"/>
      <c r="AA501" s="76"/>
      <c r="AB501" s="76"/>
      <c r="AC501" s="76"/>
      <c r="AD501" s="76"/>
      <c r="AE501" s="76"/>
    </row>
    <row r="502" spans="1:31" ht="15.5" x14ac:dyDescent="0.35">
      <c r="A502" s="414"/>
      <c r="B502" s="414"/>
      <c r="C502" s="76"/>
      <c r="D502" s="76"/>
      <c r="E502" s="76"/>
      <c r="F502" s="76"/>
      <c r="G502" s="76"/>
      <c r="H502" s="427"/>
      <c r="I502" s="428"/>
      <c r="J502" s="429"/>
      <c r="K502" s="76"/>
      <c r="L502" s="76"/>
      <c r="M502" s="76"/>
      <c r="N502" s="76"/>
      <c r="O502" s="76"/>
      <c r="P502" s="76"/>
      <c r="Q502" s="76"/>
      <c r="R502" s="76"/>
      <c r="S502" s="76"/>
      <c r="T502" s="76"/>
      <c r="U502" s="76"/>
      <c r="V502" s="76"/>
      <c r="W502" s="76"/>
      <c r="X502" s="76"/>
      <c r="Y502" s="76"/>
      <c r="Z502" s="76"/>
      <c r="AA502" s="76"/>
      <c r="AB502" s="76"/>
      <c r="AC502" s="76"/>
      <c r="AD502" s="76"/>
      <c r="AE502" s="76"/>
    </row>
    <row r="503" spans="1:31" ht="15.5" x14ac:dyDescent="0.35">
      <c r="A503" s="414"/>
      <c r="B503" s="414"/>
      <c r="C503" s="76"/>
      <c r="D503" s="76"/>
      <c r="E503" s="76"/>
      <c r="F503" s="76"/>
      <c r="G503" s="76"/>
      <c r="H503" s="427"/>
      <c r="I503" s="428"/>
      <c r="J503" s="429"/>
      <c r="K503" s="76"/>
      <c r="L503" s="76"/>
      <c r="M503" s="76"/>
      <c r="N503" s="76"/>
      <c r="O503" s="76"/>
      <c r="P503" s="76"/>
      <c r="Q503" s="76"/>
      <c r="R503" s="76"/>
      <c r="S503" s="76"/>
      <c r="T503" s="76"/>
      <c r="U503" s="76"/>
      <c r="V503" s="76"/>
      <c r="W503" s="76"/>
      <c r="X503" s="76"/>
      <c r="Y503" s="76"/>
      <c r="Z503" s="76"/>
      <c r="AA503" s="76"/>
      <c r="AB503" s="76"/>
      <c r="AC503" s="76"/>
      <c r="AD503" s="76"/>
      <c r="AE503" s="76"/>
    </row>
    <row r="504" spans="1:31" ht="15.5" x14ac:dyDescent="0.35">
      <c r="A504" s="414"/>
      <c r="B504" s="414"/>
      <c r="C504" s="76"/>
      <c r="D504" s="76"/>
      <c r="E504" s="76"/>
      <c r="F504" s="76"/>
      <c r="G504" s="76"/>
      <c r="H504" s="427"/>
      <c r="I504" s="428"/>
      <c r="J504" s="429"/>
      <c r="K504" s="76"/>
      <c r="L504" s="76"/>
      <c r="M504" s="76"/>
      <c r="N504" s="76"/>
      <c r="O504" s="76"/>
      <c r="P504" s="76"/>
      <c r="Q504" s="76"/>
      <c r="R504" s="76"/>
      <c r="S504" s="76"/>
      <c r="T504" s="76"/>
      <c r="U504" s="76"/>
      <c r="V504" s="76"/>
      <c r="W504" s="76"/>
      <c r="X504" s="76"/>
      <c r="Y504" s="76"/>
      <c r="Z504" s="76"/>
      <c r="AA504" s="76"/>
      <c r="AB504" s="76"/>
      <c r="AC504" s="76"/>
      <c r="AD504" s="76"/>
      <c r="AE504" s="76"/>
    </row>
    <row r="505" spans="1:31" ht="15.5" x14ac:dyDescent="0.35">
      <c r="A505" s="414"/>
      <c r="B505" s="414"/>
      <c r="C505" s="76"/>
      <c r="D505" s="76"/>
      <c r="E505" s="76"/>
      <c r="F505" s="76"/>
      <c r="G505" s="76"/>
      <c r="H505" s="427"/>
      <c r="I505" s="428"/>
      <c r="J505" s="429"/>
      <c r="K505" s="76"/>
      <c r="L505" s="76"/>
      <c r="M505" s="76"/>
      <c r="N505" s="76"/>
      <c r="O505" s="76"/>
      <c r="P505" s="76"/>
      <c r="Q505" s="76"/>
      <c r="R505" s="76"/>
      <c r="S505" s="76"/>
      <c r="T505" s="76"/>
      <c r="U505" s="76"/>
      <c r="V505" s="76"/>
      <c r="W505" s="76"/>
      <c r="X505" s="76"/>
      <c r="Y505" s="76"/>
      <c r="Z505" s="76"/>
      <c r="AA505" s="76"/>
      <c r="AB505" s="76"/>
      <c r="AC505" s="76"/>
      <c r="AD505" s="76"/>
      <c r="AE505" s="76"/>
    </row>
    <row r="506" spans="1:31" ht="15.5" x14ac:dyDescent="0.35">
      <c r="A506" s="414"/>
      <c r="B506" s="414"/>
      <c r="C506" s="76"/>
      <c r="D506" s="76"/>
      <c r="E506" s="76"/>
      <c r="F506" s="76"/>
      <c r="G506" s="76"/>
      <c r="H506" s="427"/>
      <c r="I506" s="428"/>
      <c r="J506" s="429"/>
      <c r="K506" s="76"/>
      <c r="L506" s="76"/>
      <c r="M506" s="76"/>
      <c r="N506" s="76"/>
      <c r="O506" s="76"/>
      <c r="P506" s="76"/>
      <c r="Q506" s="76"/>
      <c r="R506" s="76"/>
      <c r="S506" s="76"/>
      <c r="T506" s="76"/>
      <c r="U506" s="76"/>
      <c r="V506" s="76"/>
      <c r="W506" s="76"/>
      <c r="X506" s="76"/>
      <c r="Y506" s="76"/>
      <c r="Z506" s="76"/>
      <c r="AA506" s="76"/>
      <c r="AB506" s="76"/>
      <c r="AC506" s="76"/>
      <c r="AD506" s="76"/>
      <c r="AE506" s="76"/>
    </row>
    <row r="507" spans="1:31" ht="15.5" x14ac:dyDescent="0.35">
      <c r="A507" s="414"/>
      <c r="B507" s="414"/>
      <c r="C507" s="76"/>
      <c r="D507" s="76"/>
      <c r="E507" s="76"/>
      <c r="F507" s="76"/>
      <c r="G507" s="76"/>
      <c r="H507" s="427"/>
      <c r="I507" s="428"/>
      <c r="J507" s="429"/>
      <c r="K507" s="76"/>
      <c r="L507" s="76"/>
      <c r="M507" s="76"/>
      <c r="N507" s="76"/>
      <c r="O507" s="76"/>
      <c r="P507" s="76"/>
      <c r="Q507" s="76"/>
      <c r="R507" s="76"/>
      <c r="S507" s="76"/>
      <c r="T507" s="76"/>
      <c r="U507" s="76"/>
      <c r="V507" s="76"/>
      <c r="W507" s="76"/>
      <c r="X507" s="76"/>
      <c r="Y507" s="76"/>
      <c r="Z507" s="76"/>
      <c r="AA507" s="76"/>
      <c r="AB507" s="76"/>
      <c r="AC507" s="76"/>
      <c r="AD507" s="76"/>
      <c r="AE507" s="76"/>
    </row>
    <row r="508" spans="1:31" ht="15.5" x14ac:dyDescent="0.35">
      <c r="A508" s="414"/>
      <c r="B508" s="414"/>
      <c r="C508" s="76"/>
      <c r="D508" s="76"/>
      <c r="E508" s="76"/>
      <c r="F508" s="76"/>
      <c r="G508" s="76"/>
      <c r="H508" s="427"/>
      <c r="I508" s="428"/>
      <c r="J508" s="429"/>
      <c r="K508" s="76"/>
      <c r="L508" s="76"/>
      <c r="M508" s="76"/>
      <c r="N508" s="76"/>
      <c r="O508" s="76"/>
      <c r="P508" s="76"/>
      <c r="Q508" s="76"/>
      <c r="R508" s="76"/>
      <c r="S508" s="76"/>
      <c r="T508" s="76"/>
      <c r="U508" s="76"/>
      <c r="V508" s="76"/>
      <c r="W508" s="76"/>
      <c r="X508" s="76"/>
      <c r="Y508" s="76"/>
      <c r="Z508" s="76"/>
      <c r="AA508" s="76"/>
      <c r="AB508" s="76"/>
      <c r="AC508" s="76"/>
      <c r="AD508" s="76"/>
      <c r="AE508" s="76"/>
    </row>
    <row r="509" spans="1:31" ht="15.5" x14ac:dyDescent="0.35">
      <c r="A509" s="414"/>
      <c r="B509" s="414"/>
      <c r="C509" s="76"/>
      <c r="D509" s="76"/>
      <c r="E509" s="76"/>
      <c r="F509" s="76"/>
      <c r="G509" s="76"/>
      <c r="H509" s="427"/>
      <c r="I509" s="428"/>
      <c r="J509" s="429"/>
      <c r="K509" s="76"/>
      <c r="L509" s="76"/>
      <c r="M509" s="76"/>
      <c r="N509" s="76"/>
      <c r="O509" s="76"/>
      <c r="P509" s="76"/>
      <c r="Q509" s="76"/>
      <c r="R509" s="76"/>
      <c r="S509" s="76"/>
      <c r="T509" s="76"/>
      <c r="U509" s="76"/>
      <c r="V509" s="76"/>
      <c r="W509" s="76"/>
      <c r="X509" s="76"/>
      <c r="Y509" s="76"/>
      <c r="Z509" s="76"/>
      <c r="AA509" s="76"/>
      <c r="AB509" s="76"/>
      <c r="AC509" s="76"/>
      <c r="AD509" s="76"/>
      <c r="AE509" s="76"/>
    </row>
    <row r="510" spans="1:31" ht="15.5" x14ac:dyDescent="0.35">
      <c r="A510" s="414"/>
      <c r="B510" s="414"/>
      <c r="C510" s="76"/>
      <c r="D510" s="76"/>
      <c r="E510" s="76"/>
      <c r="F510" s="76"/>
      <c r="G510" s="76"/>
      <c r="H510" s="427"/>
      <c r="I510" s="428"/>
      <c r="J510" s="429"/>
      <c r="K510" s="76"/>
      <c r="L510" s="76"/>
      <c r="M510" s="76"/>
      <c r="N510" s="76"/>
      <c r="O510" s="76"/>
      <c r="P510" s="76"/>
      <c r="Q510" s="76"/>
      <c r="R510" s="76"/>
      <c r="S510" s="76"/>
      <c r="T510" s="76"/>
      <c r="U510" s="76"/>
      <c r="V510" s="76"/>
      <c r="W510" s="76"/>
      <c r="X510" s="76"/>
      <c r="Y510" s="76"/>
      <c r="Z510" s="76"/>
      <c r="AA510" s="76"/>
      <c r="AB510" s="76"/>
      <c r="AC510" s="76"/>
      <c r="AD510" s="76"/>
      <c r="AE510" s="76"/>
    </row>
    <row r="511" spans="1:31" ht="15.5" x14ac:dyDescent="0.35">
      <c r="A511" s="414"/>
      <c r="B511" s="414"/>
      <c r="C511" s="76"/>
      <c r="D511" s="76"/>
      <c r="E511" s="76"/>
      <c r="F511" s="76"/>
      <c r="G511" s="76"/>
      <c r="H511" s="427"/>
      <c r="I511" s="428"/>
      <c r="J511" s="429"/>
      <c r="K511" s="76"/>
      <c r="L511" s="76"/>
      <c r="M511" s="76"/>
      <c r="N511" s="76"/>
      <c r="O511" s="76"/>
      <c r="P511" s="76"/>
      <c r="Q511" s="76"/>
      <c r="R511" s="76"/>
      <c r="S511" s="76"/>
      <c r="T511" s="76"/>
      <c r="U511" s="76"/>
      <c r="V511" s="76"/>
      <c r="W511" s="76"/>
      <c r="X511" s="76"/>
      <c r="Y511" s="76"/>
      <c r="Z511" s="76"/>
      <c r="AA511" s="76"/>
      <c r="AB511" s="76"/>
      <c r="AC511" s="76"/>
      <c r="AD511" s="76"/>
      <c r="AE511" s="76"/>
    </row>
    <row r="512" spans="1:31" ht="15.5" x14ac:dyDescent="0.35">
      <c r="A512" s="414"/>
      <c r="B512" s="414"/>
      <c r="C512" s="76"/>
      <c r="D512" s="76"/>
      <c r="E512" s="76"/>
      <c r="F512" s="76"/>
      <c r="G512" s="76"/>
      <c r="H512" s="427"/>
      <c r="I512" s="428"/>
      <c r="J512" s="429"/>
      <c r="K512" s="76"/>
      <c r="L512" s="76"/>
      <c r="M512" s="76"/>
      <c r="N512" s="76"/>
      <c r="O512" s="76"/>
      <c r="P512" s="76"/>
      <c r="Q512" s="76"/>
      <c r="R512" s="76"/>
      <c r="S512" s="76"/>
      <c r="T512" s="76"/>
      <c r="U512" s="76"/>
      <c r="V512" s="76"/>
      <c r="W512" s="76"/>
      <c r="X512" s="76"/>
      <c r="Y512" s="76"/>
      <c r="Z512" s="76"/>
      <c r="AA512" s="76"/>
      <c r="AB512" s="76"/>
      <c r="AC512" s="76"/>
      <c r="AD512" s="76"/>
      <c r="AE512" s="76"/>
    </row>
    <row r="513" spans="1:31" ht="15.5" x14ac:dyDescent="0.35">
      <c r="A513" s="414"/>
      <c r="B513" s="414"/>
      <c r="C513" s="76"/>
      <c r="D513" s="76"/>
      <c r="E513" s="76"/>
      <c r="F513" s="76"/>
      <c r="G513" s="76"/>
      <c r="H513" s="427"/>
      <c r="I513" s="428"/>
      <c r="J513" s="429"/>
      <c r="K513" s="76"/>
      <c r="L513" s="76"/>
      <c r="M513" s="76"/>
      <c r="N513" s="76"/>
      <c r="O513" s="76"/>
      <c r="P513" s="76"/>
      <c r="Q513" s="76"/>
      <c r="R513" s="76"/>
      <c r="S513" s="76"/>
      <c r="T513" s="76"/>
      <c r="U513" s="76"/>
      <c r="V513" s="76"/>
      <c r="W513" s="76"/>
      <c r="X513" s="76"/>
      <c r="Y513" s="76"/>
      <c r="Z513" s="76"/>
      <c r="AA513" s="76"/>
      <c r="AB513" s="76"/>
      <c r="AC513" s="76"/>
      <c r="AD513" s="76"/>
      <c r="AE513" s="76"/>
    </row>
    <row r="514" spans="1:31" ht="15.5" x14ac:dyDescent="0.35">
      <c r="A514" s="414"/>
      <c r="B514" s="414"/>
      <c r="C514" s="76"/>
      <c r="D514" s="76"/>
      <c r="E514" s="76"/>
      <c r="F514" s="76"/>
      <c r="G514" s="76"/>
      <c r="H514" s="427"/>
      <c r="I514" s="428"/>
      <c r="J514" s="429"/>
      <c r="K514" s="76"/>
      <c r="L514" s="76"/>
      <c r="M514" s="76"/>
      <c r="N514" s="76"/>
      <c r="O514" s="76"/>
      <c r="P514" s="76"/>
      <c r="Q514" s="76"/>
      <c r="R514" s="76"/>
      <c r="S514" s="76"/>
      <c r="T514" s="76"/>
      <c r="U514" s="76"/>
      <c r="V514" s="76"/>
      <c r="W514" s="76"/>
      <c r="X514" s="76"/>
      <c r="Y514" s="76"/>
      <c r="Z514" s="76"/>
      <c r="AA514" s="76"/>
      <c r="AB514" s="76"/>
      <c r="AC514" s="76"/>
      <c r="AD514" s="76"/>
      <c r="AE514" s="76"/>
    </row>
    <row r="515" spans="1:31" ht="15.5" x14ac:dyDescent="0.35">
      <c r="A515" s="414"/>
      <c r="B515" s="414"/>
      <c r="C515" s="76"/>
      <c r="D515" s="76"/>
      <c r="E515" s="76"/>
      <c r="F515" s="76"/>
      <c r="G515" s="76"/>
      <c r="H515" s="427"/>
      <c r="I515" s="428"/>
      <c r="J515" s="429"/>
      <c r="K515" s="76"/>
      <c r="L515" s="76"/>
      <c r="M515" s="76"/>
      <c r="N515" s="76"/>
      <c r="O515" s="76"/>
      <c r="P515" s="76"/>
      <c r="Q515" s="76"/>
      <c r="R515" s="76"/>
      <c r="S515" s="76"/>
      <c r="T515" s="76"/>
      <c r="U515" s="76"/>
      <c r="V515" s="76"/>
      <c r="W515" s="76"/>
      <c r="X515" s="76"/>
      <c r="Y515" s="76"/>
      <c r="Z515" s="76"/>
      <c r="AA515" s="76"/>
      <c r="AB515" s="76"/>
      <c r="AC515" s="76"/>
      <c r="AD515" s="76"/>
      <c r="AE515" s="76"/>
    </row>
    <row r="516" spans="1:31" ht="15.5" x14ac:dyDescent="0.35">
      <c r="A516" s="414"/>
      <c r="B516" s="414"/>
      <c r="C516" s="76"/>
      <c r="D516" s="76"/>
      <c r="E516" s="76"/>
      <c r="F516" s="76"/>
      <c r="G516" s="76"/>
      <c r="H516" s="427"/>
      <c r="I516" s="428"/>
      <c r="J516" s="429"/>
      <c r="K516" s="76"/>
      <c r="L516" s="76"/>
      <c r="M516" s="76"/>
      <c r="N516" s="76"/>
      <c r="O516" s="76"/>
      <c r="P516" s="76"/>
      <c r="Q516" s="76"/>
      <c r="R516" s="76"/>
      <c r="S516" s="76"/>
      <c r="T516" s="76"/>
      <c r="U516" s="76"/>
      <c r="V516" s="76"/>
      <c r="W516" s="76"/>
      <c r="X516" s="76"/>
      <c r="Y516" s="76"/>
      <c r="Z516" s="76"/>
      <c r="AA516" s="76"/>
      <c r="AB516" s="76"/>
      <c r="AC516" s="76"/>
      <c r="AD516" s="76"/>
      <c r="AE516" s="76"/>
    </row>
    <row r="517" spans="1:31" ht="15.5" x14ac:dyDescent="0.35">
      <c r="A517" s="414"/>
      <c r="B517" s="414"/>
      <c r="C517" s="76"/>
      <c r="D517" s="76"/>
      <c r="E517" s="76"/>
      <c r="F517" s="76"/>
      <c r="G517" s="76"/>
      <c r="H517" s="427"/>
      <c r="I517" s="428"/>
      <c r="J517" s="429"/>
      <c r="K517" s="76"/>
      <c r="L517" s="76"/>
      <c r="M517" s="76"/>
      <c r="N517" s="76"/>
      <c r="O517" s="76"/>
      <c r="P517" s="76"/>
      <c r="Q517" s="76"/>
      <c r="R517" s="76"/>
      <c r="S517" s="76"/>
      <c r="T517" s="76"/>
      <c r="U517" s="76"/>
      <c r="V517" s="76"/>
      <c r="W517" s="76"/>
      <c r="X517" s="76"/>
      <c r="Y517" s="76"/>
      <c r="Z517" s="76"/>
      <c r="AA517" s="76"/>
      <c r="AB517" s="76"/>
      <c r="AC517" s="76"/>
      <c r="AD517" s="76"/>
      <c r="AE517" s="76"/>
    </row>
    <row r="518" spans="1:31" ht="15.5" x14ac:dyDescent="0.35">
      <c r="A518" s="414"/>
      <c r="B518" s="414"/>
      <c r="C518" s="76"/>
      <c r="D518" s="76"/>
      <c r="E518" s="76"/>
      <c r="F518" s="76"/>
      <c r="G518" s="76"/>
      <c r="H518" s="427"/>
      <c r="I518" s="428"/>
      <c r="J518" s="429"/>
      <c r="K518" s="76"/>
      <c r="L518" s="76"/>
      <c r="M518" s="76"/>
      <c r="N518" s="76"/>
      <c r="O518" s="76"/>
      <c r="P518" s="76"/>
      <c r="Q518" s="76"/>
      <c r="R518" s="76"/>
      <c r="S518" s="76"/>
      <c r="T518" s="76"/>
      <c r="U518" s="76"/>
      <c r="V518" s="76"/>
      <c r="W518" s="76"/>
      <c r="X518" s="76"/>
      <c r="Y518" s="76"/>
      <c r="Z518" s="76"/>
      <c r="AA518" s="76"/>
      <c r="AB518" s="76"/>
      <c r="AC518" s="76"/>
      <c r="AD518" s="76"/>
      <c r="AE518" s="76"/>
    </row>
    <row r="519" spans="1:31" ht="15.5" x14ac:dyDescent="0.35">
      <c r="A519" s="414"/>
      <c r="B519" s="414"/>
      <c r="C519" s="76"/>
      <c r="D519" s="76"/>
      <c r="E519" s="76"/>
      <c r="F519" s="76"/>
      <c r="G519" s="76"/>
      <c r="H519" s="427"/>
      <c r="I519" s="428"/>
      <c r="J519" s="429"/>
      <c r="K519" s="76"/>
      <c r="L519" s="76"/>
      <c r="M519" s="76"/>
      <c r="N519" s="76"/>
      <c r="O519" s="76"/>
      <c r="P519" s="76"/>
      <c r="Q519" s="76"/>
      <c r="R519" s="76"/>
      <c r="S519" s="76"/>
      <c r="T519" s="76"/>
      <c r="U519" s="76"/>
      <c r="V519" s="76"/>
      <c r="W519" s="76"/>
      <c r="X519" s="76"/>
      <c r="Y519" s="76"/>
      <c r="Z519" s="76"/>
      <c r="AA519" s="76"/>
      <c r="AB519" s="76"/>
      <c r="AC519" s="76"/>
      <c r="AD519" s="76"/>
      <c r="AE519" s="76"/>
    </row>
    <row r="520" spans="1:31" ht="15.5" x14ac:dyDescent="0.35">
      <c r="A520" s="414"/>
      <c r="B520" s="414"/>
      <c r="C520" s="76"/>
      <c r="D520" s="76"/>
      <c r="E520" s="76"/>
      <c r="F520" s="76"/>
      <c r="G520" s="76"/>
      <c r="H520" s="427"/>
      <c r="I520" s="428"/>
      <c r="J520" s="429"/>
      <c r="K520" s="76"/>
      <c r="L520" s="76"/>
      <c r="M520" s="76"/>
      <c r="N520" s="76"/>
      <c r="O520" s="76"/>
      <c r="P520" s="76"/>
      <c r="Q520" s="76"/>
      <c r="R520" s="76"/>
      <c r="S520" s="76"/>
      <c r="T520" s="76"/>
      <c r="U520" s="76"/>
      <c r="V520" s="76"/>
      <c r="W520" s="76"/>
      <c r="X520" s="76"/>
      <c r="Y520" s="76"/>
      <c r="Z520" s="76"/>
      <c r="AA520" s="76"/>
      <c r="AB520" s="76"/>
      <c r="AC520" s="76"/>
      <c r="AD520" s="76"/>
      <c r="AE520" s="76"/>
    </row>
    <row r="521" spans="1:31" ht="15.5" x14ac:dyDescent="0.35">
      <c r="A521" s="414"/>
      <c r="B521" s="414"/>
      <c r="C521" s="76"/>
      <c r="D521" s="76"/>
      <c r="E521" s="76"/>
      <c r="F521" s="76"/>
      <c r="G521" s="76"/>
      <c r="H521" s="427"/>
      <c r="I521" s="428"/>
      <c r="J521" s="429"/>
      <c r="K521" s="76"/>
      <c r="L521" s="76"/>
      <c r="M521" s="76"/>
      <c r="N521" s="76"/>
      <c r="O521" s="76"/>
      <c r="P521" s="76"/>
      <c r="Q521" s="76"/>
      <c r="R521" s="76"/>
      <c r="S521" s="76"/>
      <c r="T521" s="76"/>
      <c r="U521" s="76"/>
      <c r="V521" s="76"/>
      <c r="W521" s="76"/>
      <c r="X521" s="76"/>
      <c r="Y521" s="76"/>
      <c r="Z521" s="76"/>
      <c r="AA521" s="76"/>
      <c r="AB521" s="76"/>
      <c r="AC521" s="76"/>
      <c r="AD521" s="76"/>
      <c r="AE521" s="76"/>
    </row>
    <row r="522" spans="1:31" ht="15.5" x14ac:dyDescent="0.35">
      <c r="A522" s="414"/>
      <c r="B522" s="414"/>
      <c r="C522" s="76"/>
      <c r="D522" s="76"/>
      <c r="E522" s="76"/>
      <c r="F522" s="76"/>
      <c r="G522" s="76"/>
      <c r="H522" s="427"/>
      <c r="I522" s="428"/>
      <c r="J522" s="429"/>
      <c r="K522" s="76"/>
      <c r="L522" s="76"/>
      <c r="M522" s="76"/>
      <c r="N522" s="76"/>
      <c r="O522" s="76"/>
      <c r="P522" s="76"/>
      <c r="Q522" s="76"/>
      <c r="R522" s="76"/>
      <c r="S522" s="76"/>
      <c r="T522" s="76"/>
      <c r="U522" s="76"/>
      <c r="V522" s="76"/>
      <c r="W522" s="76"/>
      <c r="X522" s="76"/>
      <c r="Y522" s="76"/>
      <c r="Z522" s="76"/>
      <c r="AA522" s="76"/>
      <c r="AB522" s="76"/>
      <c r="AC522" s="76"/>
      <c r="AD522" s="76"/>
      <c r="AE522" s="76"/>
    </row>
    <row r="523" spans="1:31" ht="15.5" x14ac:dyDescent="0.35">
      <c r="A523" s="414"/>
      <c r="B523" s="414"/>
      <c r="C523" s="76"/>
      <c r="D523" s="76"/>
      <c r="E523" s="76"/>
      <c r="F523" s="76"/>
      <c r="G523" s="76"/>
      <c r="H523" s="427"/>
      <c r="I523" s="428"/>
      <c r="J523" s="429"/>
      <c r="K523" s="76"/>
      <c r="L523" s="76"/>
      <c r="M523" s="76"/>
      <c r="N523" s="76"/>
      <c r="O523" s="76"/>
      <c r="P523" s="76"/>
      <c r="Q523" s="76"/>
      <c r="R523" s="76"/>
      <c r="S523" s="76"/>
      <c r="T523" s="76"/>
      <c r="U523" s="76"/>
      <c r="V523" s="76"/>
      <c r="W523" s="76"/>
      <c r="X523" s="76"/>
      <c r="Y523" s="76"/>
      <c r="Z523" s="76"/>
      <c r="AA523" s="76"/>
      <c r="AB523" s="76"/>
      <c r="AC523" s="76"/>
      <c r="AD523" s="76"/>
      <c r="AE523" s="76"/>
    </row>
    <row r="524" spans="1:31" ht="15.5" x14ac:dyDescent="0.35">
      <c r="A524" s="414"/>
      <c r="B524" s="414"/>
      <c r="C524" s="76"/>
      <c r="D524" s="76"/>
      <c r="E524" s="76"/>
      <c r="F524" s="76"/>
      <c r="G524" s="76"/>
      <c r="H524" s="427"/>
      <c r="I524" s="428"/>
      <c r="J524" s="429"/>
      <c r="K524" s="76"/>
      <c r="L524" s="76"/>
      <c r="M524" s="76"/>
      <c r="N524" s="76"/>
      <c r="O524" s="76"/>
      <c r="P524" s="76"/>
      <c r="Q524" s="76"/>
      <c r="R524" s="76"/>
      <c r="S524" s="76"/>
      <c r="T524" s="76"/>
      <c r="U524" s="76"/>
      <c r="V524" s="76"/>
      <c r="W524" s="76"/>
      <c r="X524" s="76"/>
      <c r="Y524" s="76"/>
      <c r="Z524" s="76"/>
      <c r="AA524" s="76"/>
      <c r="AB524" s="76"/>
      <c r="AC524" s="76"/>
      <c r="AD524" s="76"/>
      <c r="AE524" s="76"/>
    </row>
    <row r="525" spans="1:31" ht="15.5" x14ac:dyDescent="0.35">
      <c r="A525" s="414"/>
      <c r="B525" s="414"/>
      <c r="C525" s="76"/>
      <c r="D525" s="76"/>
      <c r="E525" s="76"/>
      <c r="F525" s="76"/>
      <c r="G525" s="76"/>
      <c r="H525" s="427"/>
      <c r="I525" s="428"/>
      <c r="J525" s="429"/>
      <c r="K525" s="76"/>
      <c r="L525" s="76"/>
      <c r="M525" s="76"/>
      <c r="N525" s="76"/>
      <c r="O525" s="76"/>
      <c r="P525" s="76"/>
      <c r="Q525" s="76"/>
      <c r="R525" s="76"/>
      <c r="S525" s="76"/>
      <c r="T525" s="76"/>
      <c r="U525" s="76"/>
      <c r="V525" s="76"/>
      <c r="W525" s="76"/>
      <c r="X525" s="76"/>
      <c r="Y525" s="76"/>
      <c r="Z525" s="76"/>
      <c r="AA525" s="76"/>
      <c r="AB525" s="76"/>
      <c r="AC525" s="76"/>
      <c r="AD525" s="76"/>
      <c r="AE525" s="76"/>
    </row>
    <row r="526" spans="1:31" ht="15.5" x14ac:dyDescent="0.35">
      <c r="A526" s="414"/>
      <c r="B526" s="414"/>
      <c r="C526" s="76"/>
      <c r="D526" s="76"/>
      <c r="E526" s="76"/>
      <c r="F526" s="76"/>
      <c r="G526" s="76"/>
      <c r="H526" s="427"/>
      <c r="I526" s="428"/>
      <c r="J526" s="429"/>
      <c r="K526" s="76"/>
      <c r="L526" s="76"/>
      <c r="M526" s="76"/>
      <c r="N526" s="76"/>
      <c r="O526" s="76"/>
      <c r="P526" s="76"/>
      <c r="Q526" s="76"/>
      <c r="R526" s="76"/>
      <c r="S526" s="76"/>
      <c r="T526" s="76"/>
      <c r="U526" s="76"/>
      <c r="V526" s="76"/>
      <c r="W526" s="76"/>
      <c r="X526" s="76"/>
      <c r="Y526" s="76"/>
      <c r="Z526" s="76"/>
      <c r="AA526" s="76"/>
      <c r="AB526" s="76"/>
      <c r="AC526" s="76"/>
      <c r="AD526" s="76"/>
      <c r="AE526" s="76"/>
    </row>
    <row r="527" spans="1:31" ht="15.5" x14ac:dyDescent="0.35">
      <c r="A527" s="414"/>
      <c r="B527" s="414"/>
      <c r="C527" s="76"/>
      <c r="D527" s="76"/>
      <c r="E527" s="76"/>
      <c r="F527" s="76"/>
      <c r="G527" s="76"/>
      <c r="H527" s="427"/>
      <c r="I527" s="428"/>
      <c r="J527" s="429"/>
      <c r="K527" s="76"/>
      <c r="L527" s="76"/>
      <c r="M527" s="76"/>
      <c r="N527" s="76"/>
      <c r="O527" s="76"/>
      <c r="P527" s="76"/>
      <c r="Q527" s="76"/>
      <c r="R527" s="76"/>
      <c r="S527" s="76"/>
      <c r="T527" s="76"/>
      <c r="U527" s="76"/>
      <c r="V527" s="76"/>
      <c r="W527" s="76"/>
      <c r="X527" s="76"/>
      <c r="Y527" s="76"/>
      <c r="Z527" s="76"/>
      <c r="AA527" s="76"/>
      <c r="AB527" s="76"/>
      <c r="AC527" s="76"/>
      <c r="AD527" s="76"/>
      <c r="AE527" s="76"/>
    </row>
    <row r="528" spans="1:31" ht="15.5" x14ac:dyDescent="0.35">
      <c r="A528" s="414"/>
      <c r="B528" s="414"/>
      <c r="C528" s="76"/>
      <c r="D528" s="76"/>
      <c r="E528" s="76"/>
      <c r="F528" s="76"/>
      <c r="G528" s="76"/>
      <c r="H528" s="427"/>
      <c r="I528" s="428"/>
      <c r="J528" s="429"/>
      <c r="K528" s="76"/>
      <c r="L528" s="76"/>
      <c r="M528" s="76"/>
      <c r="N528" s="76"/>
      <c r="O528" s="76"/>
      <c r="P528" s="76"/>
      <c r="Q528" s="76"/>
      <c r="R528" s="76"/>
      <c r="S528" s="76"/>
      <c r="T528" s="76"/>
      <c r="U528" s="76"/>
      <c r="V528" s="76"/>
      <c r="W528" s="76"/>
      <c r="X528" s="76"/>
      <c r="Y528" s="76"/>
      <c r="Z528" s="76"/>
      <c r="AA528" s="76"/>
      <c r="AB528" s="76"/>
      <c r="AC528" s="76"/>
      <c r="AD528" s="76"/>
      <c r="AE528" s="76"/>
    </row>
    <row r="529" spans="1:31" ht="15.5" x14ac:dyDescent="0.35">
      <c r="A529" s="414"/>
      <c r="B529" s="414"/>
      <c r="C529" s="76"/>
      <c r="D529" s="76"/>
      <c r="E529" s="76"/>
      <c r="F529" s="76"/>
      <c r="G529" s="76"/>
      <c r="H529" s="427"/>
      <c r="I529" s="428"/>
      <c r="J529" s="429"/>
      <c r="K529" s="76"/>
      <c r="L529" s="76"/>
      <c r="M529" s="76"/>
      <c r="N529" s="76"/>
      <c r="O529" s="76"/>
      <c r="P529" s="76"/>
      <c r="Q529" s="76"/>
      <c r="R529" s="76"/>
      <c r="S529" s="76"/>
      <c r="T529" s="76"/>
      <c r="U529" s="76"/>
      <c r="V529" s="76"/>
      <c r="W529" s="76"/>
      <c r="X529" s="76"/>
      <c r="Y529" s="76"/>
      <c r="Z529" s="76"/>
      <c r="AA529" s="76"/>
      <c r="AB529" s="76"/>
      <c r="AC529" s="76"/>
      <c r="AD529" s="76"/>
      <c r="AE529" s="76"/>
    </row>
    <row r="530" spans="1:31" ht="15.5" x14ac:dyDescent="0.35">
      <c r="A530" s="414"/>
      <c r="B530" s="414"/>
      <c r="C530" s="76"/>
      <c r="D530" s="76"/>
      <c r="E530" s="76"/>
      <c r="F530" s="76"/>
      <c r="G530" s="76"/>
      <c r="H530" s="427"/>
      <c r="I530" s="428"/>
      <c r="J530" s="437"/>
      <c r="K530" s="76"/>
      <c r="L530" s="76"/>
      <c r="M530" s="76"/>
      <c r="N530" s="76"/>
      <c r="O530" s="76"/>
      <c r="P530" s="76"/>
      <c r="Q530" s="76"/>
      <c r="R530" s="76"/>
      <c r="S530" s="76"/>
      <c r="T530" s="76"/>
      <c r="U530" s="76"/>
      <c r="V530" s="76"/>
      <c r="W530" s="76"/>
      <c r="X530" s="76"/>
      <c r="Y530" s="76"/>
      <c r="Z530" s="76"/>
      <c r="AA530" s="76"/>
      <c r="AB530" s="76"/>
      <c r="AC530" s="76"/>
      <c r="AD530" s="76"/>
      <c r="AE530" s="76"/>
    </row>
    <row r="531" spans="1:31" ht="15.5" x14ac:dyDescent="0.35">
      <c r="A531" s="414"/>
      <c r="B531" s="414"/>
      <c r="C531" s="76"/>
      <c r="D531" s="76"/>
      <c r="E531" s="76"/>
      <c r="F531" s="76"/>
      <c r="G531" s="76"/>
      <c r="H531" s="427"/>
      <c r="I531" s="428"/>
      <c r="J531" s="437"/>
      <c r="K531" s="76"/>
      <c r="L531" s="76"/>
      <c r="M531" s="76"/>
      <c r="N531" s="76"/>
      <c r="O531" s="76"/>
      <c r="P531" s="76"/>
      <c r="Q531" s="76"/>
      <c r="R531" s="76"/>
      <c r="S531" s="76"/>
      <c r="T531" s="76"/>
      <c r="U531" s="76"/>
      <c r="V531" s="76"/>
      <c r="W531" s="76"/>
      <c r="X531" s="76"/>
      <c r="Y531" s="76"/>
      <c r="Z531" s="76"/>
      <c r="AA531" s="76"/>
      <c r="AB531" s="76"/>
      <c r="AC531" s="76"/>
      <c r="AD531" s="76"/>
      <c r="AE531" s="76"/>
    </row>
    <row r="532" spans="1:31" ht="15.5" x14ac:dyDescent="0.35">
      <c r="A532" s="414"/>
      <c r="B532" s="414"/>
      <c r="C532" s="76"/>
      <c r="D532" s="76"/>
      <c r="E532" s="76"/>
      <c r="F532" s="76"/>
      <c r="G532" s="76"/>
      <c r="H532" s="427"/>
      <c r="I532" s="428"/>
      <c r="J532" s="437"/>
      <c r="K532" s="76"/>
      <c r="L532" s="76"/>
      <c r="M532" s="76"/>
      <c r="N532" s="76"/>
      <c r="O532" s="76"/>
      <c r="P532" s="76"/>
      <c r="Q532" s="76"/>
      <c r="R532" s="76"/>
      <c r="S532" s="76"/>
      <c r="T532" s="76"/>
      <c r="U532" s="76"/>
      <c r="V532" s="76"/>
      <c r="W532" s="76"/>
      <c r="X532" s="76"/>
      <c r="Y532" s="76"/>
      <c r="Z532" s="76"/>
      <c r="AA532" s="76"/>
      <c r="AB532" s="76"/>
      <c r="AC532" s="76"/>
      <c r="AD532" s="76"/>
      <c r="AE532" s="76"/>
    </row>
  </sheetData>
  <autoFilter ref="A9:S101" xr:uid="{00000000-0001-0000-0300-000000000000}"/>
  <phoneticPr fontId="13" type="noConversion"/>
  <pageMargins left="0.35433070866141736" right="0.35433070866141736" top="0.33" bottom="0.33" header="0.24" footer="0.51181102362204722"/>
  <pageSetup paperSize="8" scale="4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D765F-5742-4D8E-B0C0-14B4EEBA8097}">
  <sheetPr codeName="Sheet14">
    <tabColor rgb="FFFFC000"/>
  </sheetPr>
  <dimension ref="A1:N94"/>
  <sheetViews>
    <sheetView workbookViewId="0"/>
  </sheetViews>
  <sheetFormatPr defaultRowHeight="12.5" x14ac:dyDescent="0.25"/>
  <cols>
    <col min="1" max="1" width="10" bestFit="1" customWidth="1"/>
    <col min="2" max="2" width="42.81640625" bestFit="1" customWidth="1"/>
    <col min="3" max="3" width="10.81640625" bestFit="1" customWidth="1"/>
    <col min="4" max="6" width="11.81640625" bestFit="1" customWidth="1"/>
    <col min="7" max="8" width="15.1796875" bestFit="1" customWidth="1"/>
    <col min="9" max="9" width="14.54296875" bestFit="1" customWidth="1"/>
    <col min="10" max="10" width="14.453125" bestFit="1" customWidth="1"/>
    <col min="11" max="11" width="12.7265625" bestFit="1" customWidth="1"/>
    <col min="12" max="12" width="11.1796875" bestFit="1" customWidth="1"/>
    <col min="13" max="13" width="13.1796875" bestFit="1" customWidth="1"/>
    <col min="14" max="14" width="9.1796875" bestFit="1" customWidth="1"/>
  </cols>
  <sheetData>
    <row r="1" spans="1:14" x14ac:dyDescent="0.25">
      <c r="A1">
        <v>1</v>
      </c>
      <c r="B1">
        <v>2</v>
      </c>
      <c r="C1">
        <v>3</v>
      </c>
      <c r="D1">
        <v>4</v>
      </c>
      <c r="E1">
        <v>5</v>
      </c>
      <c r="F1">
        <v>6</v>
      </c>
      <c r="G1">
        <v>7</v>
      </c>
      <c r="H1">
        <v>8</v>
      </c>
      <c r="I1">
        <v>9</v>
      </c>
      <c r="J1">
        <v>10</v>
      </c>
      <c r="K1">
        <v>11</v>
      </c>
      <c r="L1">
        <v>12</v>
      </c>
      <c r="M1">
        <v>13</v>
      </c>
      <c r="N1">
        <v>14</v>
      </c>
    </row>
    <row r="2" spans="1:14" x14ac:dyDescent="0.25">
      <c r="A2" t="s">
        <v>438</v>
      </c>
      <c r="B2" t="s">
        <v>439</v>
      </c>
      <c r="C2" t="s">
        <v>440</v>
      </c>
      <c r="D2" t="s">
        <v>441</v>
      </c>
      <c r="E2" t="s">
        <v>442</v>
      </c>
      <c r="F2" t="s">
        <v>443</v>
      </c>
      <c r="G2" t="s">
        <v>444</v>
      </c>
      <c r="H2" t="s">
        <v>445</v>
      </c>
      <c r="I2" t="s">
        <v>446</v>
      </c>
      <c r="J2" t="s">
        <v>447</v>
      </c>
      <c r="K2" t="s">
        <v>448</v>
      </c>
      <c r="L2" t="s">
        <v>449</v>
      </c>
      <c r="M2" t="s">
        <v>450</v>
      </c>
      <c r="N2" t="s">
        <v>451</v>
      </c>
    </row>
    <row r="3" spans="1:14" x14ac:dyDescent="0.25">
      <c r="A3" t="s">
        <v>142</v>
      </c>
      <c r="B3" t="s">
        <v>452</v>
      </c>
      <c r="C3">
        <v>144838830</v>
      </c>
      <c r="D3">
        <v>156165625</v>
      </c>
      <c r="E3">
        <v>0</v>
      </c>
      <c r="F3">
        <v>0</v>
      </c>
      <c r="G3">
        <v>576588</v>
      </c>
      <c r="H3">
        <v>586647.69999999995</v>
      </c>
      <c r="I3">
        <v>251.2</v>
      </c>
      <c r="J3">
        <v>266.2</v>
      </c>
      <c r="K3">
        <v>0</v>
      </c>
      <c r="L3">
        <v>0</v>
      </c>
      <c r="M3">
        <v>0</v>
      </c>
      <c r="N3">
        <v>4</v>
      </c>
    </row>
    <row r="4" spans="1:14" x14ac:dyDescent="0.25">
      <c r="A4" t="s">
        <v>147</v>
      </c>
      <c r="B4" t="s">
        <v>453</v>
      </c>
      <c r="C4">
        <v>29296770</v>
      </c>
      <c r="D4">
        <v>31601763</v>
      </c>
      <c r="E4">
        <v>0</v>
      </c>
      <c r="F4">
        <v>0</v>
      </c>
      <c r="G4">
        <v>375841</v>
      </c>
      <c r="H4">
        <v>380974</v>
      </c>
      <c r="I4">
        <v>77.95</v>
      </c>
      <c r="J4">
        <v>82.95</v>
      </c>
      <c r="K4">
        <v>0</v>
      </c>
      <c r="L4">
        <v>0</v>
      </c>
      <c r="M4">
        <v>0</v>
      </c>
      <c r="N4">
        <v>4</v>
      </c>
    </row>
    <row r="5" spans="1:14" x14ac:dyDescent="0.25">
      <c r="A5" t="s">
        <v>151</v>
      </c>
      <c r="B5" t="s">
        <v>454</v>
      </c>
      <c r="C5">
        <v>23400978</v>
      </c>
      <c r="D5">
        <v>25042979</v>
      </c>
      <c r="E5">
        <v>0</v>
      </c>
      <c r="F5">
        <v>0</v>
      </c>
      <c r="G5">
        <v>224040</v>
      </c>
      <c r="H5">
        <v>228807</v>
      </c>
      <c r="I5">
        <v>104.45</v>
      </c>
      <c r="J5">
        <v>109.45</v>
      </c>
      <c r="K5">
        <v>0</v>
      </c>
      <c r="L5">
        <v>0</v>
      </c>
      <c r="M5">
        <v>0</v>
      </c>
      <c r="N5">
        <v>4</v>
      </c>
    </row>
    <row r="6" spans="1:14" x14ac:dyDescent="0.25">
      <c r="A6" t="s">
        <v>156</v>
      </c>
      <c r="B6" t="s">
        <v>455</v>
      </c>
      <c r="C6">
        <v>53117643</v>
      </c>
      <c r="D6">
        <v>57680078</v>
      </c>
      <c r="E6">
        <v>0</v>
      </c>
      <c r="F6">
        <v>0</v>
      </c>
      <c r="G6">
        <v>224040</v>
      </c>
      <c r="H6">
        <v>228807.5</v>
      </c>
      <c r="I6">
        <v>237.09</v>
      </c>
      <c r="J6">
        <v>252.09</v>
      </c>
      <c r="K6">
        <v>0</v>
      </c>
      <c r="L6">
        <v>0</v>
      </c>
      <c r="M6">
        <v>0</v>
      </c>
      <c r="N6">
        <v>4</v>
      </c>
    </row>
    <row r="7" spans="1:14" x14ac:dyDescent="0.25">
      <c r="A7" t="s">
        <v>163</v>
      </c>
      <c r="B7" t="s">
        <v>456</v>
      </c>
      <c r="C7">
        <v>22758921</v>
      </c>
      <c r="D7">
        <v>24937662</v>
      </c>
      <c r="E7">
        <v>0</v>
      </c>
      <c r="F7">
        <v>0</v>
      </c>
      <c r="G7">
        <v>315395.3</v>
      </c>
      <c r="H7">
        <v>323194.2</v>
      </c>
      <c r="I7">
        <v>72.16</v>
      </c>
      <c r="J7">
        <v>77.16</v>
      </c>
      <c r="K7">
        <v>0</v>
      </c>
      <c r="L7">
        <v>0</v>
      </c>
      <c r="M7">
        <v>0</v>
      </c>
      <c r="N7">
        <v>4</v>
      </c>
    </row>
    <row r="8" spans="1:14" x14ac:dyDescent="0.25">
      <c r="A8" t="s">
        <v>180</v>
      </c>
      <c r="B8" t="s">
        <v>457</v>
      </c>
      <c r="C8">
        <v>0</v>
      </c>
      <c r="D8">
        <v>3624127</v>
      </c>
      <c r="E8">
        <v>0</v>
      </c>
      <c r="F8">
        <v>0</v>
      </c>
      <c r="G8">
        <v>0</v>
      </c>
      <c r="H8">
        <v>302011.59999999998</v>
      </c>
      <c r="I8">
        <v>0</v>
      </c>
      <c r="J8">
        <v>12</v>
      </c>
      <c r="K8">
        <v>0</v>
      </c>
      <c r="L8">
        <v>0</v>
      </c>
      <c r="M8">
        <v>0</v>
      </c>
      <c r="N8">
        <v>4</v>
      </c>
    </row>
    <row r="9" spans="1:14" x14ac:dyDescent="0.25">
      <c r="A9" t="s">
        <v>167</v>
      </c>
      <c r="B9" t="s">
        <v>458</v>
      </c>
      <c r="C9">
        <v>346551526</v>
      </c>
      <c r="D9">
        <v>371811613</v>
      </c>
      <c r="E9">
        <v>9684976</v>
      </c>
      <c r="F9">
        <v>9878676</v>
      </c>
      <c r="G9">
        <v>235811.9</v>
      </c>
      <c r="H9">
        <v>240987</v>
      </c>
      <c r="I9">
        <v>1469.61</v>
      </c>
      <c r="J9">
        <v>1542.87</v>
      </c>
      <c r="K9">
        <v>7082608</v>
      </c>
      <c r="L9">
        <v>29.39</v>
      </c>
      <c r="M9">
        <v>2</v>
      </c>
      <c r="N9">
        <v>4</v>
      </c>
    </row>
    <row r="10" spans="1:14" x14ac:dyDescent="0.25">
      <c r="A10" t="s">
        <v>173</v>
      </c>
      <c r="B10" t="s">
        <v>459</v>
      </c>
      <c r="C10">
        <v>22214115</v>
      </c>
      <c r="D10">
        <v>24136689</v>
      </c>
      <c r="E10">
        <v>0</v>
      </c>
      <c r="F10">
        <v>0</v>
      </c>
      <c r="G10">
        <v>296306.7</v>
      </c>
      <c r="H10">
        <v>302010.59999999998</v>
      </c>
      <c r="I10">
        <v>74.97</v>
      </c>
      <c r="J10">
        <v>79.92</v>
      </c>
      <c r="K10">
        <v>0</v>
      </c>
      <c r="L10">
        <v>0</v>
      </c>
      <c r="M10">
        <v>0</v>
      </c>
      <c r="N10">
        <v>4</v>
      </c>
    </row>
    <row r="11" spans="1:14" x14ac:dyDescent="0.25">
      <c r="A11" t="s">
        <v>177</v>
      </c>
      <c r="B11" t="s">
        <v>460</v>
      </c>
      <c r="C11">
        <v>76322685</v>
      </c>
      <c r="D11">
        <v>82303934</v>
      </c>
      <c r="E11">
        <v>0</v>
      </c>
      <c r="F11">
        <v>0</v>
      </c>
      <c r="G11">
        <v>296306.7</v>
      </c>
      <c r="H11">
        <v>302010.59999999998</v>
      </c>
      <c r="I11">
        <v>257.58</v>
      </c>
      <c r="J11">
        <v>272.52</v>
      </c>
      <c r="K11">
        <v>0</v>
      </c>
      <c r="L11">
        <v>0</v>
      </c>
      <c r="M11">
        <v>0</v>
      </c>
      <c r="N11">
        <v>4</v>
      </c>
    </row>
    <row r="12" spans="1:14" x14ac:dyDescent="0.25">
      <c r="A12" t="s">
        <v>184</v>
      </c>
      <c r="B12" t="s">
        <v>461</v>
      </c>
      <c r="C12">
        <v>31956140</v>
      </c>
      <c r="D12">
        <v>34395863</v>
      </c>
      <c r="E12">
        <v>0</v>
      </c>
      <c r="F12">
        <v>0</v>
      </c>
      <c r="G12">
        <v>387441.1</v>
      </c>
      <c r="H12">
        <v>393185.4</v>
      </c>
      <c r="I12">
        <v>82.48</v>
      </c>
      <c r="J12">
        <v>87.48</v>
      </c>
      <c r="K12">
        <v>0</v>
      </c>
      <c r="L12">
        <v>0</v>
      </c>
      <c r="M12">
        <v>0</v>
      </c>
      <c r="N12">
        <v>4</v>
      </c>
    </row>
    <row r="13" spans="1:14" x14ac:dyDescent="0.25">
      <c r="A13" t="s">
        <v>189</v>
      </c>
      <c r="B13" t="s">
        <v>462</v>
      </c>
      <c r="C13">
        <v>91219128</v>
      </c>
      <c r="D13">
        <v>98469362</v>
      </c>
      <c r="E13">
        <v>0</v>
      </c>
      <c r="F13">
        <v>0</v>
      </c>
      <c r="G13">
        <v>387441.1</v>
      </c>
      <c r="H13">
        <v>393185.4</v>
      </c>
      <c r="I13">
        <v>235.44</v>
      </c>
      <c r="J13">
        <v>250.44</v>
      </c>
      <c r="K13">
        <v>0</v>
      </c>
      <c r="L13">
        <v>0</v>
      </c>
      <c r="M13">
        <v>0</v>
      </c>
      <c r="N13">
        <v>4</v>
      </c>
    </row>
    <row r="14" spans="1:14" x14ac:dyDescent="0.25">
      <c r="A14" t="s">
        <v>192</v>
      </c>
      <c r="B14" t="s">
        <v>463</v>
      </c>
      <c r="C14">
        <v>12943761</v>
      </c>
      <c r="D14">
        <v>13938077</v>
      </c>
      <c r="E14">
        <v>0</v>
      </c>
      <c r="F14">
        <v>0</v>
      </c>
      <c r="G14">
        <v>158120.70000000001</v>
      </c>
      <c r="H14">
        <v>160466</v>
      </c>
      <c r="I14">
        <v>81.86</v>
      </c>
      <c r="J14">
        <v>86.86</v>
      </c>
      <c r="K14">
        <v>0</v>
      </c>
      <c r="L14">
        <v>0</v>
      </c>
      <c r="M14">
        <v>0</v>
      </c>
      <c r="N14">
        <v>4</v>
      </c>
    </row>
    <row r="15" spans="1:14" x14ac:dyDescent="0.25">
      <c r="A15" t="s">
        <v>196</v>
      </c>
      <c r="B15" t="s">
        <v>464</v>
      </c>
      <c r="C15">
        <v>43598620</v>
      </c>
      <c r="D15">
        <v>46652280</v>
      </c>
      <c r="E15">
        <v>0</v>
      </c>
      <c r="F15">
        <v>0</v>
      </c>
      <c r="G15">
        <v>158120.70000000001</v>
      </c>
      <c r="H15">
        <v>160466</v>
      </c>
      <c r="I15">
        <v>275.73</v>
      </c>
      <c r="J15">
        <v>290.73</v>
      </c>
      <c r="K15">
        <v>0</v>
      </c>
      <c r="L15">
        <v>0</v>
      </c>
      <c r="M15">
        <v>0</v>
      </c>
      <c r="N15">
        <v>4</v>
      </c>
    </row>
    <row r="16" spans="1:14" x14ac:dyDescent="0.25">
      <c r="A16" t="s">
        <v>199</v>
      </c>
      <c r="B16" t="s">
        <v>465</v>
      </c>
      <c r="C16">
        <v>0</v>
      </c>
      <c r="D16">
        <v>15938965</v>
      </c>
      <c r="E16">
        <v>0</v>
      </c>
      <c r="F16">
        <v>0</v>
      </c>
      <c r="G16">
        <v>0</v>
      </c>
      <c r="H16">
        <v>176043.4</v>
      </c>
      <c r="I16">
        <v>85.61</v>
      </c>
      <c r="J16">
        <v>90.54</v>
      </c>
      <c r="K16">
        <v>0</v>
      </c>
      <c r="L16">
        <v>0</v>
      </c>
      <c r="M16">
        <v>0</v>
      </c>
      <c r="N16">
        <v>4</v>
      </c>
    </row>
    <row r="17" spans="1:14" x14ac:dyDescent="0.25">
      <c r="A17" t="s">
        <v>202</v>
      </c>
      <c r="B17" t="s">
        <v>466</v>
      </c>
      <c r="C17">
        <v>49084010</v>
      </c>
      <c r="D17">
        <v>52300719</v>
      </c>
      <c r="E17">
        <v>0</v>
      </c>
      <c r="F17">
        <v>0</v>
      </c>
      <c r="G17">
        <v>173964.2</v>
      </c>
      <c r="H17">
        <v>176043.4</v>
      </c>
      <c r="I17">
        <v>282.14999999999998</v>
      </c>
      <c r="J17">
        <v>297.08999999999997</v>
      </c>
      <c r="K17">
        <v>0</v>
      </c>
      <c r="L17">
        <v>0</v>
      </c>
      <c r="M17">
        <v>0</v>
      </c>
      <c r="N17">
        <v>4</v>
      </c>
    </row>
    <row r="18" spans="1:14" x14ac:dyDescent="0.25">
      <c r="A18" t="s">
        <v>205</v>
      </c>
      <c r="B18" t="s">
        <v>467</v>
      </c>
      <c r="C18">
        <v>366251000</v>
      </c>
      <c r="D18">
        <v>385961515</v>
      </c>
      <c r="E18">
        <v>358733</v>
      </c>
      <c r="F18">
        <v>367220</v>
      </c>
      <c r="G18">
        <v>257097.9</v>
      </c>
      <c r="H18">
        <v>261141.2</v>
      </c>
      <c r="I18">
        <v>1424.56</v>
      </c>
      <c r="J18">
        <v>1477.98</v>
      </c>
      <c r="K18">
        <v>4650142</v>
      </c>
      <c r="L18">
        <v>17.809999999999999</v>
      </c>
      <c r="M18">
        <v>1.25</v>
      </c>
      <c r="N18">
        <v>4</v>
      </c>
    </row>
    <row r="19" spans="1:14" x14ac:dyDescent="0.25">
      <c r="A19" t="s">
        <v>209</v>
      </c>
      <c r="B19" t="s">
        <v>468</v>
      </c>
      <c r="C19">
        <v>26445067</v>
      </c>
      <c r="D19">
        <v>28514324</v>
      </c>
      <c r="E19">
        <v>0</v>
      </c>
      <c r="F19">
        <v>0</v>
      </c>
      <c r="G19">
        <v>327128.5</v>
      </c>
      <c r="H19">
        <v>332179.90000000002</v>
      </c>
      <c r="I19">
        <v>80.84</v>
      </c>
      <c r="J19">
        <v>85.84</v>
      </c>
      <c r="K19">
        <v>0</v>
      </c>
      <c r="L19">
        <v>0</v>
      </c>
      <c r="M19">
        <v>0</v>
      </c>
      <c r="N19">
        <v>4</v>
      </c>
    </row>
    <row r="20" spans="1:14" x14ac:dyDescent="0.25">
      <c r="A20" t="s">
        <v>212</v>
      </c>
      <c r="B20" t="s">
        <v>469</v>
      </c>
      <c r="C20">
        <v>82305531</v>
      </c>
      <c r="D20">
        <v>88559167</v>
      </c>
      <c r="E20">
        <v>0</v>
      </c>
      <c r="F20">
        <v>0</v>
      </c>
      <c r="G20">
        <v>327128.5</v>
      </c>
      <c r="H20">
        <v>332179.90000000002</v>
      </c>
      <c r="I20">
        <v>251.6</v>
      </c>
      <c r="J20">
        <v>266.60000000000002</v>
      </c>
      <c r="K20">
        <v>0</v>
      </c>
      <c r="L20">
        <v>0</v>
      </c>
      <c r="M20">
        <v>0</v>
      </c>
      <c r="N20">
        <v>4</v>
      </c>
    </row>
    <row r="21" spans="1:14" x14ac:dyDescent="0.25">
      <c r="A21" t="s">
        <v>215</v>
      </c>
      <c r="B21" t="s">
        <v>470</v>
      </c>
      <c r="C21">
        <v>153186325</v>
      </c>
      <c r="D21">
        <v>164721508</v>
      </c>
      <c r="E21">
        <v>0</v>
      </c>
      <c r="F21">
        <v>0</v>
      </c>
      <c r="G21">
        <v>621294.30000000005</v>
      </c>
      <c r="H21">
        <v>629765.69999999995</v>
      </c>
      <c r="I21">
        <v>246.56</v>
      </c>
      <c r="J21">
        <v>261.56</v>
      </c>
      <c r="K21">
        <v>0</v>
      </c>
      <c r="L21">
        <v>0</v>
      </c>
      <c r="M21">
        <v>0</v>
      </c>
      <c r="N21">
        <v>4</v>
      </c>
    </row>
    <row r="22" spans="1:14" x14ac:dyDescent="0.25">
      <c r="A22" t="s">
        <v>221</v>
      </c>
      <c r="B22" t="s">
        <v>471</v>
      </c>
      <c r="C22">
        <v>56708736</v>
      </c>
      <c r="D22">
        <v>60798019</v>
      </c>
      <c r="E22">
        <v>0</v>
      </c>
      <c r="F22">
        <v>0</v>
      </c>
      <c r="G22">
        <v>617809.5</v>
      </c>
      <c r="H22">
        <v>628143.6</v>
      </c>
      <c r="I22">
        <v>91.79</v>
      </c>
      <c r="J22">
        <v>96.79</v>
      </c>
      <c r="K22">
        <v>0</v>
      </c>
      <c r="L22">
        <v>0</v>
      </c>
      <c r="M22">
        <v>0</v>
      </c>
      <c r="N22">
        <v>4</v>
      </c>
    </row>
    <row r="23" spans="1:14" x14ac:dyDescent="0.25">
      <c r="A23" t="s">
        <v>218</v>
      </c>
      <c r="B23" t="s">
        <v>472</v>
      </c>
      <c r="C23">
        <v>462193801</v>
      </c>
      <c r="D23">
        <v>491805167</v>
      </c>
      <c r="E23">
        <v>639061</v>
      </c>
      <c r="F23">
        <v>646658</v>
      </c>
      <c r="G23">
        <v>296951.90000000002</v>
      </c>
      <c r="H23">
        <v>300958.40000000002</v>
      </c>
      <c r="I23">
        <v>1556.46</v>
      </c>
      <c r="J23">
        <v>1634.13</v>
      </c>
      <c r="K23">
        <v>9344759</v>
      </c>
      <c r="L23">
        <v>31.05</v>
      </c>
      <c r="M23">
        <v>1.99</v>
      </c>
      <c r="N23">
        <v>4</v>
      </c>
    </row>
    <row r="24" spans="1:14" x14ac:dyDescent="0.25">
      <c r="A24" t="s">
        <v>224</v>
      </c>
      <c r="B24" t="s">
        <v>473</v>
      </c>
      <c r="C24">
        <v>44495119</v>
      </c>
      <c r="D24">
        <v>47971399</v>
      </c>
      <c r="E24">
        <v>0</v>
      </c>
      <c r="F24">
        <v>0</v>
      </c>
      <c r="G24">
        <v>560180.30000000005</v>
      </c>
      <c r="H24">
        <v>568179.5</v>
      </c>
      <c r="I24">
        <v>79.430000000000007</v>
      </c>
      <c r="J24">
        <v>84.43</v>
      </c>
      <c r="K24">
        <v>0</v>
      </c>
      <c r="L24">
        <v>0</v>
      </c>
      <c r="M24">
        <v>0</v>
      </c>
      <c r="N24">
        <v>4</v>
      </c>
    </row>
    <row r="25" spans="1:14" x14ac:dyDescent="0.25">
      <c r="A25" t="s">
        <v>227</v>
      </c>
      <c r="B25" t="s">
        <v>474</v>
      </c>
      <c r="C25">
        <v>77929644</v>
      </c>
      <c r="D25">
        <v>83406053</v>
      </c>
      <c r="E25">
        <v>0</v>
      </c>
      <c r="F25">
        <v>0</v>
      </c>
      <c r="G25">
        <v>293431.90000000002</v>
      </c>
      <c r="H25">
        <v>297263</v>
      </c>
      <c r="I25">
        <v>265.58</v>
      </c>
      <c r="J25">
        <v>280.58</v>
      </c>
      <c r="K25">
        <v>0</v>
      </c>
      <c r="L25">
        <v>0</v>
      </c>
      <c r="M25">
        <v>0</v>
      </c>
      <c r="N25">
        <v>4</v>
      </c>
    </row>
    <row r="26" spans="1:14" x14ac:dyDescent="0.25">
      <c r="A26" t="s">
        <v>230</v>
      </c>
      <c r="B26" t="s">
        <v>475</v>
      </c>
      <c r="C26">
        <v>19542403</v>
      </c>
      <c r="D26">
        <v>20700444</v>
      </c>
      <c r="E26">
        <v>0</v>
      </c>
      <c r="F26">
        <v>0</v>
      </c>
      <c r="G26">
        <v>178160.3</v>
      </c>
      <c r="H26">
        <v>180490.4</v>
      </c>
      <c r="I26">
        <v>109.69</v>
      </c>
      <c r="J26">
        <v>114.69</v>
      </c>
      <c r="K26">
        <v>0</v>
      </c>
      <c r="L26">
        <v>0</v>
      </c>
      <c r="M26">
        <v>0</v>
      </c>
      <c r="N26">
        <v>4</v>
      </c>
    </row>
    <row r="27" spans="1:14" x14ac:dyDescent="0.25">
      <c r="A27" t="s">
        <v>233</v>
      </c>
      <c r="B27" t="s">
        <v>476</v>
      </c>
      <c r="C27">
        <v>42801230</v>
      </c>
      <c r="D27">
        <v>46068370</v>
      </c>
      <c r="E27">
        <v>0</v>
      </c>
      <c r="F27">
        <v>0</v>
      </c>
      <c r="G27">
        <v>178160.3</v>
      </c>
      <c r="H27">
        <v>180490.4</v>
      </c>
      <c r="I27">
        <v>240.24</v>
      </c>
      <c r="J27">
        <v>255.24</v>
      </c>
      <c r="K27">
        <v>0</v>
      </c>
      <c r="L27">
        <v>0</v>
      </c>
      <c r="M27">
        <v>0</v>
      </c>
      <c r="N27">
        <v>4</v>
      </c>
    </row>
    <row r="28" spans="1:14" x14ac:dyDescent="0.25">
      <c r="A28" t="s">
        <v>236</v>
      </c>
      <c r="B28" t="s">
        <v>477</v>
      </c>
      <c r="C28">
        <v>328366802</v>
      </c>
      <c r="D28">
        <v>348789328</v>
      </c>
      <c r="E28">
        <v>606422</v>
      </c>
      <c r="F28">
        <v>633351</v>
      </c>
      <c r="G28">
        <v>203532.3</v>
      </c>
      <c r="H28">
        <v>205921.2</v>
      </c>
      <c r="I28">
        <v>1613.34</v>
      </c>
      <c r="J28">
        <v>1693.8</v>
      </c>
      <c r="K28">
        <v>6634781</v>
      </c>
      <c r="L28">
        <v>32.22</v>
      </c>
      <c r="M28">
        <v>2</v>
      </c>
      <c r="N28">
        <v>4</v>
      </c>
    </row>
    <row r="29" spans="1:14" x14ac:dyDescent="0.25">
      <c r="A29" t="s">
        <v>239</v>
      </c>
      <c r="B29" t="s">
        <v>478</v>
      </c>
      <c r="C29">
        <v>29287950</v>
      </c>
      <c r="D29">
        <v>31092605</v>
      </c>
      <c r="E29">
        <v>0</v>
      </c>
      <c r="F29">
        <v>0</v>
      </c>
      <c r="G29">
        <v>294736.3</v>
      </c>
      <c r="H29">
        <v>297907.5</v>
      </c>
      <c r="I29">
        <v>99.37</v>
      </c>
      <c r="J29">
        <v>104.37</v>
      </c>
      <c r="K29">
        <v>0</v>
      </c>
      <c r="L29">
        <v>0</v>
      </c>
      <c r="M29">
        <v>0</v>
      </c>
      <c r="N29">
        <v>4</v>
      </c>
    </row>
    <row r="30" spans="1:14" x14ac:dyDescent="0.25">
      <c r="A30" t="s">
        <v>242</v>
      </c>
      <c r="B30" t="s">
        <v>479</v>
      </c>
      <c r="C30">
        <v>763504574</v>
      </c>
      <c r="D30">
        <v>799032329.66999996</v>
      </c>
      <c r="E30">
        <v>3511692</v>
      </c>
      <c r="F30">
        <v>3651675.5994899999</v>
      </c>
      <c r="G30">
        <v>544924.5</v>
      </c>
      <c r="H30">
        <v>550992.18000000005</v>
      </c>
      <c r="I30">
        <v>1401.12</v>
      </c>
      <c r="J30">
        <v>1450.17</v>
      </c>
      <c r="K30">
        <v>15422271</v>
      </c>
      <c r="L30">
        <v>27.99</v>
      </c>
      <c r="M30">
        <v>2</v>
      </c>
      <c r="N30">
        <v>4</v>
      </c>
    </row>
    <row r="31" spans="1:14" x14ac:dyDescent="0.25">
      <c r="A31" t="s">
        <v>245</v>
      </c>
      <c r="B31" t="s">
        <v>480</v>
      </c>
      <c r="C31">
        <v>49391411</v>
      </c>
      <c r="D31">
        <v>53200858</v>
      </c>
      <c r="E31">
        <v>0</v>
      </c>
      <c r="F31">
        <v>0</v>
      </c>
      <c r="G31">
        <v>655667.19999999995</v>
      </c>
      <c r="H31">
        <v>662691.30000000005</v>
      </c>
      <c r="I31">
        <v>75.33</v>
      </c>
      <c r="J31">
        <v>80.28</v>
      </c>
      <c r="K31">
        <v>0</v>
      </c>
      <c r="L31">
        <v>0</v>
      </c>
      <c r="M31">
        <v>0</v>
      </c>
      <c r="N31">
        <v>4</v>
      </c>
    </row>
    <row r="32" spans="1:14" x14ac:dyDescent="0.25">
      <c r="A32" t="s">
        <v>248</v>
      </c>
      <c r="B32" t="s">
        <v>481</v>
      </c>
      <c r="C32">
        <v>143276399</v>
      </c>
      <c r="D32">
        <v>154835882</v>
      </c>
      <c r="E32">
        <v>0</v>
      </c>
      <c r="F32">
        <v>0</v>
      </c>
      <c r="G32">
        <v>655667.19999999995</v>
      </c>
      <c r="H32">
        <v>663222.30000000005</v>
      </c>
      <c r="I32">
        <v>218.52</v>
      </c>
      <c r="J32">
        <v>233.46</v>
      </c>
      <c r="K32">
        <v>0</v>
      </c>
      <c r="L32">
        <v>0</v>
      </c>
      <c r="M32">
        <v>0</v>
      </c>
      <c r="N32">
        <v>4</v>
      </c>
    </row>
    <row r="33" spans="1:14" x14ac:dyDescent="0.25">
      <c r="A33" t="s">
        <v>251</v>
      </c>
      <c r="B33" t="s">
        <v>482</v>
      </c>
      <c r="C33">
        <v>343250962</v>
      </c>
      <c r="D33">
        <v>364214489</v>
      </c>
      <c r="E33">
        <v>0</v>
      </c>
      <c r="F33">
        <v>344897</v>
      </c>
      <c r="G33">
        <v>236503.5</v>
      </c>
      <c r="H33">
        <v>239020.4</v>
      </c>
      <c r="I33">
        <v>1451.36</v>
      </c>
      <c r="J33">
        <v>1523.78</v>
      </c>
      <c r="K33">
        <v>6937567</v>
      </c>
      <c r="L33">
        <v>29.02</v>
      </c>
      <c r="M33">
        <v>2</v>
      </c>
      <c r="N33">
        <v>4</v>
      </c>
    </row>
    <row r="34" spans="1:14" x14ac:dyDescent="0.25">
      <c r="A34" t="s">
        <v>254</v>
      </c>
      <c r="B34" t="s">
        <v>483</v>
      </c>
      <c r="C34">
        <v>66239892</v>
      </c>
      <c r="D34">
        <v>70530144</v>
      </c>
      <c r="E34">
        <v>0</v>
      </c>
      <c r="F34">
        <v>0</v>
      </c>
      <c r="G34">
        <v>236503.5</v>
      </c>
      <c r="H34">
        <v>239020.4</v>
      </c>
      <c r="I34">
        <v>280.08</v>
      </c>
      <c r="J34">
        <v>295.08</v>
      </c>
      <c r="K34">
        <v>0</v>
      </c>
      <c r="L34">
        <v>0</v>
      </c>
      <c r="M34">
        <v>0</v>
      </c>
      <c r="N34">
        <v>4</v>
      </c>
    </row>
    <row r="35" spans="1:14" x14ac:dyDescent="0.25">
      <c r="A35" t="s">
        <v>260</v>
      </c>
      <c r="B35" t="s">
        <v>484</v>
      </c>
      <c r="C35">
        <v>53396488</v>
      </c>
      <c r="D35">
        <v>57425898</v>
      </c>
      <c r="E35">
        <v>0</v>
      </c>
      <c r="F35">
        <v>0</v>
      </c>
      <c r="G35">
        <v>707894.6</v>
      </c>
      <c r="H35">
        <v>713986.1</v>
      </c>
      <c r="I35">
        <v>75.430000000000007</v>
      </c>
      <c r="J35">
        <v>80.430000000000007</v>
      </c>
      <c r="K35">
        <v>0</v>
      </c>
      <c r="L35">
        <v>0</v>
      </c>
      <c r="M35">
        <v>0</v>
      </c>
      <c r="N35">
        <v>4</v>
      </c>
    </row>
    <row r="36" spans="1:14" x14ac:dyDescent="0.25">
      <c r="A36" t="s">
        <v>257</v>
      </c>
      <c r="B36" t="s">
        <v>485</v>
      </c>
      <c r="C36">
        <v>738072349</v>
      </c>
      <c r="D36">
        <v>781761572</v>
      </c>
      <c r="E36">
        <v>1263123</v>
      </c>
      <c r="F36">
        <v>1287590</v>
      </c>
      <c r="G36">
        <v>530659</v>
      </c>
      <c r="H36">
        <v>535361.5</v>
      </c>
      <c r="I36">
        <v>1390.86</v>
      </c>
      <c r="J36">
        <v>1460.25</v>
      </c>
      <c r="K36">
        <v>14888402</v>
      </c>
      <c r="L36">
        <v>27.81</v>
      </c>
      <c r="M36">
        <v>2</v>
      </c>
      <c r="N36">
        <v>4</v>
      </c>
    </row>
    <row r="37" spans="1:14" x14ac:dyDescent="0.25">
      <c r="A37" t="s">
        <v>263</v>
      </c>
      <c r="B37" t="s">
        <v>486</v>
      </c>
      <c r="C37">
        <v>167388752</v>
      </c>
      <c r="D37">
        <v>179538936</v>
      </c>
      <c r="E37">
        <v>0</v>
      </c>
      <c r="F37">
        <v>0</v>
      </c>
      <c r="G37">
        <v>707894.6</v>
      </c>
      <c r="H37">
        <v>713986.1</v>
      </c>
      <c r="I37">
        <v>236.46</v>
      </c>
      <c r="J37">
        <v>251.46</v>
      </c>
      <c r="K37">
        <v>0</v>
      </c>
      <c r="L37">
        <v>0</v>
      </c>
      <c r="M37">
        <v>0</v>
      </c>
      <c r="N37">
        <v>4</v>
      </c>
    </row>
    <row r="38" spans="1:14" x14ac:dyDescent="0.25">
      <c r="A38" t="s">
        <v>266</v>
      </c>
      <c r="B38" t="s">
        <v>487</v>
      </c>
      <c r="C38">
        <v>25568078</v>
      </c>
      <c r="D38">
        <v>27216228</v>
      </c>
      <c r="E38">
        <v>0</v>
      </c>
      <c r="F38">
        <v>0</v>
      </c>
      <c r="G38">
        <v>285996.09999999998</v>
      </c>
      <c r="H38">
        <v>288296.3</v>
      </c>
      <c r="I38">
        <v>89.4</v>
      </c>
      <c r="J38">
        <v>94.4</v>
      </c>
      <c r="K38">
        <v>0</v>
      </c>
      <c r="L38">
        <v>0</v>
      </c>
      <c r="M38">
        <v>0</v>
      </c>
      <c r="N38">
        <v>4</v>
      </c>
    </row>
    <row r="39" spans="1:14" x14ac:dyDescent="0.25">
      <c r="A39" t="s">
        <v>270</v>
      </c>
      <c r="B39" t="s">
        <v>488</v>
      </c>
      <c r="C39">
        <v>701105288</v>
      </c>
      <c r="D39">
        <v>745980515</v>
      </c>
      <c r="E39">
        <v>2115390</v>
      </c>
      <c r="F39">
        <v>2254812</v>
      </c>
      <c r="G39">
        <v>458445.5</v>
      </c>
      <c r="H39">
        <v>464603</v>
      </c>
      <c r="I39">
        <v>1529.31</v>
      </c>
      <c r="J39">
        <v>1605.63</v>
      </c>
      <c r="K39">
        <v>14212206</v>
      </c>
      <c r="L39">
        <v>30.59</v>
      </c>
      <c r="M39">
        <v>2</v>
      </c>
      <c r="N39">
        <v>4</v>
      </c>
    </row>
    <row r="40" spans="1:14" x14ac:dyDescent="0.25">
      <c r="A40" t="s">
        <v>273</v>
      </c>
      <c r="B40" t="s">
        <v>489</v>
      </c>
      <c r="C40">
        <v>102233347</v>
      </c>
      <c r="D40">
        <v>110575515</v>
      </c>
      <c r="E40">
        <v>0</v>
      </c>
      <c r="F40">
        <v>0</v>
      </c>
      <c r="G40">
        <v>458445.5</v>
      </c>
      <c r="H40">
        <v>464603</v>
      </c>
      <c r="I40">
        <v>223</v>
      </c>
      <c r="J40">
        <v>238</v>
      </c>
      <c r="K40">
        <v>0</v>
      </c>
      <c r="L40">
        <v>0</v>
      </c>
      <c r="M40">
        <v>0</v>
      </c>
      <c r="N40">
        <v>4</v>
      </c>
    </row>
    <row r="41" spans="1:14" x14ac:dyDescent="0.25">
      <c r="A41" t="s">
        <v>276</v>
      </c>
      <c r="B41" t="s">
        <v>490</v>
      </c>
      <c r="C41">
        <v>25311556</v>
      </c>
      <c r="D41">
        <v>27055158</v>
      </c>
      <c r="E41">
        <v>0</v>
      </c>
      <c r="F41">
        <v>0</v>
      </c>
      <c r="G41">
        <v>280896.2</v>
      </c>
      <c r="H41">
        <v>284491.7</v>
      </c>
      <c r="I41">
        <v>90.11</v>
      </c>
      <c r="J41">
        <v>95.1</v>
      </c>
      <c r="K41">
        <v>0</v>
      </c>
      <c r="L41">
        <v>0</v>
      </c>
      <c r="M41">
        <v>0</v>
      </c>
      <c r="N41">
        <v>4</v>
      </c>
    </row>
    <row r="42" spans="1:14" x14ac:dyDescent="0.25">
      <c r="A42" t="s">
        <v>280</v>
      </c>
      <c r="B42" t="s">
        <v>491</v>
      </c>
      <c r="C42">
        <v>71122915</v>
      </c>
      <c r="D42">
        <v>76297821</v>
      </c>
      <c r="E42">
        <v>0</v>
      </c>
      <c r="F42">
        <v>0</v>
      </c>
      <c r="G42">
        <v>280896.2</v>
      </c>
      <c r="H42">
        <v>284491.7</v>
      </c>
      <c r="I42">
        <v>253.2</v>
      </c>
      <c r="J42">
        <v>268.19</v>
      </c>
      <c r="K42">
        <v>0</v>
      </c>
      <c r="L42">
        <v>0</v>
      </c>
      <c r="M42">
        <v>0</v>
      </c>
      <c r="N42">
        <v>4</v>
      </c>
    </row>
    <row r="43" spans="1:14" x14ac:dyDescent="0.25">
      <c r="A43" t="s">
        <v>283</v>
      </c>
      <c r="B43" t="s">
        <v>492</v>
      </c>
      <c r="C43">
        <v>823094413</v>
      </c>
      <c r="D43">
        <v>876779290</v>
      </c>
      <c r="E43">
        <v>873034</v>
      </c>
      <c r="F43">
        <v>900397</v>
      </c>
      <c r="G43">
        <v>563284.9</v>
      </c>
      <c r="H43">
        <v>571478.4</v>
      </c>
      <c r="I43">
        <v>1461.24</v>
      </c>
      <c r="J43">
        <v>1534.23</v>
      </c>
      <c r="K43">
        <v>16664310</v>
      </c>
      <c r="L43">
        <v>29.16</v>
      </c>
      <c r="M43">
        <v>2</v>
      </c>
      <c r="N43">
        <v>4</v>
      </c>
    </row>
    <row r="44" spans="1:14" x14ac:dyDescent="0.25">
      <c r="A44" t="s">
        <v>286</v>
      </c>
      <c r="B44" t="s">
        <v>493</v>
      </c>
      <c r="C44">
        <v>53636730</v>
      </c>
      <c r="D44">
        <v>57689154</v>
      </c>
      <c r="E44">
        <v>0</v>
      </c>
      <c r="F44">
        <v>0</v>
      </c>
      <c r="G44">
        <v>651326.4</v>
      </c>
      <c r="H44">
        <v>660815</v>
      </c>
      <c r="I44">
        <v>82.35</v>
      </c>
      <c r="J44">
        <v>87.3</v>
      </c>
      <c r="K44">
        <v>0</v>
      </c>
      <c r="L44">
        <v>0</v>
      </c>
      <c r="M44">
        <v>0</v>
      </c>
      <c r="N44">
        <v>4</v>
      </c>
    </row>
    <row r="45" spans="1:14" x14ac:dyDescent="0.25">
      <c r="A45" t="s">
        <v>289</v>
      </c>
      <c r="B45" t="s">
        <v>494</v>
      </c>
      <c r="C45">
        <v>148600116</v>
      </c>
      <c r="D45">
        <v>160677182</v>
      </c>
      <c r="E45">
        <v>0</v>
      </c>
      <c r="F45">
        <v>0</v>
      </c>
      <c r="G45">
        <v>651326.4</v>
      </c>
      <c r="H45">
        <v>660815.1</v>
      </c>
      <c r="I45">
        <v>228.15</v>
      </c>
      <c r="J45">
        <v>243.15</v>
      </c>
      <c r="K45">
        <v>0</v>
      </c>
      <c r="L45">
        <v>0</v>
      </c>
      <c r="M45">
        <v>0</v>
      </c>
      <c r="N45">
        <v>4</v>
      </c>
    </row>
    <row r="46" spans="1:14" x14ac:dyDescent="0.25">
      <c r="A46" t="s">
        <v>292</v>
      </c>
      <c r="B46" t="s">
        <v>495</v>
      </c>
      <c r="C46">
        <v>571188173</v>
      </c>
      <c r="D46">
        <v>604415538</v>
      </c>
      <c r="E46">
        <v>977152</v>
      </c>
      <c r="F46">
        <v>1030198</v>
      </c>
      <c r="G46">
        <v>377198.7</v>
      </c>
      <c r="H46">
        <v>383826.6</v>
      </c>
      <c r="I46">
        <v>1514.29</v>
      </c>
      <c r="J46">
        <v>1574.71</v>
      </c>
      <c r="K46">
        <v>11626107</v>
      </c>
      <c r="L46">
        <v>30.29</v>
      </c>
      <c r="M46">
        <v>2</v>
      </c>
      <c r="N46">
        <v>4</v>
      </c>
    </row>
    <row r="47" spans="1:14" x14ac:dyDescent="0.25">
      <c r="A47" t="s">
        <v>295</v>
      </c>
      <c r="B47" t="s">
        <v>496</v>
      </c>
      <c r="C47">
        <v>34754351</v>
      </c>
      <c r="D47">
        <v>37675505</v>
      </c>
      <c r="E47">
        <v>0</v>
      </c>
      <c r="F47">
        <v>0</v>
      </c>
      <c r="G47">
        <v>449778</v>
      </c>
      <c r="H47">
        <v>457949</v>
      </c>
      <c r="I47">
        <v>77.27</v>
      </c>
      <c r="J47">
        <v>82.27</v>
      </c>
      <c r="K47">
        <v>0</v>
      </c>
      <c r="L47">
        <v>0</v>
      </c>
      <c r="M47">
        <v>0</v>
      </c>
      <c r="N47">
        <v>4</v>
      </c>
    </row>
    <row r="48" spans="1:14" x14ac:dyDescent="0.25">
      <c r="A48" t="s">
        <v>298</v>
      </c>
      <c r="B48" t="s">
        <v>497</v>
      </c>
      <c r="C48">
        <v>106350001</v>
      </c>
      <c r="D48">
        <v>115151379</v>
      </c>
      <c r="E48">
        <v>0</v>
      </c>
      <c r="F48">
        <v>0</v>
      </c>
      <c r="G48">
        <v>449778</v>
      </c>
      <c r="H48">
        <v>457949.4</v>
      </c>
      <c r="I48">
        <v>236.45</v>
      </c>
      <c r="J48">
        <v>251.45</v>
      </c>
      <c r="K48">
        <v>0</v>
      </c>
      <c r="L48">
        <v>0</v>
      </c>
      <c r="M48">
        <v>0</v>
      </c>
      <c r="N48">
        <v>4</v>
      </c>
    </row>
    <row r="49" spans="1:14" x14ac:dyDescent="0.25">
      <c r="A49" t="s">
        <v>301</v>
      </c>
      <c r="B49" t="s">
        <v>498</v>
      </c>
      <c r="C49">
        <v>351626000</v>
      </c>
      <c r="D49">
        <v>374208060</v>
      </c>
      <c r="E49">
        <v>315965</v>
      </c>
      <c r="F49">
        <v>322162</v>
      </c>
      <c r="G49">
        <v>242006.6</v>
      </c>
      <c r="H49">
        <v>245307.9</v>
      </c>
      <c r="I49">
        <v>1452.96</v>
      </c>
      <c r="J49">
        <v>1525.46</v>
      </c>
      <c r="K49">
        <v>7128646</v>
      </c>
      <c r="L49">
        <v>29.06</v>
      </c>
      <c r="M49">
        <v>2</v>
      </c>
      <c r="N49">
        <v>4</v>
      </c>
    </row>
    <row r="50" spans="1:14" x14ac:dyDescent="0.25">
      <c r="A50" t="s">
        <v>304</v>
      </c>
      <c r="B50" t="s">
        <v>499</v>
      </c>
      <c r="C50">
        <v>24872773</v>
      </c>
      <c r="D50">
        <v>26980047</v>
      </c>
      <c r="E50">
        <v>0</v>
      </c>
      <c r="F50">
        <v>0</v>
      </c>
      <c r="G50">
        <v>334806.5</v>
      </c>
      <c r="H50">
        <v>340270.5</v>
      </c>
      <c r="I50">
        <v>74.290000000000006</v>
      </c>
      <c r="J50">
        <v>79.290000000000006</v>
      </c>
      <c r="K50">
        <v>0</v>
      </c>
      <c r="L50">
        <v>0</v>
      </c>
      <c r="M50">
        <v>0</v>
      </c>
      <c r="N50">
        <v>4</v>
      </c>
    </row>
    <row r="51" spans="1:14" x14ac:dyDescent="0.25">
      <c r="A51" t="s">
        <v>307</v>
      </c>
      <c r="B51" t="s">
        <v>500</v>
      </c>
      <c r="C51">
        <v>86457152</v>
      </c>
      <c r="D51">
        <v>92972176.780000001</v>
      </c>
      <c r="E51">
        <v>0</v>
      </c>
      <c r="F51">
        <v>0</v>
      </c>
      <c r="G51">
        <v>334806.5</v>
      </c>
      <c r="H51">
        <v>340270.5</v>
      </c>
      <c r="I51">
        <v>258.23</v>
      </c>
      <c r="J51">
        <v>273.23</v>
      </c>
      <c r="K51">
        <v>0</v>
      </c>
      <c r="L51">
        <v>0</v>
      </c>
      <c r="M51">
        <v>0</v>
      </c>
      <c r="N51">
        <v>4</v>
      </c>
    </row>
    <row r="52" spans="1:14" x14ac:dyDescent="0.25">
      <c r="A52" t="s">
        <v>310</v>
      </c>
      <c r="B52" t="s">
        <v>501</v>
      </c>
      <c r="C52">
        <v>341704549</v>
      </c>
      <c r="D52">
        <v>363528475</v>
      </c>
      <c r="E52">
        <v>1197073</v>
      </c>
      <c r="F52">
        <v>1219038</v>
      </c>
      <c r="G52">
        <v>238592.2</v>
      </c>
      <c r="H52">
        <v>241767.2</v>
      </c>
      <c r="I52">
        <v>1432.17</v>
      </c>
      <c r="J52">
        <v>1503.63</v>
      </c>
      <c r="K52">
        <v>6924214</v>
      </c>
      <c r="L52">
        <v>28.64</v>
      </c>
      <c r="M52">
        <v>2</v>
      </c>
      <c r="N52">
        <v>4</v>
      </c>
    </row>
    <row r="53" spans="1:14" x14ac:dyDescent="0.25">
      <c r="A53" t="s">
        <v>313</v>
      </c>
      <c r="B53" t="s">
        <v>502</v>
      </c>
      <c r="C53">
        <v>65923017</v>
      </c>
      <c r="D53">
        <v>70412291</v>
      </c>
      <c r="E53">
        <v>0</v>
      </c>
      <c r="F53">
        <v>0</v>
      </c>
      <c r="G53">
        <v>238592.2</v>
      </c>
      <c r="H53">
        <v>241767.2</v>
      </c>
      <c r="I53">
        <v>276.3</v>
      </c>
      <c r="J53">
        <v>291.24</v>
      </c>
      <c r="K53">
        <v>0</v>
      </c>
      <c r="L53">
        <v>0</v>
      </c>
      <c r="M53">
        <v>0</v>
      </c>
      <c r="N53">
        <v>4</v>
      </c>
    </row>
    <row r="54" spans="1:14" x14ac:dyDescent="0.25">
      <c r="A54" t="s">
        <v>316</v>
      </c>
      <c r="B54" t="s">
        <v>314</v>
      </c>
      <c r="C54">
        <v>7881803</v>
      </c>
      <c r="D54">
        <v>8058527</v>
      </c>
      <c r="E54">
        <v>0</v>
      </c>
      <c r="F54">
        <v>0</v>
      </c>
      <c r="G54">
        <v>414831.8</v>
      </c>
      <c r="H54">
        <v>424133</v>
      </c>
      <c r="I54">
        <v>19</v>
      </c>
      <c r="J54">
        <v>19</v>
      </c>
      <c r="K54">
        <v>0</v>
      </c>
      <c r="L54">
        <v>0</v>
      </c>
      <c r="M54">
        <v>0</v>
      </c>
      <c r="N54">
        <v>4</v>
      </c>
    </row>
    <row r="55" spans="1:14" x14ac:dyDescent="0.25">
      <c r="A55" t="s">
        <v>319</v>
      </c>
      <c r="B55" t="s">
        <v>503</v>
      </c>
      <c r="C55">
        <v>31688253</v>
      </c>
      <c r="D55">
        <v>34371111</v>
      </c>
      <c r="E55">
        <v>0</v>
      </c>
      <c r="F55">
        <v>0</v>
      </c>
      <c r="G55">
        <v>379000.8</v>
      </c>
      <c r="H55">
        <v>387892</v>
      </c>
      <c r="I55">
        <v>83.61</v>
      </c>
      <c r="J55">
        <v>88.61</v>
      </c>
      <c r="K55">
        <v>0</v>
      </c>
      <c r="L55">
        <v>0</v>
      </c>
      <c r="M55">
        <v>0</v>
      </c>
      <c r="N55">
        <v>4</v>
      </c>
    </row>
    <row r="56" spans="1:14" x14ac:dyDescent="0.25">
      <c r="A56" t="s">
        <v>323</v>
      </c>
      <c r="B56" t="s">
        <v>504</v>
      </c>
      <c r="C56">
        <v>89811810</v>
      </c>
      <c r="D56">
        <v>97737150</v>
      </c>
      <c r="E56">
        <v>0</v>
      </c>
      <c r="F56">
        <v>0</v>
      </c>
      <c r="G56">
        <v>379000.8</v>
      </c>
      <c r="H56">
        <v>387892</v>
      </c>
      <c r="I56">
        <v>236.97</v>
      </c>
      <c r="J56">
        <v>251.97</v>
      </c>
      <c r="K56">
        <v>0</v>
      </c>
      <c r="L56">
        <v>0</v>
      </c>
      <c r="M56">
        <v>0</v>
      </c>
      <c r="N56">
        <v>4</v>
      </c>
    </row>
    <row r="57" spans="1:14" x14ac:dyDescent="0.25">
      <c r="A57" t="s">
        <v>327</v>
      </c>
      <c r="B57" t="s">
        <v>505</v>
      </c>
      <c r="C57">
        <v>462202940</v>
      </c>
      <c r="D57">
        <v>491438934</v>
      </c>
      <c r="E57">
        <v>1588665</v>
      </c>
      <c r="F57">
        <v>1609652</v>
      </c>
      <c r="G57">
        <v>304692.3</v>
      </c>
      <c r="H57">
        <v>308568.8</v>
      </c>
      <c r="I57">
        <v>1516.95</v>
      </c>
      <c r="J57">
        <v>1592.64</v>
      </c>
      <c r="K57">
        <v>9331119</v>
      </c>
      <c r="L57">
        <v>30.24</v>
      </c>
      <c r="M57">
        <v>1.99</v>
      </c>
      <c r="N57">
        <v>4</v>
      </c>
    </row>
    <row r="58" spans="1:14" x14ac:dyDescent="0.25">
      <c r="A58" t="s">
        <v>330</v>
      </c>
      <c r="B58" t="s">
        <v>506</v>
      </c>
      <c r="C58">
        <v>87751374</v>
      </c>
      <c r="D58">
        <v>93477816</v>
      </c>
      <c r="E58">
        <v>0</v>
      </c>
      <c r="F58">
        <v>0</v>
      </c>
      <c r="G58">
        <v>304692.3</v>
      </c>
      <c r="H58">
        <v>308568.8</v>
      </c>
      <c r="I58">
        <v>288</v>
      </c>
      <c r="J58">
        <v>302.94</v>
      </c>
      <c r="K58">
        <v>0</v>
      </c>
      <c r="L58">
        <v>0</v>
      </c>
      <c r="M58">
        <v>0</v>
      </c>
      <c r="N58">
        <v>4</v>
      </c>
    </row>
    <row r="59" spans="1:14" x14ac:dyDescent="0.25">
      <c r="A59" t="s">
        <v>333</v>
      </c>
      <c r="B59" t="s">
        <v>507</v>
      </c>
      <c r="C59">
        <v>0</v>
      </c>
      <c r="D59">
        <v>0</v>
      </c>
      <c r="E59">
        <v>0</v>
      </c>
      <c r="F59">
        <v>0</v>
      </c>
      <c r="G59">
        <v>0</v>
      </c>
      <c r="H59">
        <v>0</v>
      </c>
      <c r="I59">
        <v>0</v>
      </c>
      <c r="J59">
        <v>0</v>
      </c>
      <c r="K59">
        <v>0</v>
      </c>
      <c r="L59">
        <v>0</v>
      </c>
      <c r="M59">
        <v>0</v>
      </c>
      <c r="N59">
        <v>4</v>
      </c>
    </row>
    <row r="60" spans="1:14" x14ac:dyDescent="0.25">
      <c r="A60" t="s">
        <v>336</v>
      </c>
      <c r="B60" t="s">
        <v>508</v>
      </c>
      <c r="C60">
        <v>23285070</v>
      </c>
      <c r="D60">
        <v>25123452</v>
      </c>
      <c r="E60">
        <v>0</v>
      </c>
      <c r="F60">
        <v>0</v>
      </c>
      <c r="G60">
        <v>307962.8</v>
      </c>
      <c r="H60">
        <v>311666.7</v>
      </c>
      <c r="I60">
        <v>75.61</v>
      </c>
      <c r="J60">
        <v>80.61</v>
      </c>
      <c r="K60">
        <v>0</v>
      </c>
      <c r="L60">
        <v>0</v>
      </c>
      <c r="M60">
        <v>0</v>
      </c>
      <c r="N60">
        <v>4</v>
      </c>
    </row>
    <row r="61" spans="1:14" x14ac:dyDescent="0.25">
      <c r="A61" t="s">
        <v>339</v>
      </c>
      <c r="B61" t="s">
        <v>509</v>
      </c>
      <c r="C61">
        <v>86556036</v>
      </c>
      <c r="D61">
        <v>91969723</v>
      </c>
      <c r="E61">
        <v>0</v>
      </c>
      <c r="F61">
        <v>0</v>
      </c>
      <c r="G61">
        <v>307962.8</v>
      </c>
      <c r="H61">
        <v>311666.7</v>
      </c>
      <c r="I61">
        <v>281.06</v>
      </c>
      <c r="J61">
        <v>295.08999999999997</v>
      </c>
      <c r="K61">
        <v>0</v>
      </c>
      <c r="L61">
        <v>0</v>
      </c>
      <c r="M61">
        <v>0</v>
      </c>
      <c r="N61">
        <v>4</v>
      </c>
    </row>
    <row r="62" spans="1:14" x14ac:dyDescent="0.25">
      <c r="A62" t="s">
        <v>342</v>
      </c>
      <c r="B62" t="s">
        <v>510</v>
      </c>
      <c r="C62">
        <v>17230801</v>
      </c>
      <c r="D62">
        <v>18764073</v>
      </c>
      <c r="E62">
        <v>0</v>
      </c>
      <c r="F62">
        <v>0</v>
      </c>
      <c r="G62">
        <v>252651</v>
      </c>
      <c r="H62">
        <v>256339.8</v>
      </c>
      <c r="I62">
        <v>68.2</v>
      </c>
      <c r="J62">
        <v>73.2</v>
      </c>
      <c r="K62">
        <v>0</v>
      </c>
      <c r="L62">
        <v>0</v>
      </c>
      <c r="M62">
        <v>0</v>
      </c>
      <c r="N62">
        <v>4</v>
      </c>
    </row>
    <row r="63" spans="1:14" x14ac:dyDescent="0.25">
      <c r="A63" t="s">
        <v>345</v>
      </c>
      <c r="B63" t="s">
        <v>511</v>
      </c>
      <c r="C63">
        <v>70247095</v>
      </c>
      <c r="D63">
        <v>75117815</v>
      </c>
      <c r="E63">
        <v>0</v>
      </c>
      <c r="F63">
        <v>0</v>
      </c>
      <c r="G63">
        <v>252651</v>
      </c>
      <c r="H63">
        <v>256339.8</v>
      </c>
      <c r="I63">
        <v>278.04000000000002</v>
      </c>
      <c r="J63">
        <v>293.04000000000002</v>
      </c>
      <c r="K63">
        <v>0</v>
      </c>
      <c r="L63">
        <v>0</v>
      </c>
      <c r="M63">
        <v>0</v>
      </c>
      <c r="N63">
        <v>4</v>
      </c>
    </row>
    <row r="64" spans="1:14" x14ac:dyDescent="0.25">
      <c r="A64" t="s">
        <v>348</v>
      </c>
      <c r="B64" t="s">
        <v>512</v>
      </c>
      <c r="C64">
        <v>61819741</v>
      </c>
      <c r="D64">
        <v>68884727</v>
      </c>
      <c r="E64">
        <v>0</v>
      </c>
      <c r="F64">
        <v>0</v>
      </c>
      <c r="G64">
        <v>401844.4</v>
      </c>
      <c r="H64">
        <v>407988.2</v>
      </c>
      <c r="I64">
        <v>153.84</v>
      </c>
      <c r="J64">
        <v>168.84</v>
      </c>
      <c r="K64">
        <v>0</v>
      </c>
      <c r="L64">
        <v>0</v>
      </c>
      <c r="M64">
        <v>0</v>
      </c>
      <c r="N64">
        <v>4</v>
      </c>
    </row>
    <row r="65" spans="1:14" x14ac:dyDescent="0.25">
      <c r="A65" t="s">
        <v>351</v>
      </c>
      <c r="B65" t="s">
        <v>513</v>
      </c>
      <c r="C65">
        <v>427308575</v>
      </c>
      <c r="D65">
        <v>454516008</v>
      </c>
      <c r="E65">
        <v>308767</v>
      </c>
      <c r="F65">
        <v>314613</v>
      </c>
      <c r="G65">
        <v>259905.8</v>
      </c>
      <c r="H65">
        <v>263692.40000000002</v>
      </c>
      <c r="I65">
        <v>1644.09</v>
      </c>
      <c r="J65">
        <v>1723.66</v>
      </c>
      <c r="K65">
        <v>8670205</v>
      </c>
      <c r="L65">
        <v>32.880000000000003</v>
      </c>
      <c r="M65">
        <v>2</v>
      </c>
      <c r="N65">
        <v>4</v>
      </c>
    </row>
    <row r="66" spans="1:14" x14ac:dyDescent="0.25">
      <c r="A66" t="s">
        <v>354</v>
      </c>
      <c r="B66" t="s">
        <v>514</v>
      </c>
      <c r="C66">
        <v>27692094</v>
      </c>
      <c r="D66">
        <v>29745783</v>
      </c>
      <c r="E66">
        <v>0</v>
      </c>
      <c r="F66">
        <v>0</v>
      </c>
      <c r="G66">
        <v>327445.8</v>
      </c>
      <c r="H66">
        <v>332095</v>
      </c>
      <c r="I66">
        <v>84.57</v>
      </c>
      <c r="J66">
        <v>89.57</v>
      </c>
      <c r="K66">
        <v>0</v>
      </c>
      <c r="L66">
        <v>0</v>
      </c>
      <c r="M66">
        <v>0</v>
      </c>
      <c r="N66">
        <v>4</v>
      </c>
    </row>
    <row r="67" spans="1:14" x14ac:dyDescent="0.25">
      <c r="A67" t="s">
        <v>357</v>
      </c>
      <c r="B67" t="s">
        <v>515</v>
      </c>
      <c r="C67">
        <v>83253102</v>
      </c>
      <c r="D67">
        <v>89396755</v>
      </c>
      <c r="E67">
        <v>0</v>
      </c>
      <c r="F67">
        <v>0</v>
      </c>
      <c r="G67">
        <v>327445.8</v>
      </c>
      <c r="H67">
        <v>332095.40000000002</v>
      </c>
      <c r="I67">
        <v>254.25</v>
      </c>
      <c r="J67">
        <v>269.19</v>
      </c>
      <c r="K67">
        <v>0</v>
      </c>
      <c r="L67">
        <v>0</v>
      </c>
      <c r="M67">
        <v>0</v>
      </c>
      <c r="N67">
        <v>4</v>
      </c>
    </row>
    <row r="68" spans="1:14" x14ac:dyDescent="0.25">
      <c r="A68" t="s">
        <v>360</v>
      </c>
      <c r="B68" t="s">
        <v>516</v>
      </c>
      <c r="C68">
        <v>435816475</v>
      </c>
      <c r="D68">
        <v>466654611</v>
      </c>
      <c r="E68">
        <v>620064</v>
      </c>
      <c r="F68">
        <v>634747</v>
      </c>
      <c r="G68">
        <v>263873.7</v>
      </c>
      <c r="H68">
        <v>269115.59999999998</v>
      </c>
      <c r="I68">
        <v>1651.61</v>
      </c>
      <c r="J68">
        <v>1734.03</v>
      </c>
      <c r="K68">
        <v>8888890</v>
      </c>
      <c r="L68">
        <v>33.03</v>
      </c>
      <c r="M68">
        <v>2</v>
      </c>
      <c r="N68">
        <v>4</v>
      </c>
    </row>
    <row r="69" spans="1:14" x14ac:dyDescent="0.25">
      <c r="A69" t="s">
        <v>159</v>
      </c>
      <c r="B69" t="s">
        <v>517</v>
      </c>
      <c r="C69">
        <v>26517547</v>
      </c>
      <c r="D69">
        <v>28708775.620000001</v>
      </c>
      <c r="E69">
        <v>0</v>
      </c>
      <c r="F69">
        <v>0</v>
      </c>
      <c r="G69">
        <v>358587.5</v>
      </c>
      <c r="H69">
        <v>363632.37</v>
      </c>
      <c r="I69">
        <v>73.95</v>
      </c>
      <c r="J69">
        <v>78.95</v>
      </c>
      <c r="K69">
        <v>0</v>
      </c>
      <c r="L69">
        <v>0</v>
      </c>
      <c r="M69">
        <v>0</v>
      </c>
      <c r="N69">
        <v>4</v>
      </c>
    </row>
    <row r="70" spans="1:14" x14ac:dyDescent="0.25">
      <c r="A70" t="s">
        <v>366</v>
      </c>
      <c r="B70" t="s">
        <v>518</v>
      </c>
      <c r="C70">
        <v>18012202</v>
      </c>
      <c r="D70">
        <v>19277587</v>
      </c>
      <c r="E70">
        <v>0</v>
      </c>
      <c r="F70">
        <v>0</v>
      </c>
      <c r="G70">
        <v>169494.6</v>
      </c>
      <c r="H70">
        <v>173422</v>
      </c>
      <c r="I70">
        <v>106.27</v>
      </c>
      <c r="J70">
        <v>111.16</v>
      </c>
      <c r="K70">
        <v>0</v>
      </c>
      <c r="L70">
        <v>0</v>
      </c>
      <c r="M70">
        <v>0</v>
      </c>
      <c r="N70">
        <v>4</v>
      </c>
    </row>
    <row r="71" spans="1:14" x14ac:dyDescent="0.25">
      <c r="A71" t="s">
        <v>369</v>
      </c>
      <c r="B71" t="s">
        <v>519</v>
      </c>
      <c r="C71">
        <v>28390658</v>
      </c>
      <c r="D71">
        <v>30559915</v>
      </c>
      <c r="E71">
        <v>0</v>
      </c>
      <c r="F71">
        <v>0</v>
      </c>
      <c r="G71">
        <v>365953.3</v>
      </c>
      <c r="H71">
        <v>370064.4</v>
      </c>
      <c r="I71">
        <v>77.58</v>
      </c>
      <c r="J71">
        <v>82.58</v>
      </c>
      <c r="K71">
        <v>0</v>
      </c>
      <c r="L71">
        <v>0</v>
      </c>
      <c r="M71">
        <v>0</v>
      </c>
      <c r="N71">
        <v>4</v>
      </c>
    </row>
    <row r="72" spans="1:14" x14ac:dyDescent="0.25">
      <c r="A72" t="s">
        <v>363</v>
      </c>
      <c r="B72" t="s">
        <v>361</v>
      </c>
      <c r="C72">
        <v>0</v>
      </c>
      <c r="D72">
        <v>0</v>
      </c>
      <c r="E72">
        <v>0</v>
      </c>
      <c r="F72">
        <v>0</v>
      </c>
      <c r="G72">
        <v>0</v>
      </c>
      <c r="H72">
        <v>0</v>
      </c>
      <c r="I72">
        <v>0</v>
      </c>
      <c r="J72">
        <v>0</v>
      </c>
      <c r="K72">
        <v>0</v>
      </c>
      <c r="L72">
        <v>0</v>
      </c>
      <c r="M72">
        <v>0</v>
      </c>
      <c r="N72">
        <v>4</v>
      </c>
    </row>
    <row r="73" spans="1:14" x14ac:dyDescent="0.25">
      <c r="A73" t="s">
        <v>372</v>
      </c>
      <c r="B73" t="s">
        <v>520</v>
      </c>
      <c r="C73">
        <v>81622228</v>
      </c>
      <c r="D73">
        <v>88090094</v>
      </c>
      <c r="E73">
        <v>0</v>
      </c>
      <c r="F73">
        <v>0</v>
      </c>
      <c r="G73">
        <v>365953.3</v>
      </c>
      <c r="H73">
        <v>370064.3</v>
      </c>
      <c r="I73">
        <v>223.04</v>
      </c>
      <c r="J73">
        <v>238.04</v>
      </c>
      <c r="K73">
        <v>0</v>
      </c>
      <c r="L73">
        <v>0</v>
      </c>
      <c r="M73">
        <v>0</v>
      </c>
      <c r="N73">
        <v>4</v>
      </c>
    </row>
    <row r="74" spans="1:14" x14ac:dyDescent="0.25">
      <c r="A74" t="s">
        <v>375</v>
      </c>
      <c r="B74" t="s">
        <v>521</v>
      </c>
      <c r="C74">
        <v>406257918</v>
      </c>
      <c r="D74">
        <v>432198171</v>
      </c>
      <c r="E74">
        <v>0</v>
      </c>
      <c r="F74">
        <v>0</v>
      </c>
      <c r="G74">
        <v>289915</v>
      </c>
      <c r="H74">
        <v>293766.59999999998</v>
      </c>
      <c r="I74">
        <v>1401.3</v>
      </c>
      <c r="J74">
        <v>1471.23</v>
      </c>
      <c r="K74">
        <v>8233114</v>
      </c>
      <c r="L74">
        <v>28.03</v>
      </c>
      <c r="M74">
        <v>2</v>
      </c>
      <c r="N74">
        <v>4</v>
      </c>
    </row>
    <row r="75" spans="1:14" x14ac:dyDescent="0.25">
      <c r="A75" t="s">
        <v>378</v>
      </c>
      <c r="B75" t="s">
        <v>522</v>
      </c>
      <c r="C75">
        <v>28532303</v>
      </c>
      <c r="D75">
        <v>30355199</v>
      </c>
      <c r="E75">
        <v>0</v>
      </c>
      <c r="F75">
        <v>0</v>
      </c>
      <c r="G75">
        <v>355100.2</v>
      </c>
      <c r="H75">
        <v>360299.1</v>
      </c>
      <c r="I75">
        <v>80.349999999999994</v>
      </c>
      <c r="J75">
        <v>84.25</v>
      </c>
      <c r="K75">
        <v>0</v>
      </c>
      <c r="L75">
        <v>0</v>
      </c>
      <c r="M75">
        <v>0</v>
      </c>
      <c r="N75">
        <v>4</v>
      </c>
    </row>
    <row r="76" spans="1:14" x14ac:dyDescent="0.25">
      <c r="A76" t="s">
        <v>381</v>
      </c>
      <c r="B76" t="s">
        <v>523</v>
      </c>
      <c r="C76">
        <v>88267262</v>
      </c>
      <c r="D76">
        <v>93883136</v>
      </c>
      <c r="E76">
        <v>0</v>
      </c>
      <c r="F76">
        <v>0</v>
      </c>
      <c r="G76">
        <v>355100.2</v>
      </c>
      <c r="H76">
        <v>360299.1</v>
      </c>
      <c r="I76">
        <v>248.57</v>
      </c>
      <c r="J76">
        <v>260.57</v>
      </c>
      <c r="K76">
        <v>0</v>
      </c>
      <c r="L76">
        <v>0</v>
      </c>
      <c r="M76">
        <v>0</v>
      </c>
      <c r="N76">
        <v>4</v>
      </c>
    </row>
    <row r="77" spans="1:14" x14ac:dyDescent="0.25">
      <c r="A77" t="s">
        <v>384</v>
      </c>
      <c r="B77" t="s">
        <v>524</v>
      </c>
      <c r="C77">
        <v>372798588</v>
      </c>
      <c r="D77">
        <v>393643826</v>
      </c>
      <c r="E77">
        <v>1149531</v>
      </c>
      <c r="F77">
        <v>1149531</v>
      </c>
      <c r="G77">
        <v>259082.2</v>
      </c>
      <c r="H77">
        <v>263055.3</v>
      </c>
      <c r="I77">
        <v>1438.92</v>
      </c>
      <c r="J77">
        <v>1496.43</v>
      </c>
      <c r="K77">
        <v>7570731</v>
      </c>
      <c r="L77">
        <v>28.78</v>
      </c>
      <c r="M77">
        <v>2</v>
      </c>
      <c r="N77">
        <v>4</v>
      </c>
    </row>
    <row r="78" spans="1:14" x14ac:dyDescent="0.25">
      <c r="A78" t="s">
        <v>387</v>
      </c>
      <c r="B78" t="s">
        <v>525</v>
      </c>
      <c r="C78">
        <v>64169484</v>
      </c>
      <c r="D78">
        <v>69083580</v>
      </c>
      <c r="E78">
        <v>0</v>
      </c>
      <c r="F78">
        <v>0</v>
      </c>
      <c r="G78">
        <v>259082.2</v>
      </c>
      <c r="H78">
        <v>263055.3</v>
      </c>
      <c r="I78">
        <v>247.68</v>
      </c>
      <c r="J78">
        <v>262.62</v>
      </c>
      <c r="K78">
        <v>0</v>
      </c>
      <c r="L78">
        <v>0</v>
      </c>
      <c r="M78">
        <v>0</v>
      </c>
      <c r="N78">
        <v>4</v>
      </c>
    </row>
    <row r="79" spans="1:14" x14ac:dyDescent="0.25">
      <c r="A79" t="s">
        <v>390</v>
      </c>
      <c r="B79" t="s">
        <v>526</v>
      </c>
      <c r="C79">
        <v>829721399</v>
      </c>
      <c r="D79">
        <v>866023228</v>
      </c>
      <c r="E79">
        <v>1170717</v>
      </c>
      <c r="F79">
        <v>1191478</v>
      </c>
      <c r="G79">
        <v>510161.4</v>
      </c>
      <c r="H79">
        <v>517004.1</v>
      </c>
      <c r="I79">
        <v>1626.39</v>
      </c>
      <c r="J79">
        <v>1675.08</v>
      </c>
      <c r="K79">
        <v>16781953</v>
      </c>
      <c r="L79">
        <v>32.46</v>
      </c>
      <c r="M79">
        <v>2</v>
      </c>
      <c r="N79">
        <v>4</v>
      </c>
    </row>
    <row r="80" spans="1:14" x14ac:dyDescent="0.25">
      <c r="A80" t="s">
        <v>393</v>
      </c>
      <c r="B80" t="s">
        <v>527</v>
      </c>
      <c r="C80">
        <v>150788408</v>
      </c>
      <c r="D80">
        <v>160565963</v>
      </c>
      <c r="E80">
        <v>0</v>
      </c>
      <c r="F80">
        <v>0</v>
      </c>
      <c r="G80">
        <v>510161.4</v>
      </c>
      <c r="H80">
        <v>517004.1</v>
      </c>
      <c r="I80">
        <v>295.57</v>
      </c>
      <c r="J80">
        <v>310.57</v>
      </c>
      <c r="K80">
        <v>0</v>
      </c>
      <c r="L80">
        <v>0</v>
      </c>
      <c r="M80">
        <v>0</v>
      </c>
      <c r="N80">
        <v>4</v>
      </c>
    </row>
    <row r="81" spans="1:14" x14ac:dyDescent="0.25">
      <c r="A81" t="s">
        <v>396</v>
      </c>
      <c r="B81" t="s">
        <v>528</v>
      </c>
      <c r="C81">
        <v>143202784</v>
      </c>
      <c r="D81">
        <v>154767787</v>
      </c>
      <c r="E81">
        <v>0</v>
      </c>
      <c r="F81">
        <v>0</v>
      </c>
      <c r="G81">
        <v>636711.5</v>
      </c>
      <c r="H81">
        <v>645107.69999999995</v>
      </c>
      <c r="I81">
        <v>224.91</v>
      </c>
      <c r="J81">
        <v>239.91</v>
      </c>
      <c r="K81">
        <v>0</v>
      </c>
      <c r="L81">
        <v>0</v>
      </c>
      <c r="M81">
        <v>0</v>
      </c>
      <c r="N81">
        <v>4</v>
      </c>
    </row>
    <row r="82" spans="1:14" x14ac:dyDescent="0.25">
      <c r="A82" t="s">
        <v>399</v>
      </c>
      <c r="B82" t="s">
        <v>397</v>
      </c>
      <c r="C82">
        <v>0</v>
      </c>
      <c r="D82">
        <v>0</v>
      </c>
      <c r="E82">
        <v>0</v>
      </c>
      <c r="F82">
        <v>0</v>
      </c>
      <c r="G82">
        <v>0</v>
      </c>
      <c r="H82">
        <v>0</v>
      </c>
      <c r="I82">
        <v>0</v>
      </c>
      <c r="J82">
        <v>0</v>
      </c>
      <c r="K82">
        <v>0</v>
      </c>
      <c r="L82">
        <v>0</v>
      </c>
      <c r="M82">
        <v>0</v>
      </c>
      <c r="N82">
        <v>4</v>
      </c>
    </row>
    <row r="83" spans="1:14" x14ac:dyDescent="0.25">
      <c r="A83" t="s">
        <v>402</v>
      </c>
      <c r="B83" t="s">
        <v>529</v>
      </c>
      <c r="C83">
        <v>226286014</v>
      </c>
      <c r="D83">
        <v>244988813</v>
      </c>
      <c r="E83">
        <v>0</v>
      </c>
      <c r="F83">
        <v>0</v>
      </c>
      <c r="G83">
        <v>937856.5</v>
      </c>
      <c r="H83">
        <v>955942</v>
      </c>
      <c r="I83">
        <v>241.28</v>
      </c>
      <c r="J83">
        <v>256.27999999999997</v>
      </c>
      <c r="K83">
        <v>0</v>
      </c>
      <c r="L83">
        <v>0</v>
      </c>
      <c r="M83">
        <v>0</v>
      </c>
      <c r="N83">
        <v>4</v>
      </c>
    </row>
    <row r="84" spans="1:14" x14ac:dyDescent="0.25">
      <c r="A84" t="s">
        <v>405</v>
      </c>
      <c r="B84" t="s">
        <v>530</v>
      </c>
      <c r="C84">
        <v>25614426</v>
      </c>
      <c r="D84">
        <v>27505154</v>
      </c>
      <c r="E84">
        <v>0</v>
      </c>
      <c r="F84">
        <v>0</v>
      </c>
      <c r="G84">
        <v>293239</v>
      </c>
      <c r="H84">
        <v>297836</v>
      </c>
      <c r="I84">
        <v>87.35</v>
      </c>
      <c r="J84">
        <v>92.35</v>
      </c>
      <c r="K84">
        <v>0</v>
      </c>
      <c r="L84">
        <v>0</v>
      </c>
      <c r="M84">
        <v>0</v>
      </c>
      <c r="N84">
        <v>4</v>
      </c>
    </row>
    <row r="85" spans="1:14" x14ac:dyDescent="0.25">
      <c r="A85" t="s">
        <v>408</v>
      </c>
      <c r="B85" t="s">
        <v>531</v>
      </c>
      <c r="C85">
        <v>343146896</v>
      </c>
      <c r="D85">
        <v>362634863</v>
      </c>
      <c r="E85">
        <v>0</v>
      </c>
      <c r="F85">
        <v>0</v>
      </c>
      <c r="G85">
        <v>215689.5</v>
      </c>
      <c r="H85">
        <v>219304.2</v>
      </c>
      <c r="I85">
        <v>1590.93</v>
      </c>
      <c r="J85">
        <v>1653.57</v>
      </c>
      <c r="K85">
        <v>3486937</v>
      </c>
      <c r="L85">
        <v>15.9</v>
      </c>
      <c r="M85">
        <v>1</v>
      </c>
      <c r="N85">
        <v>4</v>
      </c>
    </row>
    <row r="86" spans="1:14" x14ac:dyDescent="0.25">
      <c r="A86" t="s">
        <v>411</v>
      </c>
      <c r="B86" t="s">
        <v>532</v>
      </c>
      <c r="C86">
        <v>56663739</v>
      </c>
      <c r="D86">
        <v>60683618</v>
      </c>
      <c r="E86">
        <v>0</v>
      </c>
      <c r="F86">
        <v>0</v>
      </c>
      <c r="G86">
        <v>215689.5</v>
      </c>
      <c r="H86">
        <v>219304.2</v>
      </c>
      <c r="I86">
        <v>262.70999999999998</v>
      </c>
      <c r="J86">
        <v>276.70999999999998</v>
      </c>
      <c r="K86">
        <v>0</v>
      </c>
      <c r="L86">
        <v>0</v>
      </c>
      <c r="M86">
        <v>0</v>
      </c>
      <c r="N86">
        <v>4</v>
      </c>
    </row>
    <row r="87" spans="1:14" x14ac:dyDescent="0.25">
      <c r="A87" t="s">
        <v>414</v>
      </c>
      <c r="B87" t="s">
        <v>533</v>
      </c>
      <c r="C87">
        <v>113717813</v>
      </c>
      <c r="D87">
        <v>122124490</v>
      </c>
      <c r="E87">
        <v>0</v>
      </c>
      <c r="F87">
        <v>0</v>
      </c>
      <c r="G87">
        <v>455490.7</v>
      </c>
      <c r="H87">
        <v>461718.3</v>
      </c>
      <c r="I87">
        <v>249.66</v>
      </c>
      <c r="J87">
        <v>264.5</v>
      </c>
      <c r="K87">
        <v>0</v>
      </c>
      <c r="L87">
        <v>0</v>
      </c>
      <c r="M87">
        <v>0</v>
      </c>
      <c r="N87">
        <v>4</v>
      </c>
    </row>
    <row r="88" spans="1:14" x14ac:dyDescent="0.25">
      <c r="A88" t="s">
        <v>423</v>
      </c>
      <c r="B88" t="s">
        <v>421</v>
      </c>
      <c r="C88">
        <v>0</v>
      </c>
      <c r="D88">
        <v>0</v>
      </c>
      <c r="E88">
        <v>0</v>
      </c>
      <c r="F88">
        <v>0</v>
      </c>
      <c r="G88">
        <v>0</v>
      </c>
      <c r="H88">
        <v>0</v>
      </c>
      <c r="I88">
        <v>0</v>
      </c>
      <c r="J88">
        <v>0</v>
      </c>
      <c r="K88">
        <v>0</v>
      </c>
      <c r="L88">
        <v>0</v>
      </c>
      <c r="M88">
        <v>0</v>
      </c>
      <c r="N88">
        <v>4</v>
      </c>
    </row>
    <row r="89" spans="1:14" x14ac:dyDescent="0.25">
      <c r="A89" t="s">
        <v>417</v>
      </c>
      <c r="B89" t="s">
        <v>534</v>
      </c>
      <c r="C89">
        <v>49404872</v>
      </c>
      <c r="D89">
        <v>53863920</v>
      </c>
      <c r="E89">
        <v>0</v>
      </c>
      <c r="F89">
        <v>0</v>
      </c>
      <c r="G89">
        <v>726272</v>
      </c>
      <c r="H89">
        <v>737707.31</v>
      </c>
      <c r="I89">
        <v>68.03</v>
      </c>
      <c r="J89">
        <v>73.02</v>
      </c>
      <c r="K89">
        <v>0</v>
      </c>
      <c r="L89">
        <v>0</v>
      </c>
      <c r="M89">
        <v>0</v>
      </c>
      <c r="N89">
        <v>4</v>
      </c>
    </row>
    <row r="90" spans="1:14" x14ac:dyDescent="0.25">
      <c r="A90" t="s">
        <v>420</v>
      </c>
      <c r="B90" t="s">
        <v>535</v>
      </c>
      <c r="C90">
        <v>136212309</v>
      </c>
      <c r="D90">
        <v>149422616</v>
      </c>
      <c r="E90">
        <v>0</v>
      </c>
      <c r="F90">
        <v>0</v>
      </c>
      <c r="G90">
        <v>726272</v>
      </c>
      <c r="H90">
        <v>737707.3</v>
      </c>
      <c r="I90">
        <v>187.55</v>
      </c>
      <c r="J90">
        <v>202.55</v>
      </c>
      <c r="K90">
        <v>0</v>
      </c>
      <c r="L90">
        <v>0</v>
      </c>
      <c r="M90">
        <v>0</v>
      </c>
      <c r="N90">
        <v>4</v>
      </c>
    </row>
    <row r="91" spans="1:14" x14ac:dyDescent="0.25">
      <c r="A91" t="s">
        <v>426</v>
      </c>
      <c r="B91" t="s">
        <v>536</v>
      </c>
      <c r="C91">
        <v>532646000</v>
      </c>
      <c r="D91">
        <v>567119674</v>
      </c>
      <c r="E91">
        <v>1087000</v>
      </c>
      <c r="F91">
        <v>1155000</v>
      </c>
      <c r="G91">
        <v>342375</v>
      </c>
      <c r="H91">
        <v>347199.8</v>
      </c>
      <c r="I91">
        <v>1555.74</v>
      </c>
      <c r="J91">
        <v>1633.41</v>
      </c>
      <c r="K91">
        <v>10801387</v>
      </c>
      <c r="L91">
        <v>31.11</v>
      </c>
      <c r="M91">
        <v>2</v>
      </c>
      <c r="N91">
        <v>4</v>
      </c>
    </row>
    <row r="92" spans="1:14" x14ac:dyDescent="0.25">
      <c r="A92" t="s">
        <v>429</v>
      </c>
      <c r="B92" t="s">
        <v>537</v>
      </c>
      <c r="C92">
        <v>48232410</v>
      </c>
      <c r="D92">
        <v>52110717</v>
      </c>
      <c r="E92">
        <v>0</v>
      </c>
      <c r="F92">
        <v>0</v>
      </c>
      <c r="G92">
        <v>668224.1</v>
      </c>
      <c r="H92">
        <v>675184.2</v>
      </c>
      <c r="I92">
        <v>72.180000000000007</v>
      </c>
      <c r="J92">
        <v>77.180000000000007</v>
      </c>
      <c r="K92">
        <v>0</v>
      </c>
      <c r="L92">
        <v>0</v>
      </c>
      <c r="M92">
        <v>0</v>
      </c>
      <c r="N92">
        <v>4</v>
      </c>
    </row>
    <row r="93" spans="1:14" x14ac:dyDescent="0.25">
      <c r="A93" t="s">
        <v>432</v>
      </c>
      <c r="B93" t="s">
        <v>538</v>
      </c>
      <c r="C93">
        <v>64358380</v>
      </c>
      <c r="D93">
        <v>69427781</v>
      </c>
      <c r="E93">
        <v>0</v>
      </c>
      <c r="F93">
        <v>0</v>
      </c>
      <c r="G93">
        <v>266748.40000000002</v>
      </c>
      <c r="H93">
        <v>270916.5</v>
      </c>
      <c r="I93">
        <v>241.27</v>
      </c>
      <c r="J93">
        <v>256.27</v>
      </c>
      <c r="K93">
        <v>0</v>
      </c>
      <c r="L93">
        <v>0</v>
      </c>
      <c r="M93">
        <v>0</v>
      </c>
      <c r="N93">
        <v>4</v>
      </c>
    </row>
    <row r="94" spans="1:14" x14ac:dyDescent="0.25">
      <c r="A94" t="s">
        <v>435</v>
      </c>
      <c r="B94" t="s">
        <v>539</v>
      </c>
      <c r="C94">
        <v>301346304</v>
      </c>
      <c r="D94">
        <v>318401437</v>
      </c>
      <c r="E94">
        <v>262413</v>
      </c>
      <c r="F94">
        <v>265673</v>
      </c>
      <c r="G94">
        <v>215743.6</v>
      </c>
      <c r="H94">
        <v>217223.2</v>
      </c>
      <c r="I94">
        <v>1396.78</v>
      </c>
      <c r="J94">
        <v>1465.78</v>
      </c>
      <c r="K94">
        <v>6069216</v>
      </c>
      <c r="L94">
        <v>27.94</v>
      </c>
      <c r="M94">
        <v>2</v>
      </c>
      <c r="N94">
        <v>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1A885-8DBD-486B-8796-06A4A3A9F28D}">
  <sheetPr codeName="Sheet5">
    <tabColor rgb="FF7030A0"/>
  </sheetPr>
  <dimension ref="A1:CC86"/>
  <sheetViews>
    <sheetView workbookViewId="0">
      <pane ySplit="1" topLeftCell="A2" activePane="bottomLeft" state="frozen"/>
      <selection pane="bottomLeft"/>
    </sheetView>
  </sheetViews>
  <sheetFormatPr defaultRowHeight="12.5" x14ac:dyDescent="0.25"/>
  <cols>
    <col min="1" max="1" width="16.1796875" bestFit="1" customWidth="1"/>
    <col min="2" max="2" width="16.54296875" bestFit="1" customWidth="1"/>
    <col min="3" max="3" width="15.453125" bestFit="1" customWidth="1"/>
    <col min="4" max="5" width="16.453125" bestFit="1" customWidth="1"/>
    <col min="6" max="6" width="55.26953125" bestFit="1" customWidth="1"/>
    <col min="7" max="7" width="16.453125" bestFit="1" customWidth="1"/>
    <col min="9" max="9" width="8.54296875" bestFit="1" customWidth="1"/>
    <col min="10" max="10" width="8.453125" bestFit="1" customWidth="1"/>
    <col min="11" max="11" width="7.81640625" style="317" bestFit="1" customWidth="1"/>
    <col min="12" max="12" width="7" bestFit="1" customWidth="1"/>
    <col min="13" max="13" width="11.26953125" bestFit="1" customWidth="1"/>
    <col min="14" max="14" width="7.453125" bestFit="1" customWidth="1"/>
    <col min="15" max="15" width="5.81640625" bestFit="1" customWidth="1"/>
    <col min="16" max="16" width="17.54296875" bestFit="1" customWidth="1"/>
    <col min="17" max="17" width="10.1796875" bestFit="1" customWidth="1"/>
    <col min="18" max="18" width="7.81640625" bestFit="1" customWidth="1"/>
    <col min="19" max="19" width="17.26953125" bestFit="1" customWidth="1"/>
    <col min="20" max="20" width="18.81640625" bestFit="1" customWidth="1"/>
    <col min="21" max="21" width="17" bestFit="1" customWidth="1"/>
  </cols>
  <sheetData>
    <row r="1" spans="1:21" ht="13" x14ac:dyDescent="0.3">
      <c r="A1" s="316" t="s">
        <v>540</v>
      </c>
      <c r="B1" s="205" t="s">
        <v>541</v>
      </c>
      <c r="C1" s="205" t="s">
        <v>542</v>
      </c>
      <c r="D1" s="205" t="s">
        <v>543</v>
      </c>
      <c r="E1" s="205" t="s">
        <v>544</v>
      </c>
      <c r="F1" s="205" t="s">
        <v>545</v>
      </c>
      <c r="G1" s="205" t="s">
        <v>546</v>
      </c>
      <c r="I1" s="202" t="s">
        <v>547</v>
      </c>
      <c r="J1" t="s">
        <v>548</v>
      </c>
      <c r="K1" s="317" t="s">
        <v>549</v>
      </c>
      <c r="L1" t="s">
        <v>550</v>
      </c>
      <c r="M1" t="s">
        <v>551</v>
      </c>
      <c r="N1" t="s">
        <v>552</v>
      </c>
      <c r="O1" t="s">
        <v>553</v>
      </c>
      <c r="P1" s="203" t="s">
        <v>554</v>
      </c>
      <c r="Q1" s="203" t="s">
        <v>555</v>
      </c>
      <c r="R1" t="s">
        <v>556</v>
      </c>
      <c r="S1" t="s">
        <v>557</v>
      </c>
      <c r="T1" t="s">
        <v>558</v>
      </c>
      <c r="U1" t="s">
        <v>559</v>
      </c>
    </row>
    <row r="2" spans="1:21" x14ac:dyDescent="0.25">
      <c r="A2" t="s">
        <v>560</v>
      </c>
      <c r="B2" s="203" t="s">
        <v>561</v>
      </c>
      <c r="F2" t="s">
        <v>562</v>
      </c>
    </row>
    <row r="3" spans="1:21" x14ac:dyDescent="0.25">
      <c r="A3" t="s">
        <v>563</v>
      </c>
      <c r="B3">
        <f>Instructions!D13</f>
        <v>1</v>
      </c>
      <c r="F3" t="s">
        <v>564</v>
      </c>
    </row>
    <row r="4" spans="1:21" x14ac:dyDescent="0.25">
      <c r="A4" s="337" t="s">
        <v>565</v>
      </c>
      <c r="B4" t="str">
        <f>CTR2_Form!C20</f>
        <v>ZZZZ</v>
      </c>
      <c r="F4" s="203" t="s">
        <v>566</v>
      </c>
    </row>
    <row r="5" spans="1:21" ht="13" customHeight="1" x14ac:dyDescent="0.25">
      <c r="A5" t="s">
        <v>438</v>
      </c>
      <c r="B5" t="str">
        <f>CTR2_Form!C21</f>
        <v>EZZZZ</v>
      </c>
      <c r="F5" s="203" t="s">
        <v>567</v>
      </c>
    </row>
    <row r="6" spans="1:21" ht="13" customHeight="1" x14ac:dyDescent="0.25">
      <c r="A6" s="337" t="s">
        <v>568</v>
      </c>
      <c r="B6" t="e">
        <f>VLOOKUP($B$5,RegionClass!$A$2:$D$96,4,0)</f>
        <v>#N/A</v>
      </c>
      <c r="F6" t="s">
        <v>569</v>
      </c>
    </row>
    <row r="7" spans="1:21" x14ac:dyDescent="0.25">
      <c r="A7" s="337" t="s">
        <v>570</v>
      </c>
      <c r="B7" t="e">
        <f>VLOOKUP($B$5,RegionClass!$A$2:$D$96,3,0)</f>
        <v>#N/A</v>
      </c>
      <c r="F7" t="s">
        <v>571</v>
      </c>
    </row>
    <row r="8" spans="1:21" x14ac:dyDescent="0.25">
      <c r="A8" t="s">
        <v>572</v>
      </c>
      <c r="B8">
        <v>202404</v>
      </c>
      <c r="F8" t="s">
        <v>573</v>
      </c>
    </row>
    <row r="9" spans="1:21" ht="17.5" x14ac:dyDescent="0.45">
      <c r="A9" t="s">
        <v>574</v>
      </c>
      <c r="B9">
        <f>CTR2_Form!C22</f>
        <v>0</v>
      </c>
      <c r="F9" t="s">
        <v>575</v>
      </c>
      <c r="G9" s="318"/>
    </row>
    <row r="10" spans="1:21" x14ac:dyDescent="0.25">
      <c r="A10" t="s">
        <v>576</v>
      </c>
      <c r="B10">
        <f>CTR2_Form!C23</f>
        <v>0</v>
      </c>
      <c r="F10" t="s">
        <v>577</v>
      </c>
      <c r="J10" t="str">
        <f>N10&amp;" "&amp;O10&amp;" "&amp;P10</f>
        <v xml:space="preserve">  </v>
      </c>
    </row>
    <row r="11" spans="1:21" x14ac:dyDescent="0.25">
      <c r="A11" t="s">
        <v>578</v>
      </c>
      <c r="B11">
        <f>CTR2_Form!C24</f>
        <v>0</v>
      </c>
      <c r="F11" t="s">
        <v>579</v>
      </c>
      <c r="J11" t="str">
        <f>N11&amp;" "&amp;O11&amp;" "&amp;P11</f>
        <v xml:space="preserve">  </v>
      </c>
    </row>
    <row r="12" spans="1:21" s="300" customFormat="1" x14ac:dyDescent="0.25">
      <c r="A12" s="319" t="s">
        <v>440</v>
      </c>
      <c r="B12" s="347">
        <f>IF(CTR2_Form!$E$29="","",CTR2_Form!$E$29)</f>
        <v>0</v>
      </c>
      <c r="F12" s="300" t="s">
        <v>580</v>
      </c>
      <c r="I12" s="300" t="str">
        <f>CTR2_Form!$C$21</f>
        <v>EZZZZ</v>
      </c>
      <c r="J12" s="300">
        <v>2022</v>
      </c>
      <c r="K12" s="321">
        <v>1</v>
      </c>
      <c r="L12" s="300">
        <v>1</v>
      </c>
      <c r="M12" s="319" t="s">
        <v>561</v>
      </c>
    </row>
    <row r="13" spans="1:21" s="300" customFormat="1" x14ac:dyDescent="0.25">
      <c r="A13" s="319" t="s">
        <v>442</v>
      </c>
      <c r="B13" s="347">
        <f>IF(CTR2_Form!$E$31="","",CTR2_Form!$E$31)</f>
        <v>0</v>
      </c>
      <c r="F13" s="300" t="s">
        <v>581</v>
      </c>
      <c r="I13" s="300" t="str">
        <f>CTR2_Form!$C$21</f>
        <v>EZZZZ</v>
      </c>
      <c r="J13" s="300">
        <v>2022</v>
      </c>
      <c r="K13" s="322" t="s">
        <v>582</v>
      </c>
      <c r="L13" s="300">
        <v>1</v>
      </c>
      <c r="M13" s="319" t="s">
        <v>561</v>
      </c>
    </row>
    <row r="14" spans="1:21" s="300" customFormat="1" x14ac:dyDescent="0.25">
      <c r="A14" s="319" t="s">
        <v>444</v>
      </c>
      <c r="B14" s="347">
        <f>IF(CTR2_Form!$E$34="","",CTR2_Form!$E$34)</f>
        <v>0</v>
      </c>
      <c r="F14" s="300" t="s">
        <v>583</v>
      </c>
      <c r="I14" s="300" t="str">
        <f>CTR2_Form!$C$21</f>
        <v>EZZZZ</v>
      </c>
      <c r="J14" s="300">
        <v>2022</v>
      </c>
      <c r="K14" s="321">
        <v>2</v>
      </c>
      <c r="L14" s="300">
        <v>1</v>
      </c>
      <c r="M14" s="319" t="s">
        <v>561</v>
      </c>
    </row>
    <row r="15" spans="1:21" s="300" customFormat="1" x14ac:dyDescent="0.25">
      <c r="A15" s="319" t="s">
        <v>446</v>
      </c>
      <c r="B15" s="347">
        <f>IF(CTR2_Form!$E$38="","",CTR2_Form!$E$38)</f>
        <v>0</v>
      </c>
      <c r="F15" s="300" t="s">
        <v>584</v>
      </c>
      <c r="I15" s="300" t="str">
        <f>CTR2_Form!$C$21</f>
        <v>EZZZZ</v>
      </c>
      <c r="J15" s="300">
        <v>2022</v>
      </c>
      <c r="K15" s="321">
        <v>3</v>
      </c>
      <c r="L15" s="300">
        <v>1</v>
      </c>
      <c r="M15" s="319" t="s">
        <v>561</v>
      </c>
    </row>
    <row r="16" spans="1:21" s="300" customFormat="1" x14ac:dyDescent="0.25">
      <c r="A16" s="319" t="s">
        <v>449</v>
      </c>
      <c r="B16" s="347" t="str">
        <f>IF(CTR2_Form!$E$51="","",CTR2_Form!$E$51)</f>
        <v/>
      </c>
      <c r="F16" s="300" t="s">
        <v>585</v>
      </c>
      <c r="I16" s="300" t="str">
        <f>CTR2_Form!$C$21</f>
        <v>EZZZZ</v>
      </c>
      <c r="J16" s="300">
        <v>2022</v>
      </c>
      <c r="K16" s="321">
        <v>5</v>
      </c>
      <c r="L16" s="300">
        <v>1</v>
      </c>
      <c r="M16" s="319" t="s">
        <v>561</v>
      </c>
    </row>
    <row r="17" spans="1:13" s="300" customFormat="1" x14ac:dyDescent="0.25">
      <c r="A17" s="319" t="s">
        <v>586</v>
      </c>
      <c r="B17" s="320" t="str">
        <f>CTR2_Form!$B$73</f>
        <v/>
      </c>
      <c r="F17" s="300" t="s">
        <v>587</v>
      </c>
      <c r="I17" s="300" t="str">
        <f>CTR2_Form!$C$21</f>
        <v>EZZZZ</v>
      </c>
      <c r="J17" s="300">
        <v>2022</v>
      </c>
      <c r="K17" s="321">
        <v>1</v>
      </c>
      <c r="L17" s="300">
        <v>1</v>
      </c>
      <c r="M17" s="319" t="s">
        <v>588</v>
      </c>
    </row>
    <row r="18" spans="1:13" s="300" customFormat="1" x14ac:dyDescent="0.25">
      <c r="A18" s="319" t="s">
        <v>589</v>
      </c>
      <c r="B18" s="320" t="str">
        <f>CTR2_Form!$B$74</f>
        <v/>
      </c>
      <c r="F18" s="300" t="s">
        <v>590</v>
      </c>
      <c r="I18" s="300" t="str">
        <f>CTR2_Form!$C$21</f>
        <v>EZZZZ</v>
      </c>
      <c r="J18" s="300">
        <v>2022</v>
      </c>
      <c r="K18" s="321">
        <v>2</v>
      </c>
      <c r="L18" s="300">
        <v>1</v>
      </c>
      <c r="M18" s="319" t="s">
        <v>588</v>
      </c>
    </row>
    <row r="19" spans="1:13" s="300" customFormat="1" x14ac:dyDescent="0.25">
      <c r="A19" s="319" t="s">
        <v>591</v>
      </c>
      <c r="B19" s="320" t="str">
        <f>CTR2_Form!$B$75</f>
        <v/>
      </c>
      <c r="F19" s="300" t="s">
        <v>592</v>
      </c>
      <c r="I19" s="300" t="str">
        <f>CTR2_Form!$C$21</f>
        <v>EZZZZ</v>
      </c>
      <c r="J19" s="300">
        <v>2022</v>
      </c>
      <c r="K19" s="321">
        <v>3</v>
      </c>
      <c r="L19" s="300">
        <v>1</v>
      </c>
      <c r="M19" s="319" t="s">
        <v>588</v>
      </c>
    </row>
    <row r="20" spans="1:13" s="300" customFormat="1" x14ac:dyDescent="0.25">
      <c r="A20" s="319" t="s">
        <v>593</v>
      </c>
      <c r="B20" s="320" t="str">
        <f>CTR2_Form!$B$76</f>
        <v/>
      </c>
      <c r="F20" s="300" t="s">
        <v>594</v>
      </c>
      <c r="I20" s="300" t="str">
        <f>CTR2_Form!$C$21</f>
        <v>EZZZZ</v>
      </c>
      <c r="J20" s="300">
        <v>2022</v>
      </c>
      <c r="K20" s="321">
        <v>4</v>
      </c>
      <c r="L20" s="300">
        <v>1</v>
      </c>
      <c r="M20" s="319" t="s">
        <v>588</v>
      </c>
    </row>
    <row r="21" spans="1:13" s="300" customFormat="1" x14ac:dyDescent="0.25">
      <c r="A21" s="319" t="s">
        <v>595</v>
      </c>
      <c r="B21" s="320" t="str">
        <f>CTR2_Form!$B$77</f>
        <v/>
      </c>
      <c r="F21" s="300" t="s">
        <v>596</v>
      </c>
      <c r="I21" s="300" t="str">
        <f>CTR2_Form!$C$21</f>
        <v>EZZZZ</v>
      </c>
      <c r="J21" s="300">
        <v>2022</v>
      </c>
      <c r="K21" s="321">
        <v>5</v>
      </c>
      <c r="L21" s="300">
        <v>1</v>
      </c>
      <c r="M21" s="319" t="s">
        <v>588</v>
      </c>
    </row>
    <row r="22" spans="1:13" s="300" customFormat="1" x14ac:dyDescent="0.25">
      <c r="A22" s="319" t="s">
        <v>597</v>
      </c>
      <c r="B22" s="320" t="str">
        <f>CTR2_Form!$B$78</f>
        <v/>
      </c>
      <c r="F22" s="300" t="s">
        <v>598</v>
      </c>
      <c r="I22" s="300" t="str">
        <f>CTR2_Form!$C$21</f>
        <v>EZZZZ</v>
      </c>
      <c r="J22" s="300">
        <v>2022</v>
      </c>
      <c r="K22" s="321">
        <v>6</v>
      </c>
      <c r="L22" s="300">
        <v>1</v>
      </c>
      <c r="M22" s="319" t="s">
        <v>588</v>
      </c>
    </row>
    <row r="23" spans="1:13" s="300" customFormat="1" x14ac:dyDescent="0.25">
      <c r="A23" s="319" t="s">
        <v>599</v>
      </c>
      <c r="B23" s="320" t="str">
        <f>CTR2_Form!$B$79</f>
        <v/>
      </c>
      <c r="F23" s="300" t="s">
        <v>600</v>
      </c>
      <c r="I23" s="300" t="str">
        <f>CTR2_Form!$C$21</f>
        <v>EZZZZ</v>
      </c>
      <c r="J23" s="300">
        <v>2022</v>
      </c>
      <c r="K23" s="321">
        <v>7</v>
      </c>
      <c r="L23" s="300">
        <v>1</v>
      </c>
      <c r="M23" s="319" t="s">
        <v>588</v>
      </c>
    </row>
    <row r="24" spans="1:13" s="300" customFormat="1" x14ac:dyDescent="0.25">
      <c r="A24" s="319" t="s">
        <v>601</v>
      </c>
      <c r="B24" s="320" t="str">
        <f>CTR2_Form!$B$80</f>
        <v/>
      </c>
      <c r="F24" s="300" t="s">
        <v>602</v>
      </c>
      <c r="I24" s="300" t="str">
        <f>CTR2_Form!$C$21</f>
        <v>EZZZZ</v>
      </c>
      <c r="J24" s="300">
        <v>2022</v>
      </c>
      <c r="K24" s="321">
        <v>8</v>
      </c>
      <c r="L24" s="300">
        <v>1</v>
      </c>
      <c r="M24" s="319" t="s">
        <v>588</v>
      </c>
    </row>
    <row r="25" spans="1:13" s="300" customFormat="1" x14ac:dyDescent="0.25">
      <c r="A25" s="319" t="s">
        <v>603</v>
      </c>
      <c r="B25" s="320" t="str">
        <f>CTR2_Form!$B$81</f>
        <v/>
      </c>
      <c r="F25" s="300" t="s">
        <v>604</v>
      </c>
      <c r="I25" s="300" t="str">
        <f>CTR2_Form!$C$21</f>
        <v>EZZZZ</v>
      </c>
      <c r="J25" s="300">
        <v>2022</v>
      </c>
      <c r="K25" s="321">
        <v>9</v>
      </c>
      <c r="L25" s="300">
        <v>1</v>
      </c>
      <c r="M25" s="319" t="s">
        <v>588</v>
      </c>
    </row>
    <row r="26" spans="1:13" s="300" customFormat="1" x14ac:dyDescent="0.25">
      <c r="A26" s="319" t="s">
        <v>605</v>
      </c>
      <c r="B26" s="320" t="str">
        <f>CTR2_Form!$B$82</f>
        <v/>
      </c>
      <c r="F26" s="300" t="s">
        <v>606</v>
      </c>
      <c r="I26" s="300" t="str">
        <f>CTR2_Form!$C$21</f>
        <v>EZZZZ</v>
      </c>
      <c r="J26" s="300">
        <v>2022</v>
      </c>
      <c r="K26" s="321">
        <v>10</v>
      </c>
      <c r="L26" s="300">
        <v>1</v>
      </c>
      <c r="M26" s="319" t="s">
        <v>588</v>
      </c>
    </row>
    <row r="27" spans="1:13" s="300" customFormat="1" x14ac:dyDescent="0.25">
      <c r="A27" s="319" t="s">
        <v>607</v>
      </c>
      <c r="B27" s="320" t="str">
        <f>CTR2_Form!$B$83</f>
        <v/>
      </c>
      <c r="F27" s="300" t="s">
        <v>608</v>
      </c>
      <c r="I27" s="300" t="str">
        <f>CTR2_Form!$C$21</f>
        <v>EZZZZ</v>
      </c>
      <c r="J27" s="300">
        <v>2022</v>
      </c>
      <c r="K27" s="321">
        <v>11</v>
      </c>
      <c r="L27" s="300">
        <v>1</v>
      </c>
      <c r="M27" s="319" t="s">
        <v>588</v>
      </c>
    </row>
    <row r="28" spans="1:13" s="300" customFormat="1" x14ac:dyDescent="0.25">
      <c r="A28" s="319" t="s">
        <v>609</v>
      </c>
      <c r="B28" s="320" t="str">
        <f>CTR2_Form!$B$84</f>
        <v/>
      </c>
      <c r="F28" s="300" t="s">
        <v>610</v>
      </c>
      <c r="I28" s="300" t="str">
        <f>CTR2_Form!$C$21</f>
        <v>EZZZZ</v>
      </c>
      <c r="J28" s="300">
        <v>2022</v>
      </c>
      <c r="K28" s="321">
        <v>12</v>
      </c>
      <c r="L28" s="300">
        <v>1</v>
      </c>
      <c r="M28" s="319" t="s">
        <v>588</v>
      </c>
    </row>
    <row r="29" spans="1:13" s="300" customFormat="1" x14ac:dyDescent="0.25">
      <c r="A29" s="319" t="s">
        <v>611</v>
      </c>
      <c r="B29" s="320" t="str">
        <f>CTR2_Form!$B$85</f>
        <v/>
      </c>
      <c r="F29" s="300" t="s">
        <v>612</v>
      </c>
      <c r="I29" s="300" t="str">
        <f>CTR2_Form!$C$21</f>
        <v>EZZZZ</v>
      </c>
      <c r="J29" s="300">
        <v>2022</v>
      </c>
      <c r="K29" s="321">
        <v>13</v>
      </c>
      <c r="L29" s="300">
        <v>1</v>
      </c>
      <c r="M29" s="319" t="s">
        <v>588</v>
      </c>
    </row>
    <row r="30" spans="1:13" s="300" customFormat="1" x14ac:dyDescent="0.25">
      <c r="A30" s="319" t="s">
        <v>613</v>
      </c>
      <c r="B30" s="320" t="str">
        <f>CTR2_Form!$B$86</f>
        <v/>
      </c>
      <c r="F30" s="300" t="s">
        <v>614</v>
      </c>
      <c r="I30" s="300" t="str">
        <f>CTR2_Form!$C$21</f>
        <v>EZZZZ</v>
      </c>
      <c r="J30" s="300">
        <v>2022</v>
      </c>
      <c r="K30" s="321">
        <v>14</v>
      </c>
      <c r="L30" s="300">
        <v>1</v>
      </c>
      <c r="M30" s="319" t="s">
        <v>588</v>
      </c>
    </row>
    <row r="31" spans="1:13" s="300" customFormat="1" x14ac:dyDescent="0.25">
      <c r="A31" s="319" t="s">
        <v>615</v>
      </c>
      <c r="B31" s="320" t="str">
        <f>CTR2_Form!$B$87</f>
        <v/>
      </c>
      <c r="F31" s="300" t="s">
        <v>616</v>
      </c>
      <c r="I31" s="300" t="str">
        <f>CTR2_Form!$C$21</f>
        <v>EZZZZ</v>
      </c>
      <c r="J31" s="300">
        <v>2022</v>
      </c>
      <c r="K31" s="321">
        <v>15</v>
      </c>
      <c r="L31" s="300">
        <v>1</v>
      </c>
      <c r="M31" s="319" t="s">
        <v>588</v>
      </c>
    </row>
    <row r="32" spans="1:13" s="300" customFormat="1" x14ac:dyDescent="0.25">
      <c r="A32" s="319" t="s">
        <v>617</v>
      </c>
      <c r="B32" s="320" t="str">
        <f>CTR2_Form!$B$88</f>
        <v/>
      </c>
      <c r="F32" s="300" t="s">
        <v>618</v>
      </c>
      <c r="I32" s="300" t="str">
        <f>CTR2_Form!$C$21</f>
        <v>EZZZZ</v>
      </c>
      <c r="J32" s="300">
        <v>2022</v>
      </c>
      <c r="K32" s="321">
        <v>16</v>
      </c>
      <c r="L32" s="300">
        <v>1</v>
      </c>
      <c r="M32" s="319" t="s">
        <v>588</v>
      </c>
    </row>
    <row r="33" spans="1:13" s="300" customFormat="1" x14ac:dyDescent="0.25">
      <c r="A33" s="319" t="s">
        <v>441</v>
      </c>
      <c r="B33" s="347" t="str">
        <f>IF(CTR2_Form!$G$29="","",CTR2_Form!$G$29)</f>
        <v/>
      </c>
      <c r="F33" s="300" t="s">
        <v>619</v>
      </c>
      <c r="I33" s="300" t="str">
        <f>CTR2_Form!$C$21</f>
        <v>EZZZZ</v>
      </c>
      <c r="J33" s="300">
        <v>2022</v>
      </c>
      <c r="K33" s="321">
        <v>1</v>
      </c>
      <c r="L33" s="300">
        <v>2</v>
      </c>
      <c r="M33" s="319" t="s">
        <v>561</v>
      </c>
    </row>
    <row r="34" spans="1:13" s="300" customFormat="1" x14ac:dyDescent="0.25">
      <c r="A34" s="319" t="s">
        <v>443</v>
      </c>
      <c r="B34" s="347" t="str">
        <f>IF(CTR2_Form!$G$31="","",CTR2_Form!$G$31)</f>
        <v/>
      </c>
      <c r="F34" s="300" t="s">
        <v>620</v>
      </c>
      <c r="I34" s="300" t="str">
        <f>CTR2_Form!$C$21</f>
        <v>EZZZZ</v>
      </c>
      <c r="J34" s="300">
        <v>2022</v>
      </c>
      <c r="K34" s="322" t="s">
        <v>582</v>
      </c>
      <c r="L34" s="300">
        <v>2</v>
      </c>
      <c r="M34" s="319" t="s">
        <v>561</v>
      </c>
    </row>
    <row r="35" spans="1:13" s="300" customFormat="1" x14ac:dyDescent="0.25">
      <c r="A35" s="319" t="s">
        <v>445</v>
      </c>
      <c r="B35" s="347">
        <f>IF(CTR2_Form!$G$34="","",CTR2_Form!$G$34)</f>
        <v>0</v>
      </c>
      <c r="F35" s="300" t="s">
        <v>621</v>
      </c>
      <c r="I35" s="300" t="str">
        <f>CTR2_Form!$C$21</f>
        <v>EZZZZ</v>
      </c>
      <c r="J35" s="300">
        <v>2022</v>
      </c>
      <c r="K35" s="321">
        <v>2</v>
      </c>
      <c r="L35" s="300">
        <v>2</v>
      </c>
      <c r="M35" s="319" t="s">
        <v>561</v>
      </c>
    </row>
    <row r="36" spans="1:13" s="300" customFormat="1" x14ac:dyDescent="0.25">
      <c r="A36" s="319" t="s">
        <v>447</v>
      </c>
      <c r="B36" s="347" t="str">
        <f>IF(CTR2_Form!$G$38="","",CTR2_Form!$G$38)</f>
        <v/>
      </c>
      <c r="F36" s="300" t="s">
        <v>622</v>
      </c>
      <c r="I36" s="300" t="str">
        <f>CTR2_Form!$C$21</f>
        <v>EZZZZ</v>
      </c>
      <c r="J36" s="300">
        <v>2022</v>
      </c>
      <c r="K36" s="321">
        <v>3</v>
      </c>
      <c r="L36" s="300">
        <v>2</v>
      </c>
      <c r="M36" s="319" t="s">
        <v>561</v>
      </c>
    </row>
    <row r="37" spans="1:13" s="300" customFormat="1" x14ac:dyDescent="0.25">
      <c r="A37" s="300" t="s">
        <v>448</v>
      </c>
      <c r="B37" s="347" t="str">
        <f>IF(CTR2_Form!$G$48="","",CTR2_Form!$G$48)</f>
        <v/>
      </c>
      <c r="F37" s="300" t="s">
        <v>623</v>
      </c>
      <c r="I37" s="300" t="str">
        <f>CTR2_Form!$C$21</f>
        <v>EZZZZ</v>
      </c>
      <c r="J37" s="300">
        <v>2022</v>
      </c>
      <c r="K37" s="321">
        <v>4</v>
      </c>
      <c r="L37" s="300">
        <v>2</v>
      </c>
      <c r="M37" s="319" t="s">
        <v>561</v>
      </c>
    </row>
    <row r="38" spans="1:13" s="300" customFormat="1" x14ac:dyDescent="0.25">
      <c r="A38" s="300" t="s">
        <v>450</v>
      </c>
      <c r="B38" s="346" t="str">
        <f>IF(CTR2_Form!$G$51="","",CTR2_Form!$G$51)</f>
        <v/>
      </c>
      <c r="F38" s="300" t="s">
        <v>624</v>
      </c>
      <c r="I38" s="300" t="str">
        <f>CTR2_Form!$C$21</f>
        <v>EZZZZ</v>
      </c>
      <c r="J38" s="300">
        <v>2022</v>
      </c>
      <c r="K38" s="321">
        <v>5</v>
      </c>
      <c r="L38" s="300">
        <v>2</v>
      </c>
      <c r="M38" s="319" t="s">
        <v>561</v>
      </c>
    </row>
    <row r="39" spans="1:13" s="300" customFormat="1" x14ac:dyDescent="0.25">
      <c r="A39" s="300" t="s">
        <v>625</v>
      </c>
      <c r="B39" s="320">
        <f>CTR2_Form!$J$58</f>
        <v>4</v>
      </c>
      <c r="F39" s="300" t="s">
        <v>626</v>
      </c>
      <c r="I39" s="300" t="str">
        <f>CTR2_Form!$C$21</f>
        <v>EZZZZ</v>
      </c>
      <c r="J39" s="300">
        <v>2022</v>
      </c>
      <c r="K39" s="321">
        <v>6</v>
      </c>
      <c r="L39" s="300">
        <v>2</v>
      </c>
      <c r="M39" s="319" t="s">
        <v>561</v>
      </c>
    </row>
    <row r="40" spans="1:13" s="300" customFormat="1" x14ac:dyDescent="0.25">
      <c r="A40" s="319" t="s">
        <v>627</v>
      </c>
      <c r="B40" s="347" t="str">
        <f>IF(CTR2_Form!$F$73="","",CTR2_Form!$F$73)</f>
        <v/>
      </c>
      <c r="F40" s="300" t="s">
        <v>628</v>
      </c>
      <c r="I40" s="300" t="str">
        <f>CTR2_Form!$C$21</f>
        <v>EZZZZ</v>
      </c>
      <c r="J40" s="300">
        <v>2022</v>
      </c>
      <c r="K40" s="321">
        <v>1</v>
      </c>
      <c r="L40" s="300">
        <v>2</v>
      </c>
      <c r="M40" s="319" t="s">
        <v>588</v>
      </c>
    </row>
    <row r="41" spans="1:13" s="300" customFormat="1" x14ac:dyDescent="0.25">
      <c r="A41" s="319" t="s">
        <v>629</v>
      </c>
      <c r="B41" s="347" t="str">
        <f>IF(CTR2_Form!$F$74="","",CTR2_Form!$F$74)</f>
        <v/>
      </c>
      <c r="F41" s="300" t="s">
        <v>630</v>
      </c>
      <c r="I41" s="300" t="str">
        <f>CTR2_Form!$C$21</f>
        <v>EZZZZ</v>
      </c>
      <c r="J41" s="300">
        <v>2022</v>
      </c>
      <c r="K41" s="321">
        <v>2</v>
      </c>
      <c r="L41" s="300">
        <v>2</v>
      </c>
      <c r="M41" s="319" t="s">
        <v>588</v>
      </c>
    </row>
    <row r="42" spans="1:13" s="300" customFormat="1" x14ac:dyDescent="0.25">
      <c r="A42" s="319" t="s">
        <v>631</v>
      </c>
      <c r="B42" s="347" t="str">
        <f>IF(CTR2_Form!$F$75="","",CTR2_Form!$F$75)</f>
        <v/>
      </c>
      <c r="F42" s="300" t="s">
        <v>632</v>
      </c>
      <c r="I42" s="300" t="str">
        <f>CTR2_Form!$C$21</f>
        <v>EZZZZ</v>
      </c>
      <c r="J42" s="300">
        <v>2022</v>
      </c>
      <c r="K42" s="321">
        <v>3</v>
      </c>
      <c r="L42" s="300">
        <v>2</v>
      </c>
      <c r="M42" s="319" t="s">
        <v>588</v>
      </c>
    </row>
    <row r="43" spans="1:13" s="300" customFormat="1" x14ac:dyDescent="0.25">
      <c r="A43" s="319" t="s">
        <v>633</v>
      </c>
      <c r="B43" s="347" t="str">
        <f>IF(CTR2_Form!$F$76="","",CTR2_Form!$F$76)</f>
        <v/>
      </c>
      <c r="F43" s="300" t="s">
        <v>634</v>
      </c>
      <c r="I43" s="300" t="str">
        <f>CTR2_Form!$C$21</f>
        <v>EZZZZ</v>
      </c>
      <c r="J43" s="300">
        <v>2022</v>
      </c>
      <c r="K43" s="321">
        <v>4</v>
      </c>
      <c r="L43" s="300">
        <v>2</v>
      </c>
      <c r="M43" s="319" t="s">
        <v>588</v>
      </c>
    </row>
    <row r="44" spans="1:13" s="300" customFormat="1" x14ac:dyDescent="0.25">
      <c r="A44" s="319" t="s">
        <v>635</v>
      </c>
      <c r="B44" s="347" t="str">
        <f>IF(CTR2_Form!$F$77="","",CTR2_Form!$F$77)</f>
        <v/>
      </c>
      <c r="F44" s="300" t="s">
        <v>636</v>
      </c>
      <c r="I44" s="300" t="str">
        <f>CTR2_Form!$C$21</f>
        <v>EZZZZ</v>
      </c>
      <c r="J44" s="300">
        <v>2022</v>
      </c>
      <c r="K44" s="321">
        <v>5</v>
      </c>
      <c r="L44" s="300">
        <v>2</v>
      </c>
      <c r="M44" s="319" t="s">
        <v>588</v>
      </c>
    </row>
    <row r="45" spans="1:13" s="300" customFormat="1" x14ac:dyDescent="0.25">
      <c r="A45" s="319" t="s">
        <v>637</v>
      </c>
      <c r="B45" s="347" t="str">
        <f>IF(CTR2_Form!$F$78="","",CTR2_Form!$F$78)</f>
        <v/>
      </c>
      <c r="F45" s="300" t="s">
        <v>638</v>
      </c>
      <c r="I45" s="300" t="str">
        <f>CTR2_Form!$C$21</f>
        <v>EZZZZ</v>
      </c>
      <c r="J45" s="300">
        <v>2022</v>
      </c>
      <c r="K45" s="321">
        <v>6</v>
      </c>
      <c r="L45" s="300">
        <v>2</v>
      </c>
      <c r="M45" s="319" t="s">
        <v>588</v>
      </c>
    </row>
    <row r="46" spans="1:13" s="300" customFormat="1" x14ac:dyDescent="0.25">
      <c r="A46" s="319" t="s">
        <v>639</v>
      </c>
      <c r="B46" s="347" t="str">
        <f>IF(CTR2_Form!$F$79="","",CTR2_Form!$F$79)</f>
        <v/>
      </c>
      <c r="F46" s="300" t="s">
        <v>640</v>
      </c>
      <c r="I46" s="300" t="str">
        <f>CTR2_Form!$C$21</f>
        <v>EZZZZ</v>
      </c>
      <c r="J46" s="300">
        <v>2022</v>
      </c>
      <c r="K46" s="321">
        <v>7</v>
      </c>
      <c r="L46" s="300">
        <v>2</v>
      </c>
      <c r="M46" s="319" t="s">
        <v>588</v>
      </c>
    </row>
    <row r="47" spans="1:13" s="300" customFormat="1" x14ac:dyDescent="0.25">
      <c r="A47" s="319" t="s">
        <v>641</v>
      </c>
      <c r="B47" s="347" t="str">
        <f>IF(CTR2_Form!$F$80="","",CTR2_Form!$F$80)</f>
        <v/>
      </c>
      <c r="F47" s="300" t="s">
        <v>642</v>
      </c>
      <c r="I47" s="300" t="str">
        <f>CTR2_Form!$C$21</f>
        <v>EZZZZ</v>
      </c>
      <c r="J47" s="300">
        <v>2022</v>
      </c>
      <c r="K47" s="321">
        <v>8</v>
      </c>
      <c r="L47" s="300">
        <v>2</v>
      </c>
      <c r="M47" s="319" t="s">
        <v>588</v>
      </c>
    </row>
    <row r="48" spans="1:13" s="300" customFormat="1" x14ac:dyDescent="0.25">
      <c r="A48" s="319" t="s">
        <v>643</v>
      </c>
      <c r="B48" s="347" t="str">
        <f>IF(CTR2_Form!$F$81="","",CTR2_Form!$F$81)</f>
        <v/>
      </c>
      <c r="F48" s="300" t="s">
        <v>644</v>
      </c>
      <c r="I48" s="300" t="str">
        <f>CTR2_Form!$C$21</f>
        <v>EZZZZ</v>
      </c>
      <c r="J48" s="300">
        <v>2022</v>
      </c>
      <c r="K48" s="321">
        <v>9</v>
      </c>
      <c r="L48" s="300">
        <v>2</v>
      </c>
      <c r="M48" s="319" t="s">
        <v>588</v>
      </c>
    </row>
    <row r="49" spans="1:81" s="300" customFormat="1" x14ac:dyDescent="0.25">
      <c r="A49" s="319" t="s">
        <v>645</v>
      </c>
      <c r="B49" s="347" t="str">
        <f>IF(CTR2_Form!$F$82="","",CTR2_Form!$F$82)</f>
        <v/>
      </c>
      <c r="F49" s="300" t="s">
        <v>646</v>
      </c>
      <c r="I49" s="300" t="str">
        <f>CTR2_Form!$C$21</f>
        <v>EZZZZ</v>
      </c>
      <c r="J49" s="300">
        <v>2022</v>
      </c>
      <c r="K49" s="321">
        <v>10</v>
      </c>
      <c r="L49" s="300">
        <v>2</v>
      </c>
      <c r="M49" s="319" t="s">
        <v>588</v>
      </c>
    </row>
    <row r="50" spans="1:81" s="300" customFormat="1" x14ac:dyDescent="0.25">
      <c r="A50" s="319" t="s">
        <v>647</v>
      </c>
      <c r="B50" s="347" t="str">
        <f>IF(CTR2_Form!$F$83="","",CTR2_Form!$F$83)</f>
        <v/>
      </c>
      <c r="F50" s="300" t="s">
        <v>648</v>
      </c>
      <c r="I50" s="300" t="str">
        <f>CTR2_Form!$C$21</f>
        <v>EZZZZ</v>
      </c>
      <c r="J50" s="300">
        <v>2022</v>
      </c>
      <c r="K50" s="321">
        <v>11</v>
      </c>
      <c r="L50" s="300">
        <v>2</v>
      </c>
      <c r="M50" s="319" t="s">
        <v>588</v>
      </c>
    </row>
    <row r="51" spans="1:81" s="300" customFormat="1" x14ac:dyDescent="0.25">
      <c r="A51" s="319" t="s">
        <v>649</v>
      </c>
      <c r="B51" s="347" t="str">
        <f>IF(CTR2_Form!$F$84="","",CTR2_Form!$F$84)</f>
        <v/>
      </c>
      <c r="F51" s="300" t="s">
        <v>650</v>
      </c>
      <c r="I51" s="300" t="str">
        <f>CTR2_Form!$C$21</f>
        <v>EZZZZ</v>
      </c>
      <c r="J51" s="300">
        <v>2022</v>
      </c>
      <c r="K51" s="321">
        <v>12</v>
      </c>
      <c r="L51" s="300">
        <v>2</v>
      </c>
      <c r="M51" s="319" t="s">
        <v>588</v>
      </c>
    </row>
    <row r="52" spans="1:81" s="300" customFormat="1" x14ac:dyDescent="0.25">
      <c r="A52" s="319" t="s">
        <v>651</v>
      </c>
      <c r="B52" s="347" t="str">
        <f>IF(CTR2_Form!$F$85="","",CTR2_Form!$F$85)</f>
        <v/>
      </c>
      <c r="F52" s="300" t="s">
        <v>652</v>
      </c>
      <c r="I52" s="300" t="str">
        <f>CTR2_Form!$C$21</f>
        <v>EZZZZ</v>
      </c>
      <c r="J52" s="300">
        <v>2022</v>
      </c>
      <c r="K52" s="321">
        <v>13</v>
      </c>
      <c r="L52" s="300">
        <v>2</v>
      </c>
      <c r="M52" s="319" t="s">
        <v>588</v>
      </c>
    </row>
    <row r="53" spans="1:81" s="300" customFormat="1" x14ac:dyDescent="0.25">
      <c r="A53" s="319" t="s">
        <v>653</v>
      </c>
      <c r="B53" s="347" t="str">
        <f>IF(CTR2_Form!$F$86="","",CTR2_Form!$F$86)</f>
        <v/>
      </c>
      <c r="F53" s="300" t="s">
        <v>654</v>
      </c>
      <c r="I53" s="300" t="str">
        <f>CTR2_Form!$C$21</f>
        <v>EZZZZ</v>
      </c>
      <c r="J53" s="300">
        <v>2022</v>
      </c>
      <c r="K53" s="321">
        <v>14</v>
      </c>
      <c r="L53" s="300">
        <v>2</v>
      </c>
      <c r="M53" s="319" t="s">
        <v>588</v>
      </c>
    </row>
    <row r="54" spans="1:81" s="300" customFormat="1" x14ac:dyDescent="0.25">
      <c r="A54" s="319" t="s">
        <v>655</v>
      </c>
      <c r="B54" s="347" t="str">
        <f>IF(CTR2_Form!$F$87="","",CTR2_Form!$F$87)</f>
        <v/>
      </c>
      <c r="F54" s="300" t="s">
        <v>656</v>
      </c>
      <c r="I54" s="300" t="str">
        <f>CTR2_Form!$C$21</f>
        <v>EZZZZ</v>
      </c>
      <c r="J54" s="300">
        <v>2022</v>
      </c>
      <c r="K54" s="321">
        <v>15</v>
      </c>
      <c r="L54" s="300">
        <v>2</v>
      </c>
      <c r="M54" s="319" t="s">
        <v>588</v>
      </c>
    </row>
    <row r="55" spans="1:81" s="300" customFormat="1" x14ac:dyDescent="0.25">
      <c r="A55" s="319" t="s">
        <v>657</v>
      </c>
      <c r="B55" s="347" t="str">
        <f>IF(CTR2_Form!$F$88="","",CTR2_Form!$F$88)</f>
        <v/>
      </c>
      <c r="F55" s="300" t="s">
        <v>658</v>
      </c>
      <c r="I55" s="300" t="str">
        <f>CTR2_Form!$C$21</f>
        <v>EZZZZ</v>
      </c>
      <c r="J55" s="300">
        <v>2022</v>
      </c>
      <c r="K55" s="321">
        <v>16</v>
      </c>
      <c r="L55" s="300">
        <v>2</v>
      </c>
      <c r="M55" s="319" t="s">
        <v>588</v>
      </c>
    </row>
    <row r="56" spans="1:81" s="300" customFormat="1" x14ac:dyDescent="0.25">
      <c r="A56" s="319" t="s">
        <v>659</v>
      </c>
      <c r="B56" s="347">
        <f>IF(CTR2_Form!$F$89="","",CTR2_Form!$F$89)</f>
        <v>0</v>
      </c>
      <c r="F56" s="300" t="s">
        <v>660</v>
      </c>
      <c r="I56" s="300" t="str">
        <f>CTR2_Form!$C$21</f>
        <v>EZZZZ</v>
      </c>
      <c r="J56" s="300">
        <v>2022</v>
      </c>
      <c r="K56" s="321">
        <v>17</v>
      </c>
      <c r="L56" s="300">
        <v>2</v>
      </c>
      <c r="M56" s="319" t="s">
        <v>588</v>
      </c>
    </row>
    <row r="57" spans="1:81" s="294" customFormat="1" x14ac:dyDescent="0.25">
      <c r="A57" s="319" t="s">
        <v>661</v>
      </c>
      <c r="B57" s="300" t="str">
        <f>IF(CTR2_Form!$A$73="","",CTR2_Form!$A$73)</f>
        <v>0</v>
      </c>
      <c r="C57" s="300"/>
      <c r="D57" s="300"/>
      <c r="E57" s="300"/>
      <c r="F57" s="300" t="s">
        <v>662</v>
      </c>
      <c r="G57" s="300"/>
      <c r="H57" s="300"/>
      <c r="I57" s="300" t="str">
        <f>CTR2_Form!$C$21</f>
        <v>EZZZZ</v>
      </c>
      <c r="J57" s="300">
        <v>2022</v>
      </c>
      <c r="K57" s="300">
        <v>1</v>
      </c>
      <c r="L57" s="319" t="s">
        <v>663</v>
      </c>
      <c r="M57" s="319" t="s">
        <v>588</v>
      </c>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300"/>
      <c r="AW57" s="300"/>
      <c r="AX57" s="300"/>
      <c r="AY57" s="300"/>
      <c r="AZ57" s="300"/>
      <c r="BA57" s="300"/>
      <c r="BB57" s="300"/>
      <c r="BC57" s="300"/>
      <c r="BD57" s="300"/>
      <c r="BE57" s="300"/>
      <c r="BF57" s="300"/>
      <c r="BG57" s="300"/>
      <c r="BH57" s="300"/>
      <c r="BI57" s="300"/>
      <c r="BJ57" s="300"/>
      <c r="BK57" s="300"/>
      <c r="BL57" s="300"/>
      <c r="BM57" s="300"/>
      <c r="BN57" s="300"/>
      <c r="BO57" s="300"/>
      <c r="BP57" s="300"/>
      <c r="BQ57" s="300"/>
      <c r="BR57" s="300"/>
      <c r="BS57" s="300"/>
      <c r="BT57" s="300"/>
      <c r="BU57" s="300"/>
      <c r="BV57" s="300"/>
      <c r="BW57" s="300"/>
      <c r="BX57" s="300"/>
      <c r="BY57" s="300"/>
      <c r="BZ57" s="300"/>
      <c r="CA57" s="300"/>
      <c r="CB57" s="300"/>
      <c r="CC57" s="300"/>
    </row>
    <row r="58" spans="1:81" s="294" customFormat="1" x14ac:dyDescent="0.25">
      <c r="A58" s="319" t="s">
        <v>664</v>
      </c>
      <c r="B58" s="300" t="str">
        <f>IF(CTR2_Form!$A$74="","",CTR2_Form!$A$74)</f>
        <v>0</v>
      </c>
      <c r="C58" s="300"/>
      <c r="D58" s="300"/>
      <c r="E58" s="300"/>
      <c r="F58" s="300" t="s">
        <v>665</v>
      </c>
      <c r="G58" s="300"/>
      <c r="H58" s="300"/>
      <c r="I58" s="300" t="str">
        <f>CTR2_Form!$C$21</f>
        <v>EZZZZ</v>
      </c>
      <c r="J58" s="300">
        <v>2022</v>
      </c>
      <c r="K58" s="300">
        <v>2</v>
      </c>
      <c r="L58" s="319" t="s">
        <v>663</v>
      </c>
      <c r="M58" s="319" t="s">
        <v>588</v>
      </c>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0"/>
      <c r="AY58" s="300"/>
      <c r="AZ58" s="300"/>
      <c r="BA58" s="300"/>
      <c r="BB58" s="300"/>
      <c r="BC58" s="300"/>
      <c r="BD58" s="300"/>
      <c r="BE58" s="300"/>
      <c r="BF58" s="300"/>
      <c r="BG58" s="300"/>
      <c r="BH58" s="300"/>
      <c r="BI58" s="300"/>
      <c r="BJ58" s="300"/>
      <c r="BK58" s="300"/>
      <c r="BL58" s="300"/>
      <c r="BM58" s="300"/>
      <c r="BN58" s="300"/>
      <c r="BO58" s="300"/>
      <c r="BP58" s="300"/>
      <c r="BQ58" s="300"/>
      <c r="BR58" s="300"/>
      <c r="BS58" s="300"/>
      <c r="BT58" s="300"/>
      <c r="BU58" s="300"/>
      <c r="BV58" s="300"/>
      <c r="BW58" s="300"/>
      <c r="BX58" s="300"/>
      <c r="BY58" s="300"/>
      <c r="BZ58" s="300"/>
      <c r="CA58" s="300"/>
      <c r="CB58" s="300"/>
      <c r="CC58" s="300"/>
    </row>
    <row r="59" spans="1:81" s="294" customFormat="1" x14ac:dyDescent="0.25">
      <c r="A59" s="319" t="s">
        <v>666</v>
      </c>
      <c r="B59" s="300" t="str">
        <f>IF(CTR2_Form!$A$75="","",CTR2_Form!$A$75)</f>
        <v>0</v>
      </c>
      <c r="C59" s="300"/>
      <c r="D59" s="300"/>
      <c r="E59" s="300"/>
      <c r="F59" s="300" t="s">
        <v>667</v>
      </c>
      <c r="G59" s="300"/>
      <c r="H59" s="300"/>
      <c r="I59" s="300" t="str">
        <f>CTR2_Form!$C$21</f>
        <v>EZZZZ</v>
      </c>
      <c r="J59" s="300">
        <v>2022</v>
      </c>
      <c r="K59" s="300">
        <v>3</v>
      </c>
      <c r="L59" s="319" t="s">
        <v>663</v>
      </c>
      <c r="M59" s="319" t="s">
        <v>588</v>
      </c>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c r="AV59" s="300"/>
      <c r="AW59" s="300"/>
      <c r="AX59" s="300"/>
      <c r="AY59" s="300"/>
      <c r="AZ59" s="300"/>
      <c r="BA59" s="300"/>
      <c r="BB59" s="300"/>
      <c r="BC59" s="300"/>
      <c r="BD59" s="300"/>
      <c r="BE59" s="300"/>
      <c r="BF59" s="300"/>
      <c r="BG59" s="300"/>
      <c r="BH59" s="300"/>
      <c r="BI59" s="300"/>
      <c r="BJ59" s="300"/>
      <c r="BK59" s="300"/>
      <c r="BL59" s="300"/>
      <c r="BM59" s="300"/>
      <c r="BN59" s="300"/>
      <c r="BO59" s="300"/>
      <c r="BP59" s="300"/>
      <c r="BQ59" s="300"/>
      <c r="BR59" s="300"/>
      <c r="BS59" s="300"/>
      <c r="BT59" s="300"/>
      <c r="BU59" s="300"/>
      <c r="BV59" s="300"/>
      <c r="BW59" s="300"/>
      <c r="BX59" s="300"/>
      <c r="BY59" s="300"/>
      <c r="BZ59" s="300"/>
      <c r="CA59" s="300"/>
      <c r="CB59" s="300"/>
      <c r="CC59" s="300"/>
    </row>
    <row r="60" spans="1:81" s="294" customFormat="1" x14ac:dyDescent="0.25">
      <c r="A60" s="319" t="s">
        <v>668</v>
      </c>
      <c r="B60" s="300" t="str">
        <f>IF(CTR2_Form!$A$76="","",CTR2_Form!$A$76)</f>
        <v>0</v>
      </c>
      <c r="C60" s="300"/>
      <c r="D60" s="300"/>
      <c r="E60" s="300"/>
      <c r="F60" s="300" t="s">
        <v>669</v>
      </c>
      <c r="G60" s="300"/>
      <c r="H60" s="300"/>
      <c r="I60" s="300" t="str">
        <f>CTR2_Form!$C$21</f>
        <v>EZZZZ</v>
      </c>
      <c r="J60" s="300">
        <v>2022</v>
      </c>
      <c r="K60" s="300">
        <v>4</v>
      </c>
      <c r="L60" s="319" t="s">
        <v>663</v>
      </c>
      <c r="M60" s="319" t="s">
        <v>588</v>
      </c>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c r="AV60" s="300"/>
      <c r="AW60" s="300"/>
      <c r="AX60" s="300"/>
      <c r="AY60" s="300"/>
      <c r="AZ60" s="300"/>
      <c r="BA60" s="300"/>
      <c r="BB60" s="300"/>
      <c r="BC60" s="300"/>
      <c r="BD60" s="300"/>
      <c r="BE60" s="300"/>
      <c r="BF60" s="300"/>
      <c r="BG60" s="300"/>
      <c r="BH60" s="300"/>
      <c r="BI60" s="300"/>
      <c r="BJ60" s="300"/>
      <c r="BK60" s="300"/>
      <c r="BL60" s="300"/>
      <c r="BM60" s="300"/>
      <c r="BN60" s="300"/>
      <c r="BO60" s="300"/>
      <c r="BP60" s="300"/>
      <c r="BQ60" s="300"/>
      <c r="BR60" s="300"/>
      <c r="BS60" s="300"/>
      <c r="BT60" s="300"/>
      <c r="BU60" s="300"/>
      <c r="BV60" s="300"/>
      <c r="BW60" s="300"/>
      <c r="BX60" s="300"/>
      <c r="BY60" s="300"/>
      <c r="BZ60" s="300"/>
      <c r="CA60" s="300"/>
      <c r="CB60" s="300"/>
      <c r="CC60" s="300"/>
    </row>
    <row r="61" spans="1:81" s="294" customFormat="1" x14ac:dyDescent="0.25">
      <c r="A61" s="319" t="s">
        <v>670</v>
      </c>
      <c r="B61" s="300" t="str">
        <f>IF(CTR2_Form!$A$77="","",CTR2_Form!$A$77)</f>
        <v>0</v>
      </c>
      <c r="C61" s="300"/>
      <c r="D61" s="300"/>
      <c r="E61" s="300"/>
      <c r="F61" s="300" t="s">
        <v>671</v>
      </c>
      <c r="G61" s="300"/>
      <c r="H61" s="300"/>
      <c r="I61" s="300" t="str">
        <f>CTR2_Form!$C$21</f>
        <v>EZZZZ</v>
      </c>
      <c r="J61" s="300">
        <v>2022</v>
      </c>
      <c r="K61" s="300">
        <v>5</v>
      </c>
      <c r="L61" s="319" t="s">
        <v>663</v>
      </c>
      <c r="M61" s="319" t="s">
        <v>588</v>
      </c>
      <c r="N61" s="300"/>
      <c r="O61" s="300"/>
      <c r="P61" s="300"/>
      <c r="Q61" s="300"/>
      <c r="R61" s="300"/>
      <c r="S61" s="300"/>
      <c r="T61" s="300"/>
      <c r="U61" s="300"/>
      <c r="V61" s="300"/>
      <c r="W61" s="300"/>
      <c r="X61" s="300"/>
      <c r="Y61" s="300"/>
      <c r="Z61" s="300"/>
      <c r="AA61" s="300"/>
      <c r="AB61" s="300"/>
      <c r="AC61" s="300"/>
      <c r="AD61" s="300"/>
      <c r="AE61" s="300"/>
      <c r="AF61" s="300"/>
      <c r="AG61" s="300"/>
      <c r="AH61" s="300"/>
      <c r="AI61" s="300"/>
      <c r="AJ61" s="300"/>
      <c r="AK61" s="300"/>
      <c r="AL61" s="300"/>
      <c r="AM61" s="300"/>
      <c r="AN61" s="300"/>
      <c r="AO61" s="300"/>
      <c r="AP61" s="300"/>
      <c r="AQ61" s="300"/>
      <c r="AR61" s="300"/>
      <c r="AS61" s="300"/>
      <c r="AT61" s="300"/>
      <c r="AU61" s="300"/>
      <c r="AV61" s="300"/>
      <c r="AW61" s="300"/>
      <c r="AX61" s="300"/>
      <c r="AY61" s="300"/>
      <c r="AZ61" s="300"/>
      <c r="BA61" s="300"/>
      <c r="BB61" s="300"/>
      <c r="BC61" s="300"/>
      <c r="BD61" s="300"/>
      <c r="BE61" s="300"/>
      <c r="BF61" s="300"/>
      <c r="BG61" s="300"/>
      <c r="BH61" s="300"/>
      <c r="BI61" s="300"/>
      <c r="BJ61" s="300"/>
      <c r="BK61" s="300"/>
      <c r="BL61" s="300"/>
      <c r="BM61" s="300"/>
      <c r="BN61" s="300"/>
      <c r="BO61" s="300"/>
      <c r="BP61" s="300"/>
      <c r="BQ61" s="300"/>
      <c r="BR61" s="300"/>
      <c r="BS61" s="300"/>
      <c r="BT61" s="300"/>
      <c r="BU61" s="300"/>
      <c r="BV61" s="300"/>
      <c r="BW61" s="300"/>
      <c r="BX61" s="300"/>
      <c r="BY61" s="300"/>
      <c r="BZ61" s="300"/>
      <c r="CA61" s="300"/>
      <c r="CB61" s="300"/>
      <c r="CC61" s="300"/>
    </row>
    <row r="62" spans="1:81" s="294" customFormat="1" x14ac:dyDescent="0.25">
      <c r="A62" s="319" t="s">
        <v>672</v>
      </c>
      <c r="B62" s="300" t="str">
        <f>IF(CTR2_Form!$A$78="","",CTR2_Form!$A$78)</f>
        <v>0</v>
      </c>
      <c r="C62" s="300"/>
      <c r="D62" s="300"/>
      <c r="E62" s="300"/>
      <c r="F62" s="300" t="s">
        <v>673</v>
      </c>
      <c r="G62" s="300"/>
      <c r="H62" s="300"/>
      <c r="I62" s="300" t="str">
        <f>CTR2_Form!$C$21</f>
        <v>EZZZZ</v>
      </c>
      <c r="J62" s="300">
        <v>2022</v>
      </c>
      <c r="K62" s="300">
        <v>6</v>
      </c>
      <c r="L62" s="319" t="s">
        <v>663</v>
      </c>
      <c r="M62" s="319" t="s">
        <v>588</v>
      </c>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c r="AM62" s="300"/>
      <c r="AN62" s="300"/>
      <c r="AO62" s="300"/>
      <c r="AP62" s="300"/>
      <c r="AQ62" s="300"/>
      <c r="AR62" s="300"/>
      <c r="AS62" s="300"/>
      <c r="AT62" s="300"/>
      <c r="AU62" s="300"/>
      <c r="AV62" s="300"/>
      <c r="AW62" s="300"/>
      <c r="AX62" s="300"/>
      <c r="AY62" s="300"/>
      <c r="AZ62" s="300"/>
      <c r="BA62" s="300"/>
      <c r="BB62" s="300"/>
      <c r="BC62" s="300"/>
      <c r="BD62" s="300"/>
      <c r="BE62" s="300"/>
      <c r="BF62" s="300"/>
      <c r="BG62" s="300"/>
      <c r="BH62" s="300"/>
      <c r="BI62" s="300"/>
      <c r="BJ62" s="300"/>
      <c r="BK62" s="300"/>
      <c r="BL62" s="300"/>
      <c r="BM62" s="300"/>
      <c r="BN62" s="300"/>
      <c r="BO62" s="300"/>
      <c r="BP62" s="300"/>
      <c r="BQ62" s="300"/>
      <c r="BR62" s="300"/>
      <c r="BS62" s="300"/>
      <c r="BT62" s="300"/>
      <c r="BU62" s="300"/>
      <c r="BV62" s="300"/>
      <c r="BW62" s="300"/>
      <c r="BX62" s="300"/>
      <c r="BY62" s="300"/>
      <c r="BZ62" s="300"/>
      <c r="CA62" s="300"/>
      <c r="CB62" s="300"/>
      <c r="CC62" s="300"/>
    </row>
    <row r="63" spans="1:81" s="294" customFormat="1" x14ac:dyDescent="0.25">
      <c r="A63" s="319" t="s">
        <v>674</v>
      </c>
      <c r="B63" s="300" t="str">
        <f>IF(CTR2_Form!$A$79="","",CTR2_Form!$A$79)</f>
        <v>0</v>
      </c>
      <c r="C63" s="300"/>
      <c r="D63" s="300"/>
      <c r="E63" s="300"/>
      <c r="F63" s="300" t="s">
        <v>675</v>
      </c>
      <c r="G63" s="300"/>
      <c r="H63" s="300"/>
      <c r="I63" s="300" t="str">
        <f>CTR2_Form!$C$21</f>
        <v>EZZZZ</v>
      </c>
      <c r="J63" s="300">
        <v>2022</v>
      </c>
      <c r="K63" s="300">
        <v>7</v>
      </c>
      <c r="L63" s="319" t="s">
        <v>663</v>
      </c>
      <c r="M63" s="319" t="s">
        <v>588</v>
      </c>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0"/>
      <c r="AY63" s="300"/>
      <c r="AZ63" s="300"/>
      <c r="BA63" s="300"/>
      <c r="BB63" s="300"/>
      <c r="BC63" s="300"/>
      <c r="BD63" s="300"/>
      <c r="BE63" s="300"/>
      <c r="BF63" s="300"/>
      <c r="BG63" s="300"/>
      <c r="BH63" s="300"/>
      <c r="BI63" s="300"/>
      <c r="BJ63" s="300"/>
      <c r="BK63" s="300"/>
      <c r="BL63" s="300"/>
      <c r="BM63" s="300"/>
      <c r="BN63" s="300"/>
      <c r="BO63" s="300"/>
      <c r="BP63" s="300"/>
      <c r="BQ63" s="300"/>
      <c r="BR63" s="300"/>
      <c r="BS63" s="300"/>
      <c r="BT63" s="300"/>
      <c r="BU63" s="300"/>
      <c r="BV63" s="300"/>
      <c r="BW63" s="300"/>
      <c r="BX63" s="300"/>
      <c r="BY63" s="300"/>
      <c r="BZ63" s="300"/>
      <c r="CA63" s="300"/>
      <c r="CB63" s="300"/>
      <c r="CC63" s="300"/>
    </row>
    <row r="64" spans="1:81" x14ac:dyDescent="0.25">
      <c r="A64" s="319" t="s">
        <v>676</v>
      </c>
      <c r="B64" s="300" t="str">
        <f>IF(CTR2_Form!$A$80="","",CTR2_Form!$A$80)</f>
        <v>0</v>
      </c>
      <c r="C64" s="300"/>
      <c r="D64" s="300"/>
      <c r="E64" s="300"/>
      <c r="F64" s="300" t="s">
        <v>677</v>
      </c>
      <c r="G64" s="300"/>
      <c r="H64" s="300"/>
      <c r="I64" s="300" t="str">
        <f>CTR2_Form!$C$21</f>
        <v>EZZZZ</v>
      </c>
      <c r="J64" s="300">
        <v>2022</v>
      </c>
      <c r="K64" s="300">
        <v>8</v>
      </c>
      <c r="L64" s="319" t="s">
        <v>663</v>
      </c>
      <c r="M64" s="319" t="s">
        <v>588</v>
      </c>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0"/>
      <c r="AN64" s="300"/>
      <c r="AO64" s="300"/>
      <c r="AP64" s="300"/>
      <c r="AQ64" s="300"/>
      <c r="AR64" s="300"/>
      <c r="AS64" s="300"/>
      <c r="AT64" s="300"/>
      <c r="AU64" s="300"/>
      <c r="AV64" s="300"/>
      <c r="AW64" s="300"/>
      <c r="AX64" s="300"/>
      <c r="AY64" s="300"/>
      <c r="AZ64" s="300"/>
      <c r="BA64" s="300"/>
      <c r="BB64" s="300"/>
      <c r="BC64" s="300"/>
      <c r="BD64" s="300"/>
      <c r="BE64" s="300"/>
      <c r="BF64" s="300"/>
      <c r="BG64" s="300"/>
      <c r="BH64" s="300"/>
      <c r="BI64" s="300"/>
      <c r="BJ64" s="300"/>
      <c r="BK64" s="300"/>
      <c r="BL64" s="300"/>
      <c r="BM64" s="300"/>
      <c r="BN64" s="300"/>
      <c r="BO64" s="300"/>
      <c r="BP64" s="300"/>
      <c r="BQ64" s="300"/>
      <c r="BR64" s="300"/>
      <c r="BS64" s="300"/>
      <c r="BT64" s="300"/>
      <c r="BU64" s="300"/>
      <c r="BV64" s="300"/>
      <c r="BW64" s="300"/>
      <c r="BX64" s="300"/>
      <c r="BY64" s="300"/>
      <c r="BZ64" s="300"/>
      <c r="CA64" s="300"/>
      <c r="CB64" s="300"/>
      <c r="CC64" s="300"/>
    </row>
    <row r="65" spans="1:81" x14ac:dyDescent="0.25">
      <c r="A65" s="319" t="s">
        <v>678</v>
      </c>
      <c r="B65" s="300" t="str">
        <f>IF(CTR2_Form!$A$81="","",CTR2_Form!$A$81)</f>
        <v>0</v>
      </c>
      <c r="C65" s="300"/>
      <c r="D65" s="300"/>
      <c r="E65" s="300"/>
      <c r="F65" s="300" t="s">
        <v>679</v>
      </c>
      <c r="G65" s="300"/>
      <c r="H65" s="300"/>
      <c r="I65" s="300" t="str">
        <f>CTR2_Form!$C$21</f>
        <v>EZZZZ</v>
      </c>
      <c r="J65" s="300">
        <v>2022</v>
      </c>
      <c r="K65" s="300">
        <v>9</v>
      </c>
      <c r="L65" s="319" t="s">
        <v>663</v>
      </c>
      <c r="M65" s="319" t="s">
        <v>588</v>
      </c>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300"/>
      <c r="AL65" s="300"/>
      <c r="AM65" s="300"/>
      <c r="AN65" s="300"/>
      <c r="AO65" s="300"/>
      <c r="AP65" s="300"/>
      <c r="AQ65" s="300"/>
      <c r="AR65" s="300"/>
      <c r="AS65" s="300"/>
      <c r="AT65" s="300"/>
      <c r="AU65" s="300"/>
      <c r="AV65" s="300"/>
      <c r="AW65" s="300"/>
      <c r="AX65" s="300"/>
      <c r="AY65" s="300"/>
      <c r="AZ65" s="300"/>
      <c r="BA65" s="300"/>
      <c r="BB65" s="300"/>
      <c r="BC65" s="300"/>
      <c r="BD65" s="300"/>
      <c r="BE65" s="300"/>
      <c r="BF65" s="300"/>
      <c r="BG65" s="300"/>
      <c r="BH65" s="300"/>
      <c r="BI65" s="300"/>
      <c r="BJ65" s="300"/>
      <c r="BK65" s="300"/>
      <c r="BL65" s="300"/>
      <c r="BM65" s="300"/>
      <c r="BN65" s="300"/>
      <c r="BO65" s="300"/>
      <c r="BP65" s="300"/>
      <c r="BQ65" s="300"/>
      <c r="BR65" s="300"/>
      <c r="BS65" s="300"/>
      <c r="BT65" s="300"/>
      <c r="BU65" s="300"/>
      <c r="BV65" s="300"/>
      <c r="BW65" s="300"/>
      <c r="BX65" s="300"/>
      <c r="BY65" s="300"/>
      <c r="BZ65" s="300"/>
      <c r="CA65" s="300"/>
      <c r="CB65" s="300"/>
      <c r="CC65" s="300"/>
    </row>
    <row r="66" spans="1:81" x14ac:dyDescent="0.25">
      <c r="A66" s="319" t="s">
        <v>680</v>
      </c>
      <c r="B66" s="300" t="str">
        <f>IF(CTR2_Form!$A$82="","",CTR2_Form!$A$82)</f>
        <v>0</v>
      </c>
      <c r="C66" s="300"/>
      <c r="D66" s="300"/>
      <c r="E66" s="300"/>
      <c r="F66" s="300" t="s">
        <v>681</v>
      </c>
      <c r="G66" s="300"/>
      <c r="H66" s="300"/>
      <c r="I66" s="300" t="str">
        <f>CTR2_Form!$C$21</f>
        <v>EZZZZ</v>
      </c>
      <c r="J66" s="300">
        <v>2022</v>
      </c>
      <c r="K66" s="300">
        <v>10</v>
      </c>
      <c r="L66" s="319" t="s">
        <v>663</v>
      </c>
      <c r="M66" s="319" t="s">
        <v>588</v>
      </c>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00"/>
      <c r="AT66" s="300"/>
      <c r="AU66" s="300"/>
      <c r="AV66" s="300"/>
      <c r="AW66" s="300"/>
      <c r="AX66" s="300"/>
      <c r="AY66" s="300"/>
      <c r="AZ66" s="300"/>
      <c r="BA66" s="300"/>
      <c r="BB66" s="300"/>
      <c r="BC66" s="300"/>
      <c r="BD66" s="300"/>
      <c r="BE66" s="300"/>
      <c r="BF66" s="300"/>
      <c r="BG66" s="300"/>
      <c r="BH66" s="300"/>
      <c r="BI66" s="300"/>
      <c r="BJ66" s="300"/>
      <c r="BK66" s="300"/>
      <c r="BL66" s="300"/>
      <c r="BM66" s="300"/>
      <c r="BN66" s="300"/>
      <c r="BO66" s="300"/>
      <c r="BP66" s="300"/>
      <c r="BQ66" s="300"/>
      <c r="BR66" s="300"/>
      <c r="BS66" s="300"/>
      <c r="BT66" s="300"/>
      <c r="BU66" s="300"/>
      <c r="BV66" s="300"/>
      <c r="BW66" s="300"/>
      <c r="BX66" s="300"/>
      <c r="BY66" s="300"/>
      <c r="BZ66" s="300"/>
      <c r="CA66" s="300"/>
      <c r="CB66" s="300"/>
      <c r="CC66" s="300"/>
    </row>
    <row r="67" spans="1:81" x14ac:dyDescent="0.25">
      <c r="A67" s="319" t="s">
        <v>682</v>
      </c>
      <c r="B67" s="300" t="str">
        <f>IF(CTR2_Form!$A$83="","",CTR2_Form!$A$83)</f>
        <v>0</v>
      </c>
      <c r="C67" s="300"/>
      <c r="D67" s="300"/>
      <c r="E67" s="300"/>
      <c r="F67" s="300" t="s">
        <v>683</v>
      </c>
      <c r="G67" s="300"/>
      <c r="H67" s="300"/>
      <c r="I67" s="300" t="str">
        <f>CTR2_Form!$C$21</f>
        <v>EZZZZ</v>
      </c>
      <c r="J67" s="300">
        <v>2022</v>
      </c>
      <c r="K67" s="300">
        <v>11</v>
      </c>
      <c r="L67" s="319" t="s">
        <v>663</v>
      </c>
      <c r="M67" s="319" t="s">
        <v>588</v>
      </c>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300"/>
      <c r="AK67" s="300"/>
      <c r="AL67" s="300"/>
      <c r="AM67" s="300"/>
      <c r="AN67" s="300"/>
      <c r="AO67" s="300"/>
      <c r="AP67" s="300"/>
      <c r="AQ67" s="300"/>
      <c r="AR67" s="300"/>
      <c r="AS67" s="300"/>
      <c r="AT67" s="300"/>
      <c r="AU67" s="300"/>
      <c r="AV67" s="300"/>
      <c r="AW67" s="300"/>
      <c r="AX67" s="300"/>
      <c r="AY67" s="300"/>
      <c r="AZ67" s="300"/>
      <c r="BA67" s="300"/>
      <c r="BB67" s="300"/>
      <c r="BC67" s="300"/>
      <c r="BD67" s="300"/>
      <c r="BE67" s="300"/>
      <c r="BF67" s="300"/>
      <c r="BG67" s="300"/>
      <c r="BH67" s="300"/>
      <c r="BI67" s="300"/>
      <c r="BJ67" s="300"/>
      <c r="BK67" s="300"/>
      <c r="BL67" s="300"/>
      <c r="BM67" s="300"/>
      <c r="BN67" s="300"/>
      <c r="BO67" s="300"/>
      <c r="BP67" s="300"/>
      <c r="BQ67" s="300"/>
      <c r="BR67" s="300"/>
      <c r="BS67" s="300"/>
      <c r="BT67" s="300"/>
      <c r="BU67" s="300"/>
      <c r="BV67" s="300"/>
      <c r="BW67" s="300"/>
      <c r="BX67" s="300"/>
      <c r="BY67" s="300"/>
      <c r="BZ67" s="300"/>
      <c r="CA67" s="300"/>
      <c r="CB67" s="300"/>
      <c r="CC67" s="300"/>
    </row>
    <row r="68" spans="1:81" x14ac:dyDescent="0.25">
      <c r="A68" s="319" t="s">
        <v>684</v>
      </c>
      <c r="B68" s="300" t="str">
        <f>IF(CTR2_Form!$A$84="","",CTR2_Form!$A$84)</f>
        <v>0</v>
      </c>
      <c r="C68" s="300"/>
      <c r="D68" s="300"/>
      <c r="E68" s="300"/>
      <c r="F68" s="300" t="s">
        <v>685</v>
      </c>
      <c r="G68" s="300"/>
      <c r="H68" s="300"/>
      <c r="I68" s="300" t="str">
        <f>CTR2_Form!$C$21</f>
        <v>EZZZZ</v>
      </c>
      <c r="J68" s="300">
        <v>2022</v>
      </c>
      <c r="K68" s="300">
        <v>12</v>
      </c>
      <c r="L68" s="319" t="s">
        <v>663</v>
      </c>
      <c r="M68" s="319" t="s">
        <v>588</v>
      </c>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300"/>
      <c r="AQ68" s="300"/>
      <c r="AR68" s="300"/>
      <c r="AS68" s="300"/>
      <c r="AT68" s="300"/>
      <c r="AU68" s="300"/>
      <c r="AV68" s="300"/>
      <c r="AW68" s="300"/>
      <c r="AX68" s="300"/>
      <c r="AY68" s="300"/>
      <c r="AZ68" s="300"/>
      <c r="BA68" s="300"/>
      <c r="BB68" s="300"/>
      <c r="BC68" s="300"/>
      <c r="BD68" s="300"/>
      <c r="BE68" s="300"/>
      <c r="BF68" s="300"/>
      <c r="BG68" s="300"/>
      <c r="BH68" s="300"/>
      <c r="BI68" s="300"/>
      <c r="BJ68" s="300"/>
      <c r="BK68" s="300"/>
      <c r="BL68" s="300"/>
      <c r="BM68" s="300"/>
      <c r="BN68" s="300"/>
      <c r="BO68" s="300"/>
      <c r="BP68" s="300"/>
      <c r="BQ68" s="300"/>
      <c r="BR68" s="300"/>
      <c r="BS68" s="300"/>
      <c r="BT68" s="300"/>
      <c r="BU68" s="300"/>
      <c r="BV68" s="300"/>
      <c r="BW68" s="300"/>
      <c r="BX68" s="300"/>
      <c r="BY68" s="300"/>
      <c r="BZ68" s="300"/>
      <c r="CA68" s="300"/>
      <c r="CB68" s="300"/>
      <c r="CC68" s="300"/>
    </row>
    <row r="69" spans="1:81" x14ac:dyDescent="0.25">
      <c r="A69" s="319" t="s">
        <v>686</v>
      </c>
      <c r="B69" s="300" t="str">
        <f>IF(CTR2_Form!$A$85="","",CTR2_Form!$A$85)</f>
        <v>0</v>
      </c>
      <c r="C69" s="300"/>
      <c r="D69" s="300"/>
      <c r="E69" s="300"/>
      <c r="F69" s="300" t="s">
        <v>687</v>
      </c>
      <c r="G69" s="300"/>
      <c r="H69" s="300"/>
      <c r="I69" s="300" t="str">
        <f>CTR2_Form!$C$21</f>
        <v>EZZZZ</v>
      </c>
      <c r="J69" s="300">
        <v>2022</v>
      </c>
      <c r="K69" s="300">
        <v>13</v>
      </c>
      <c r="L69" s="319" t="s">
        <v>663</v>
      </c>
      <c r="M69" s="319" t="s">
        <v>588</v>
      </c>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300"/>
      <c r="AQ69" s="300"/>
      <c r="AR69" s="300"/>
      <c r="AS69" s="300"/>
      <c r="AT69" s="300"/>
      <c r="AU69" s="300"/>
      <c r="AV69" s="300"/>
      <c r="AW69" s="300"/>
      <c r="AX69" s="300"/>
      <c r="AY69" s="300"/>
      <c r="AZ69" s="300"/>
      <c r="BA69" s="300"/>
      <c r="BB69" s="300"/>
      <c r="BC69" s="300"/>
      <c r="BD69" s="300"/>
      <c r="BE69" s="300"/>
      <c r="BF69" s="300"/>
      <c r="BG69" s="300"/>
      <c r="BH69" s="300"/>
      <c r="BI69" s="300"/>
      <c r="BJ69" s="300"/>
      <c r="BK69" s="300"/>
      <c r="BL69" s="300"/>
      <c r="BM69" s="300"/>
      <c r="BN69" s="300"/>
      <c r="BO69" s="300"/>
      <c r="BP69" s="300"/>
      <c r="BQ69" s="300"/>
      <c r="BR69" s="300"/>
      <c r="BS69" s="300"/>
      <c r="BT69" s="300"/>
      <c r="BU69" s="300"/>
      <c r="BV69" s="300"/>
      <c r="BW69" s="300"/>
      <c r="BX69" s="300"/>
      <c r="BY69" s="300"/>
      <c r="BZ69" s="300"/>
      <c r="CA69" s="300"/>
      <c r="CB69" s="300"/>
      <c r="CC69" s="300"/>
    </row>
    <row r="70" spans="1:81" x14ac:dyDescent="0.25">
      <c r="A70" s="319" t="s">
        <v>688</v>
      </c>
      <c r="B70" s="300" t="str">
        <f>IF(CTR2_Form!$A$86="","",CTR2_Form!$A$86)</f>
        <v>0</v>
      </c>
      <c r="C70" s="300"/>
      <c r="D70" s="300"/>
      <c r="E70" s="300"/>
      <c r="F70" s="300" t="s">
        <v>689</v>
      </c>
      <c r="G70" s="300"/>
      <c r="H70" s="300"/>
      <c r="I70" s="300" t="str">
        <f>CTR2_Form!$C$21</f>
        <v>EZZZZ</v>
      </c>
      <c r="J70" s="300">
        <v>2022</v>
      </c>
      <c r="K70" s="300">
        <v>14</v>
      </c>
      <c r="L70" s="319" t="s">
        <v>663</v>
      </c>
      <c r="M70" s="319" t="s">
        <v>588</v>
      </c>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300"/>
      <c r="AQ70" s="300"/>
      <c r="AR70" s="300"/>
      <c r="AS70" s="300"/>
      <c r="AT70" s="300"/>
      <c r="AU70" s="300"/>
      <c r="AV70" s="300"/>
      <c r="AW70" s="300"/>
      <c r="AX70" s="300"/>
      <c r="AY70" s="300"/>
      <c r="AZ70" s="300"/>
      <c r="BA70" s="300"/>
      <c r="BB70" s="300"/>
      <c r="BC70" s="300"/>
      <c r="BD70" s="300"/>
      <c r="BE70" s="300"/>
      <c r="BF70" s="300"/>
      <c r="BG70" s="300"/>
      <c r="BH70" s="300"/>
      <c r="BI70" s="300"/>
      <c r="BJ70" s="300"/>
      <c r="BK70" s="300"/>
      <c r="BL70" s="300"/>
      <c r="BM70" s="300"/>
      <c r="BN70" s="300"/>
      <c r="BO70" s="300"/>
      <c r="BP70" s="300"/>
      <c r="BQ70" s="300"/>
      <c r="BR70" s="300"/>
      <c r="BS70" s="300"/>
      <c r="BT70" s="300"/>
      <c r="BU70" s="300"/>
      <c r="BV70" s="300"/>
      <c r="BW70" s="300"/>
      <c r="BX70" s="300"/>
      <c r="BY70" s="300"/>
      <c r="BZ70" s="300"/>
      <c r="CA70" s="300"/>
      <c r="CB70" s="300"/>
      <c r="CC70" s="300"/>
    </row>
    <row r="71" spans="1:81" x14ac:dyDescent="0.25">
      <c r="A71" s="319" t="s">
        <v>690</v>
      </c>
      <c r="B71" s="300" t="str">
        <f>IF(CTR2_Form!$A$87="","",CTR2_Form!$A$87)</f>
        <v>0</v>
      </c>
      <c r="C71" s="300"/>
      <c r="D71" s="300"/>
      <c r="E71" s="300"/>
      <c r="F71" s="300" t="s">
        <v>691</v>
      </c>
      <c r="G71" s="300"/>
      <c r="H71" s="300"/>
      <c r="I71" s="300" t="str">
        <f>CTR2_Form!$C$21</f>
        <v>EZZZZ</v>
      </c>
      <c r="J71" s="300">
        <v>2022</v>
      </c>
      <c r="K71" s="300">
        <v>15</v>
      </c>
      <c r="L71" s="319" t="s">
        <v>663</v>
      </c>
      <c r="M71" s="319" t="s">
        <v>588</v>
      </c>
      <c r="N71" s="300"/>
      <c r="O71" s="300"/>
      <c r="P71" s="300"/>
      <c r="Q71" s="300"/>
      <c r="R71" s="300"/>
      <c r="S71" s="300"/>
      <c r="T71" s="300"/>
      <c r="U71" s="300"/>
      <c r="V71" s="300"/>
      <c r="W71" s="300"/>
      <c r="X71" s="300"/>
      <c r="Y71" s="300"/>
      <c r="Z71" s="300"/>
      <c r="AA71" s="300"/>
      <c r="AB71" s="300"/>
      <c r="AC71" s="300"/>
      <c r="AD71" s="300"/>
      <c r="AE71" s="300"/>
      <c r="AF71" s="300"/>
      <c r="AG71" s="300"/>
      <c r="AH71" s="300"/>
      <c r="AI71" s="300"/>
      <c r="AJ71" s="300"/>
      <c r="AK71" s="300"/>
      <c r="AL71" s="300"/>
      <c r="AM71" s="300"/>
      <c r="AN71" s="300"/>
      <c r="AO71" s="300"/>
      <c r="AP71" s="300"/>
      <c r="AQ71" s="300"/>
      <c r="AR71" s="300"/>
      <c r="AS71" s="300"/>
      <c r="AT71" s="300"/>
      <c r="AU71" s="300"/>
      <c r="AV71" s="300"/>
      <c r="AW71" s="300"/>
      <c r="AX71" s="300"/>
      <c r="AY71" s="300"/>
      <c r="AZ71" s="300"/>
      <c r="BA71" s="300"/>
      <c r="BB71" s="300"/>
      <c r="BC71" s="300"/>
      <c r="BD71" s="300"/>
      <c r="BE71" s="300"/>
      <c r="BF71" s="300"/>
      <c r="BG71" s="300"/>
      <c r="BH71" s="300"/>
      <c r="BI71" s="300"/>
      <c r="BJ71" s="300"/>
      <c r="BK71" s="300"/>
      <c r="BL71" s="300"/>
      <c r="BM71" s="300"/>
      <c r="BN71" s="300"/>
      <c r="BO71" s="300"/>
      <c r="BP71" s="300"/>
      <c r="BQ71" s="300"/>
      <c r="BR71" s="300"/>
      <c r="BS71" s="300"/>
      <c r="BT71" s="300"/>
      <c r="BU71" s="300"/>
      <c r="BV71" s="300"/>
      <c r="BW71" s="300"/>
      <c r="BX71" s="300"/>
      <c r="BY71" s="300"/>
      <c r="BZ71" s="300"/>
      <c r="CA71" s="300"/>
      <c r="CB71" s="300"/>
      <c r="CC71" s="300"/>
    </row>
    <row r="72" spans="1:81" x14ac:dyDescent="0.25">
      <c r="A72" s="319" t="s">
        <v>692</v>
      </c>
      <c r="B72" s="300" t="str">
        <f>IF(CTR2_Form!$A$88="","",CTR2_Form!$A$88)</f>
        <v>0</v>
      </c>
      <c r="C72" s="300"/>
      <c r="D72" s="300"/>
      <c r="E72" s="300"/>
      <c r="F72" s="300" t="s">
        <v>693</v>
      </c>
      <c r="G72" s="300"/>
      <c r="H72" s="300"/>
      <c r="I72" s="300" t="str">
        <f>CTR2_Form!$C$21</f>
        <v>EZZZZ</v>
      </c>
      <c r="J72" s="300">
        <v>2022</v>
      </c>
      <c r="K72" s="300">
        <v>16</v>
      </c>
      <c r="L72" s="319" t="s">
        <v>663</v>
      </c>
      <c r="M72" s="319" t="s">
        <v>588</v>
      </c>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c r="AN72" s="300"/>
      <c r="AO72" s="300"/>
      <c r="AP72" s="300"/>
      <c r="AQ72" s="300"/>
      <c r="AR72" s="300"/>
      <c r="AS72" s="300"/>
      <c r="AT72" s="300"/>
      <c r="AU72" s="300"/>
      <c r="AV72" s="300"/>
      <c r="AW72" s="300"/>
      <c r="AX72" s="300"/>
      <c r="AY72" s="300"/>
      <c r="AZ72" s="300"/>
      <c r="BA72" s="300"/>
      <c r="BB72" s="300"/>
      <c r="BC72" s="300"/>
      <c r="BD72" s="300"/>
      <c r="BE72" s="300"/>
      <c r="BF72" s="300"/>
      <c r="BG72" s="300"/>
      <c r="BH72" s="300"/>
      <c r="BI72" s="300"/>
      <c r="BJ72" s="300"/>
      <c r="BK72" s="300"/>
      <c r="BL72" s="300"/>
      <c r="BM72" s="300"/>
      <c r="BN72" s="300"/>
      <c r="BO72" s="300"/>
      <c r="BP72" s="300"/>
      <c r="BQ72" s="300"/>
      <c r="BR72" s="300"/>
      <c r="BS72" s="300"/>
      <c r="BT72" s="300"/>
      <c r="BU72" s="300"/>
      <c r="BV72" s="300"/>
      <c r="BW72" s="300"/>
      <c r="BX72" s="300"/>
      <c r="BY72" s="300"/>
      <c r="BZ72" s="300"/>
      <c r="CA72" s="300"/>
      <c r="CB72" s="300"/>
      <c r="CC72" s="300"/>
    </row>
    <row r="73" spans="1:81" x14ac:dyDescent="0.25">
      <c r="A73" s="323" t="s">
        <v>694</v>
      </c>
      <c r="B73" s="294" t="e">
        <f>Validation!$N$19</f>
        <v>#N/A</v>
      </c>
      <c r="C73" s="294"/>
      <c r="D73" s="295"/>
      <c r="E73" s="324"/>
      <c r="F73" s="294" t="s">
        <v>695</v>
      </c>
      <c r="G73" s="324"/>
      <c r="H73" s="294"/>
      <c r="I73" s="294" t="str">
        <f>CTR2_Form!$C$21</f>
        <v>EZZZZ</v>
      </c>
      <c r="J73" s="294">
        <v>2022</v>
      </c>
      <c r="K73" s="325">
        <v>1</v>
      </c>
      <c r="L73" s="294"/>
      <c r="M73" s="323" t="s">
        <v>696</v>
      </c>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M73" s="294"/>
      <c r="AN73" s="294"/>
      <c r="AO73" s="294"/>
      <c r="AP73" s="294"/>
      <c r="AQ73" s="294"/>
      <c r="AR73" s="294"/>
      <c r="AS73" s="294"/>
      <c r="AT73" s="294"/>
      <c r="AU73" s="294"/>
      <c r="AV73" s="294"/>
      <c r="AW73" s="294"/>
      <c r="AX73" s="294"/>
      <c r="AY73" s="294"/>
      <c r="AZ73" s="294"/>
      <c r="BA73" s="294"/>
      <c r="BB73" s="294"/>
      <c r="BC73" s="294"/>
      <c r="BD73" s="294"/>
      <c r="BE73" s="294"/>
      <c r="BF73" s="294"/>
      <c r="BG73" s="294"/>
      <c r="BH73" s="294"/>
      <c r="BI73" s="294"/>
      <c r="BJ73" s="294"/>
      <c r="BK73" s="294"/>
      <c r="BL73" s="294"/>
      <c r="BM73" s="294"/>
      <c r="BN73" s="294"/>
      <c r="BO73" s="294"/>
      <c r="BP73" s="294"/>
      <c r="BQ73" s="294"/>
      <c r="BR73" s="294"/>
      <c r="BS73" s="294"/>
      <c r="BT73" s="294"/>
      <c r="BU73" s="294"/>
      <c r="BV73" s="294"/>
      <c r="BW73" s="294"/>
      <c r="BX73" s="294"/>
      <c r="BY73" s="294"/>
      <c r="BZ73" s="294"/>
      <c r="CA73" s="294"/>
      <c r="CB73" s="294"/>
      <c r="CC73" s="294"/>
    </row>
    <row r="74" spans="1:81" x14ac:dyDescent="0.25">
      <c r="A74" s="323" t="s">
        <v>697</v>
      </c>
      <c r="B74" s="294" t="e">
        <f>Validation!$N$20</f>
        <v>#N/A</v>
      </c>
      <c r="C74" s="294"/>
      <c r="D74" s="294"/>
      <c r="E74" s="324"/>
      <c r="F74" s="294" t="s">
        <v>698</v>
      </c>
      <c r="G74" s="324"/>
      <c r="H74" s="294"/>
      <c r="I74" s="294" t="str">
        <f>CTR2_Form!$C$21</f>
        <v>EZZZZ</v>
      </c>
      <c r="J74" s="294">
        <v>2022</v>
      </c>
      <c r="K74" s="325">
        <v>2</v>
      </c>
      <c r="L74" s="294"/>
      <c r="M74" s="323" t="s">
        <v>696</v>
      </c>
      <c r="N74" s="294"/>
      <c r="O74" s="294"/>
      <c r="P74" s="294"/>
      <c r="Q74" s="294"/>
      <c r="R74" s="294"/>
      <c r="S74" s="294"/>
      <c r="T74" s="294"/>
      <c r="U74" s="294"/>
      <c r="V74" s="294"/>
      <c r="W74" s="294"/>
      <c r="X74" s="294"/>
      <c r="Y74" s="294"/>
      <c r="Z74" s="294"/>
      <c r="AA74" s="294"/>
      <c r="AB74" s="294"/>
      <c r="AC74" s="294"/>
      <c r="AD74" s="294"/>
      <c r="AE74" s="294"/>
      <c r="AF74" s="294"/>
      <c r="AG74" s="294"/>
      <c r="AH74" s="294"/>
      <c r="AI74" s="294"/>
      <c r="AJ74" s="294"/>
      <c r="AK74" s="294"/>
      <c r="AL74" s="294"/>
      <c r="AM74" s="294"/>
      <c r="AN74" s="294"/>
      <c r="AO74" s="294"/>
      <c r="AP74" s="294"/>
      <c r="AQ74" s="294"/>
      <c r="AR74" s="294"/>
      <c r="AS74" s="294"/>
      <c r="AT74" s="294"/>
      <c r="AU74" s="294"/>
      <c r="AV74" s="294"/>
      <c r="AW74" s="294"/>
      <c r="AX74" s="294"/>
      <c r="AY74" s="294"/>
      <c r="AZ74" s="294"/>
      <c r="BA74" s="294"/>
      <c r="BB74" s="294"/>
      <c r="BC74" s="294"/>
      <c r="BD74" s="294"/>
      <c r="BE74" s="294"/>
      <c r="BF74" s="294"/>
      <c r="BG74" s="294"/>
      <c r="BH74" s="294"/>
      <c r="BI74" s="294"/>
      <c r="BJ74" s="294"/>
      <c r="BK74" s="294"/>
      <c r="BL74" s="294"/>
      <c r="BM74" s="294"/>
      <c r="BN74" s="294"/>
      <c r="BO74" s="294"/>
      <c r="BP74" s="294"/>
      <c r="BQ74" s="294"/>
      <c r="BR74" s="294"/>
      <c r="BS74" s="294"/>
      <c r="BT74" s="294"/>
      <c r="BU74" s="294"/>
      <c r="BV74" s="294"/>
      <c r="BW74" s="294"/>
      <c r="BX74" s="294"/>
      <c r="BY74" s="294"/>
      <c r="BZ74" s="294"/>
      <c r="CA74" s="294"/>
      <c r="CB74" s="294"/>
      <c r="CC74" s="294"/>
    </row>
    <row r="75" spans="1:81" x14ac:dyDescent="0.25">
      <c r="A75" s="323" t="s">
        <v>699</v>
      </c>
      <c r="B75" s="294" t="e">
        <f>Validation!$N$23</f>
        <v>#VALUE!</v>
      </c>
      <c r="C75" s="294"/>
      <c r="D75" s="326"/>
      <c r="E75" s="294"/>
      <c r="F75" s="294" t="s">
        <v>700</v>
      </c>
      <c r="G75" s="326"/>
      <c r="H75" s="294"/>
      <c r="I75" s="294" t="str">
        <f>CTR2_Form!$C$21</f>
        <v>EZZZZ</v>
      </c>
      <c r="J75" s="294">
        <v>2022</v>
      </c>
      <c r="K75" s="325">
        <v>3</v>
      </c>
      <c r="L75" s="294"/>
      <c r="M75" s="323" t="s">
        <v>696</v>
      </c>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c r="AL75" s="294"/>
      <c r="AM75" s="294"/>
      <c r="AN75" s="294"/>
      <c r="AO75" s="294"/>
      <c r="AP75" s="294"/>
      <c r="AQ75" s="294"/>
      <c r="AR75" s="294"/>
      <c r="AS75" s="294"/>
      <c r="AT75" s="294"/>
      <c r="AU75" s="294"/>
      <c r="AV75" s="294"/>
      <c r="AW75" s="294"/>
      <c r="AX75" s="294"/>
      <c r="AY75" s="294"/>
      <c r="AZ75" s="294"/>
      <c r="BA75" s="294"/>
      <c r="BB75" s="294"/>
      <c r="BC75" s="294"/>
      <c r="BD75" s="294"/>
      <c r="BE75" s="294"/>
      <c r="BF75" s="294"/>
      <c r="BG75" s="294"/>
      <c r="BH75" s="294"/>
      <c r="BI75" s="294"/>
      <c r="BJ75" s="294"/>
      <c r="BK75" s="294"/>
      <c r="BL75" s="294"/>
      <c r="BM75" s="294"/>
      <c r="BN75" s="294"/>
      <c r="BO75" s="294"/>
      <c r="BP75" s="294"/>
      <c r="BQ75" s="294"/>
      <c r="BR75" s="294"/>
      <c r="BS75" s="294"/>
      <c r="BT75" s="294"/>
      <c r="BU75" s="294"/>
      <c r="BV75" s="294"/>
      <c r="BW75" s="294"/>
      <c r="BX75" s="294"/>
      <c r="BY75" s="294"/>
      <c r="BZ75" s="294"/>
      <c r="CA75" s="294"/>
      <c r="CB75" s="294"/>
      <c r="CC75" s="294"/>
    </row>
    <row r="76" spans="1:81" x14ac:dyDescent="0.25">
      <c r="A76" s="323" t="s">
        <v>701</v>
      </c>
      <c r="B76" s="294" t="str">
        <f>Validation!$N$26</f>
        <v>OK</v>
      </c>
      <c r="C76" s="294"/>
      <c r="D76" s="327"/>
      <c r="E76" s="294"/>
      <c r="F76" s="294" t="s">
        <v>702</v>
      </c>
      <c r="G76" s="295"/>
      <c r="H76" s="294"/>
      <c r="I76" s="294" t="str">
        <f>CTR2_Form!$C$21</f>
        <v>EZZZZ</v>
      </c>
      <c r="J76" s="294">
        <v>2022</v>
      </c>
      <c r="K76" s="325">
        <v>4</v>
      </c>
      <c r="L76" s="294"/>
      <c r="M76" s="323" t="s">
        <v>696</v>
      </c>
      <c r="N76" s="294"/>
      <c r="O76" s="294"/>
      <c r="P76" s="294"/>
      <c r="Q76" s="294"/>
      <c r="R76" s="294"/>
      <c r="S76" s="294"/>
      <c r="T76" s="294"/>
      <c r="U76" s="294"/>
      <c r="V76" s="294"/>
      <c r="W76" s="294"/>
      <c r="X76" s="294"/>
      <c r="Y76" s="294"/>
      <c r="Z76" s="294"/>
      <c r="AA76" s="294"/>
      <c r="AB76" s="294"/>
      <c r="AC76" s="294"/>
      <c r="AD76" s="294"/>
      <c r="AE76" s="294"/>
      <c r="AF76" s="294"/>
      <c r="AG76" s="294"/>
      <c r="AH76" s="294"/>
      <c r="AI76" s="294"/>
      <c r="AJ76" s="294"/>
      <c r="AK76" s="294"/>
      <c r="AL76" s="294"/>
      <c r="AM76" s="294"/>
      <c r="AN76" s="294"/>
      <c r="AO76" s="294"/>
      <c r="AP76" s="294"/>
      <c r="AQ76" s="294"/>
      <c r="AR76" s="294"/>
      <c r="AS76" s="294"/>
      <c r="AT76" s="294"/>
      <c r="AU76" s="294"/>
      <c r="AV76" s="294"/>
      <c r="AW76" s="294"/>
      <c r="AX76" s="294"/>
      <c r="AY76" s="294"/>
      <c r="AZ76" s="294"/>
      <c r="BA76" s="294"/>
      <c r="BB76" s="294"/>
      <c r="BC76" s="294"/>
      <c r="BD76" s="294"/>
      <c r="BE76" s="294"/>
      <c r="BF76" s="294"/>
      <c r="BG76" s="294"/>
      <c r="BH76" s="294"/>
      <c r="BI76" s="294"/>
      <c r="BJ76" s="294"/>
      <c r="BK76" s="294"/>
      <c r="BL76" s="294"/>
      <c r="BM76" s="294"/>
      <c r="BN76" s="294"/>
      <c r="BO76" s="294"/>
      <c r="BP76" s="294"/>
      <c r="BQ76" s="294"/>
      <c r="BR76" s="294"/>
      <c r="BS76" s="294"/>
      <c r="BT76" s="294"/>
      <c r="BU76" s="294"/>
      <c r="BV76" s="294"/>
      <c r="BW76" s="294"/>
      <c r="BX76" s="294"/>
      <c r="BY76" s="294"/>
      <c r="BZ76" s="294"/>
      <c r="CA76" s="294"/>
      <c r="CB76" s="294"/>
      <c r="CC76" s="294"/>
    </row>
    <row r="77" spans="1:81" x14ac:dyDescent="0.25">
      <c r="A77" s="323" t="s">
        <v>703</v>
      </c>
      <c r="B77" s="294" t="str">
        <f>Validation!$N$29</f>
        <v>OK</v>
      </c>
      <c r="C77" s="294"/>
      <c r="D77" s="295"/>
      <c r="E77" s="294"/>
      <c r="F77" s="294" t="s">
        <v>704</v>
      </c>
      <c r="G77" s="295"/>
      <c r="H77" s="294"/>
      <c r="I77" s="294" t="str">
        <f>CTR2_Form!$C$21</f>
        <v>EZZZZ</v>
      </c>
      <c r="J77" s="294">
        <v>2022</v>
      </c>
      <c r="K77" s="325">
        <v>5</v>
      </c>
      <c r="L77" s="294"/>
      <c r="M77" s="323" t="s">
        <v>696</v>
      </c>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294"/>
      <c r="AL77" s="294"/>
      <c r="AM77" s="294"/>
      <c r="AN77" s="294"/>
      <c r="AO77" s="294"/>
      <c r="AP77" s="294"/>
      <c r="AQ77" s="294"/>
      <c r="AR77" s="294"/>
      <c r="AS77" s="294"/>
      <c r="AT77" s="294"/>
      <c r="AU77" s="294"/>
      <c r="AV77" s="294"/>
      <c r="AW77" s="294"/>
      <c r="AX77" s="294"/>
      <c r="AY77" s="294"/>
      <c r="AZ77" s="294"/>
      <c r="BA77" s="294"/>
      <c r="BB77" s="294"/>
      <c r="BC77" s="294"/>
      <c r="BD77" s="294"/>
      <c r="BE77" s="294"/>
      <c r="BF77" s="294"/>
      <c r="BG77" s="294"/>
      <c r="BH77" s="294"/>
      <c r="BI77" s="294"/>
      <c r="BJ77" s="294"/>
      <c r="BK77" s="294"/>
      <c r="BL77" s="294"/>
      <c r="BM77" s="294"/>
      <c r="BN77" s="294"/>
      <c r="BO77" s="294"/>
      <c r="BP77" s="294"/>
      <c r="BQ77" s="294"/>
      <c r="BR77" s="294"/>
      <c r="BS77" s="294"/>
      <c r="BT77" s="294"/>
      <c r="BU77" s="294"/>
      <c r="BV77" s="294"/>
      <c r="BW77" s="294"/>
      <c r="BX77" s="294"/>
      <c r="BY77" s="294"/>
      <c r="BZ77" s="294"/>
      <c r="CA77" s="294"/>
      <c r="CB77" s="294"/>
      <c r="CC77" s="294"/>
    </row>
    <row r="78" spans="1:81" x14ac:dyDescent="0.25">
      <c r="A78" s="323" t="s">
        <v>705</v>
      </c>
      <c r="B78" s="294" t="str">
        <f>Validation!$N$32</f>
        <v>OK</v>
      </c>
      <c r="C78" s="294"/>
      <c r="D78" s="328"/>
      <c r="E78" s="294"/>
      <c r="F78" s="294" t="s">
        <v>706</v>
      </c>
      <c r="G78" s="295"/>
      <c r="H78" s="294"/>
      <c r="I78" s="294" t="str">
        <f>CTR2_Form!$C$21</f>
        <v>EZZZZ</v>
      </c>
      <c r="J78" s="294">
        <v>2022</v>
      </c>
      <c r="K78" s="325">
        <v>6</v>
      </c>
      <c r="L78" s="294"/>
      <c r="M78" s="323" t="s">
        <v>696</v>
      </c>
      <c r="N78" s="294"/>
      <c r="O78" s="294"/>
      <c r="P78" s="294"/>
      <c r="Q78" s="294"/>
      <c r="R78" s="294"/>
      <c r="S78" s="294"/>
      <c r="T78" s="294"/>
      <c r="U78" s="294"/>
      <c r="V78" s="294"/>
      <c r="W78" s="294"/>
      <c r="X78" s="294"/>
      <c r="Y78" s="294"/>
      <c r="Z78" s="294"/>
      <c r="AA78" s="294"/>
      <c r="AB78" s="294"/>
      <c r="AC78" s="294"/>
      <c r="AD78" s="294"/>
      <c r="AE78" s="294"/>
      <c r="AF78" s="294"/>
      <c r="AG78" s="294"/>
      <c r="AH78" s="294"/>
      <c r="AI78" s="294"/>
      <c r="AJ78" s="294"/>
      <c r="AK78" s="294"/>
      <c r="AL78" s="294"/>
      <c r="AM78" s="294"/>
      <c r="AN78" s="294"/>
      <c r="AO78" s="294"/>
      <c r="AP78" s="294"/>
      <c r="AQ78" s="294"/>
      <c r="AR78" s="294"/>
      <c r="AS78" s="294"/>
      <c r="AT78" s="294"/>
      <c r="AU78" s="294"/>
      <c r="AV78" s="294"/>
      <c r="AW78" s="294"/>
      <c r="AX78" s="294"/>
      <c r="AY78" s="294"/>
      <c r="AZ78" s="294"/>
      <c r="BA78" s="294"/>
      <c r="BB78" s="294"/>
      <c r="BC78" s="294"/>
      <c r="BD78" s="294"/>
      <c r="BE78" s="294"/>
      <c r="BF78" s="294"/>
      <c r="BG78" s="294"/>
      <c r="BH78" s="294"/>
      <c r="BI78" s="294"/>
      <c r="BJ78" s="294"/>
      <c r="BK78" s="294"/>
      <c r="BL78" s="294"/>
      <c r="BM78" s="294"/>
      <c r="BN78" s="294"/>
      <c r="BO78" s="294"/>
      <c r="BP78" s="294"/>
      <c r="BQ78" s="294"/>
      <c r="BR78" s="294"/>
      <c r="BS78" s="294"/>
      <c r="BT78" s="294"/>
      <c r="BU78" s="294"/>
      <c r="BV78" s="294"/>
      <c r="BW78" s="294"/>
      <c r="BX78" s="294"/>
      <c r="BY78" s="294"/>
      <c r="BZ78" s="294"/>
      <c r="CA78" s="294"/>
      <c r="CB78" s="294"/>
      <c r="CC78" s="294"/>
    </row>
    <row r="79" spans="1:81" x14ac:dyDescent="0.25">
      <c r="A79" s="323" t="s">
        <v>707</v>
      </c>
      <c r="B79" s="294" t="str">
        <f>Validation!$N$35</f>
        <v>OK</v>
      </c>
      <c r="C79" s="294"/>
      <c r="D79" s="328"/>
      <c r="E79" s="294"/>
      <c r="F79" s="294" t="s">
        <v>708</v>
      </c>
      <c r="G79" s="295"/>
      <c r="H79" s="294"/>
      <c r="I79" s="294" t="str">
        <f>CTR2_Form!$C$21</f>
        <v>EZZZZ</v>
      </c>
      <c r="J79" s="294">
        <v>2022</v>
      </c>
      <c r="K79" s="325">
        <v>7</v>
      </c>
      <c r="L79" s="294"/>
      <c r="M79" s="323" t="s">
        <v>696</v>
      </c>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294"/>
      <c r="AL79" s="294"/>
      <c r="AM79" s="294"/>
      <c r="AN79" s="294"/>
      <c r="AO79" s="294"/>
      <c r="AP79" s="294"/>
      <c r="AQ79" s="294"/>
      <c r="AR79" s="294"/>
      <c r="AS79" s="294"/>
      <c r="AT79" s="294"/>
      <c r="AU79" s="294"/>
      <c r="AV79" s="294"/>
      <c r="AW79" s="294"/>
      <c r="AX79" s="294"/>
      <c r="AY79" s="294"/>
      <c r="AZ79" s="294"/>
      <c r="BA79" s="294"/>
      <c r="BB79" s="294"/>
      <c r="BC79" s="294"/>
      <c r="BD79" s="294"/>
      <c r="BE79" s="294"/>
      <c r="BF79" s="294"/>
      <c r="BG79" s="294"/>
      <c r="BH79" s="294"/>
      <c r="BI79" s="294"/>
      <c r="BJ79" s="294"/>
      <c r="BK79" s="294"/>
      <c r="BL79" s="294"/>
      <c r="BM79" s="294"/>
      <c r="BN79" s="294"/>
      <c r="BO79" s="294"/>
      <c r="BP79" s="294"/>
      <c r="BQ79" s="294"/>
      <c r="BR79" s="294"/>
      <c r="BS79" s="294"/>
      <c r="BT79" s="294"/>
      <c r="BU79" s="294"/>
      <c r="BV79" s="294"/>
      <c r="BW79" s="294"/>
      <c r="BX79" s="294"/>
      <c r="BY79" s="294"/>
      <c r="BZ79" s="294"/>
      <c r="CA79" s="294"/>
      <c r="CB79" s="294"/>
      <c r="CC79" s="294"/>
    </row>
    <row r="80" spans="1:81" x14ac:dyDescent="0.25">
      <c r="A80" s="337" t="s">
        <v>709</v>
      </c>
      <c r="B80" s="294">
        <f>Validation!$O$19</f>
        <v>0</v>
      </c>
      <c r="C80" s="294"/>
      <c r="D80" s="294"/>
      <c r="E80" s="294"/>
      <c r="F80" s="323" t="s">
        <v>710</v>
      </c>
      <c r="G80" s="294"/>
      <c r="H80" s="294"/>
      <c r="I80" s="294" t="str">
        <f>CTR2_Form!$C$21</f>
        <v>EZZZZ</v>
      </c>
      <c r="J80" s="294">
        <v>2022</v>
      </c>
      <c r="K80" s="325">
        <v>1</v>
      </c>
      <c r="L80" s="294"/>
      <c r="M80" s="323" t="s">
        <v>696</v>
      </c>
      <c r="N80" s="294"/>
      <c r="O80" s="294"/>
      <c r="P80" s="294"/>
      <c r="Q80" s="294"/>
      <c r="R80" s="294"/>
      <c r="S80" s="294"/>
      <c r="T80" s="294"/>
      <c r="U80" s="294"/>
      <c r="V80" s="294"/>
      <c r="W80" s="294"/>
      <c r="X80" s="294"/>
      <c r="Y80" s="294"/>
      <c r="Z80" s="294"/>
      <c r="AA80" s="294"/>
      <c r="AB80" s="294"/>
      <c r="AC80" s="294"/>
      <c r="AD80" s="294"/>
      <c r="AE80" s="294"/>
      <c r="AF80" s="294"/>
      <c r="AG80" s="294"/>
      <c r="AH80" s="294"/>
      <c r="AI80" s="294"/>
      <c r="AJ80" s="294"/>
      <c r="AK80" s="294"/>
      <c r="AL80" s="294"/>
      <c r="AM80" s="294"/>
      <c r="AN80" s="294"/>
      <c r="AO80" s="294"/>
      <c r="AP80" s="294"/>
      <c r="AQ80" s="294"/>
      <c r="AR80" s="294"/>
      <c r="AS80" s="294"/>
      <c r="AT80" s="294"/>
      <c r="AU80" s="294"/>
      <c r="AV80" s="294"/>
      <c r="AW80" s="294"/>
      <c r="AX80" s="294"/>
      <c r="AY80" s="294"/>
      <c r="AZ80" s="294"/>
      <c r="BA80" s="294"/>
      <c r="BB80" s="294"/>
      <c r="BC80" s="294"/>
      <c r="BD80" s="294"/>
      <c r="BE80" s="294"/>
      <c r="BF80" s="294"/>
      <c r="BG80" s="294"/>
      <c r="BH80" s="294"/>
      <c r="BI80" s="294"/>
      <c r="BJ80" s="294"/>
      <c r="BK80" s="294"/>
      <c r="BL80" s="294"/>
      <c r="BM80" s="294"/>
      <c r="BN80" s="294"/>
      <c r="BO80" s="294"/>
      <c r="BP80" s="294"/>
      <c r="BQ80" s="294"/>
      <c r="BR80" s="294"/>
      <c r="BS80" s="294"/>
      <c r="BT80" s="294"/>
      <c r="BU80" s="294"/>
      <c r="BV80" s="294"/>
      <c r="BW80" s="294"/>
      <c r="BX80" s="294"/>
      <c r="BY80" s="294"/>
      <c r="BZ80" s="294"/>
      <c r="CA80" s="294"/>
      <c r="CB80" s="294"/>
      <c r="CC80" s="294"/>
    </row>
    <row r="81" spans="1:81" x14ac:dyDescent="0.25">
      <c r="A81" s="337" t="s">
        <v>711</v>
      </c>
      <c r="B81" s="294">
        <f>Validation!$O$20</f>
        <v>0</v>
      </c>
      <c r="C81" s="294"/>
      <c r="D81" s="294"/>
      <c r="E81" s="294"/>
      <c r="F81" s="323" t="s">
        <v>712</v>
      </c>
      <c r="G81" s="294"/>
      <c r="H81" s="294"/>
      <c r="I81" s="294" t="str">
        <f>CTR2_Form!$C$21</f>
        <v>EZZZZ</v>
      </c>
      <c r="J81" s="294">
        <v>2022</v>
      </c>
      <c r="K81" s="325">
        <v>2</v>
      </c>
      <c r="L81" s="294"/>
      <c r="M81" s="323" t="s">
        <v>696</v>
      </c>
      <c r="N81" s="294"/>
      <c r="O81" s="294"/>
      <c r="P81" s="294"/>
      <c r="Q81" s="294"/>
      <c r="R81" s="294"/>
      <c r="S81" s="294"/>
      <c r="T81" s="294"/>
      <c r="U81" s="294"/>
      <c r="V81" s="294"/>
      <c r="W81" s="294"/>
      <c r="X81" s="294"/>
      <c r="Y81" s="294"/>
      <c r="Z81" s="294"/>
      <c r="AA81" s="294"/>
      <c r="AB81" s="294"/>
      <c r="AC81" s="294"/>
      <c r="AD81" s="294"/>
      <c r="AE81" s="294"/>
      <c r="AF81" s="294"/>
      <c r="AG81" s="294"/>
      <c r="AH81" s="294"/>
      <c r="AI81" s="294"/>
      <c r="AJ81" s="294"/>
      <c r="AK81" s="294"/>
      <c r="AL81" s="294"/>
      <c r="AM81" s="294"/>
      <c r="AN81" s="294"/>
      <c r="AO81" s="294"/>
      <c r="AP81" s="294"/>
      <c r="AQ81" s="294"/>
      <c r="AR81" s="294"/>
      <c r="AS81" s="294"/>
      <c r="AT81" s="294"/>
      <c r="AU81" s="294"/>
      <c r="AV81" s="294"/>
      <c r="AW81" s="294"/>
      <c r="AX81" s="294"/>
      <c r="AY81" s="294"/>
      <c r="AZ81" s="294"/>
      <c r="BA81" s="294"/>
      <c r="BB81" s="294"/>
      <c r="BC81" s="294"/>
      <c r="BD81" s="294"/>
      <c r="BE81" s="294"/>
      <c r="BF81" s="294"/>
      <c r="BG81" s="294"/>
      <c r="BH81" s="294"/>
      <c r="BI81" s="294"/>
      <c r="BJ81" s="294"/>
      <c r="BK81" s="294"/>
      <c r="BL81" s="294"/>
      <c r="BM81" s="294"/>
      <c r="BN81" s="294"/>
      <c r="BO81" s="294"/>
      <c r="BP81" s="294"/>
      <c r="BQ81" s="294"/>
      <c r="BR81" s="294"/>
      <c r="BS81" s="294"/>
      <c r="BT81" s="294"/>
      <c r="BU81" s="294"/>
      <c r="BV81" s="294"/>
      <c r="BW81" s="294"/>
      <c r="BX81" s="294"/>
      <c r="BY81" s="294"/>
      <c r="BZ81" s="294"/>
      <c r="CA81" s="294"/>
      <c r="CB81" s="294"/>
      <c r="CC81" s="294"/>
    </row>
    <row r="82" spans="1:81" x14ac:dyDescent="0.25">
      <c r="A82" s="337" t="s">
        <v>713</v>
      </c>
      <c r="B82" s="294">
        <f>Validation!$O$23</f>
        <v>0</v>
      </c>
      <c r="C82" s="294"/>
      <c r="D82" s="294"/>
      <c r="E82" s="294"/>
      <c r="F82" s="323" t="s">
        <v>714</v>
      </c>
      <c r="G82" s="294"/>
      <c r="H82" s="294"/>
      <c r="I82" s="294" t="str">
        <f>CTR2_Form!$C$21</f>
        <v>EZZZZ</v>
      </c>
      <c r="J82" s="294">
        <v>2022</v>
      </c>
      <c r="K82" s="325">
        <v>3</v>
      </c>
      <c r="L82" s="294"/>
      <c r="M82" s="323" t="s">
        <v>696</v>
      </c>
      <c r="N82" s="294"/>
      <c r="O82" s="294"/>
      <c r="P82" s="294"/>
      <c r="Q82" s="294"/>
      <c r="R82" s="294"/>
      <c r="S82" s="294"/>
      <c r="T82" s="294"/>
      <c r="U82" s="294"/>
      <c r="V82" s="294"/>
      <c r="W82" s="294"/>
      <c r="X82" s="294"/>
      <c r="Y82" s="294"/>
      <c r="Z82" s="294"/>
      <c r="AA82" s="294"/>
      <c r="AB82" s="294"/>
      <c r="AC82" s="294"/>
      <c r="AD82" s="294"/>
      <c r="AE82" s="294"/>
      <c r="AF82" s="294"/>
      <c r="AG82" s="294"/>
      <c r="AH82" s="294"/>
      <c r="AI82" s="294"/>
      <c r="AJ82" s="294"/>
      <c r="AK82" s="294"/>
      <c r="AL82" s="294"/>
      <c r="AM82" s="294"/>
      <c r="AN82" s="294"/>
      <c r="AO82" s="294"/>
      <c r="AP82" s="294"/>
      <c r="AQ82" s="294"/>
      <c r="AR82" s="294"/>
      <c r="AS82" s="294"/>
      <c r="AT82" s="294"/>
      <c r="AU82" s="294"/>
      <c r="AV82" s="294"/>
      <c r="AW82" s="294"/>
      <c r="AX82" s="294"/>
      <c r="AY82" s="294"/>
      <c r="AZ82" s="294"/>
      <c r="BA82" s="294"/>
      <c r="BB82" s="294"/>
      <c r="BC82" s="294"/>
      <c r="BD82" s="294"/>
      <c r="BE82" s="294"/>
      <c r="BF82" s="294"/>
      <c r="BG82" s="294"/>
      <c r="BH82" s="294"/>
      <c r="BI82" s="294"/>
      <c r="BJ82" s="294"/>
      <c r="BK82" s="294"/>
      <c r="BL82" s="294"/>
      <c r="BM82" s="294"/>
      <c r="BN82" s="294"/>
      <c r="BO82" s="294"/>
      <c r="BP82" s="294"/>
      <c r="BQ82" s="294"/>
      <c r="BR82" s="294"/>
      <c r="BS82" s="294"/>
      <c r="BT82" s="294"/>
      <c r="BU82" s="294"/>
      <c r="BV82" s="294"/>
      <c r="BW82" s="294"/>
      <c r="BX82" s="294"/>
      <c r="BY82" s="294"/>
      <c r="BZ82" s="294"/>
      <c r="CA82" s="294"/>
      <c r="CB82" s="294"/>
      <c r="CC82" s="294"/>
    </row>
    <row r="83" spans="1:81" x14ac:dyDescent="0.25">
      <c r="A83" s="337" t="s">
        <v>715</v>
      </c>
      <c r="B83" s="294">
        <f>Validation!$O$26</f>
        <v>0</v>
      </c>
      <c r="C83" s="294"/>
      <c r="D83" s="294"/>
      <c r="E83" s="294"/>
      <c r="F83" s="323" t="s">
        <v>716</v>
      </c>
      <c r="G83" s="294"/>
      <c r="H83" s="294"/>
      <c r="I83" s="294" t="str">
        <f>CTR2_Form!$C$21</f>
        <v>EZZZZ</v>
      </c>
      <c r="J83" s="294">
        <v>2022</v>
      </c>
      <c r="K83" s="325">
        <v>4</v>
      </c>
      <c r="L83" s="294"/>
      <c r="M83" s="323" t="s">
        <v>696</v>
      </c>
      <c r="N83" s="294"/>
      <c r="O83" s="294"/>
      <c r="P83" s="294"/>
      <c r="Q83" s="294"/>
      <c r="R83" s="294"/>
      <c r="S83" s="294"/>
      <c r="T83" s="294"/>
      <c r="U83" s="294"/>
      <c r="V83" s="294"/>
      <c r="W83" s="294"/>
      <c r="X83" s="294"/>
      <c r="Y83" s="294"/>
      <c r="Z83" s="294"/>
      <c r="AA83" s="294"/>
      <c r="AB83" s="294"/>
      <c r="AC83" s="294"/>
      <c r="AD83" s="294"/>
      <c r="AE83" s="294"/>
      <c r="AF83" s="294"/>
      <c r="AG83" s="294"/>
      <c r="AH83" s="294"/>
      <c r="AI83" s="294"/>
      <c r="AJ83" s="294"/>
      <c r="AK83" s="294"/>
      <c r="AL83" s="294"/>
      <c r="AM83" s="294"/>
      <c r="AN83" s="294"/>
      <c r="AO83" s="294"/>
      <c r="AP83" s="294"/>
      <c r="AQ83" s="294"/>
      <c r="AR83" s="294"/>
      <c r="AS83" s="294"/>
      <c r="AT83" s="294"/>
      <c r="AU83" s="294"/>
      <c r="AV83" s="294"/>
      <c r="AW83" s="294"/>
      <c r="AX83" s="294"/>
      <c r="AY83" s="294"/>
      <c r="AZ83" s="294"/>
      <c r="BA83" s="294"/>
      <c r="BB83" s="294"/>
      <c r="BC83" s="294"/>
      <c r="BD83" s="294"/>
      <c r="BE83" s="294"/>
      <c r="BF83" s="294"/>
      <c r="BG83" s="294"/>
      <c r="BH83" s="294"/>
      <c r="BI83" s="294"/>
      <c r="BJ83" s="294"/>
      <c r="BK83" s="294"/>
      <c r="BL83" s="294"/>
      <c r="BM83" s="294"/>
      <c r="BN83" s="294"/>
      <c r="BO83" s="294"/>
      <c r="BP83" s="294"/>
      <c r="BQ83" s="294"/>
      <c r="BR83" s="294"/>
      <c r="BS83" s="294"/>
      <c r="BT83" s="294"/>
      <c r="BU83" s="294"/>
      <c r="BV83" s="294"/>
      <c r="BW83" s="294"/>
      <c r="BX83" s="294"/>
      <c r="BY83" s="294"/>
      <c r="BZ83" s="294"/>
      <c r="CA83" s="294"/>
      <c r="CB83" s="294"/>
      <c r="CC83" s="294"/>
    </row>
    <row r="84" spans="1:81" x14ac:dyDescent="0.25">
      <c r="A84" s="337" t="s">
        <v>717</v>
      </c>
      <c r="B84" s="294">
        <f>Validation!$O$29</f>
        <v>0</v>
      </c>
      <c r="C84" s="294"/>
      <c r="D84" s="294"/>
      <c r="E84" s="294"/>
      <c r="F84" s="323" t="s">
        <v>718</v>
      </c>
      <c r="G84" s="294"/>
      <c r="H84" s="294"/>
      <c r="I84" s="294" t="str">
        <f>CTR2_Form!$C$21</f>
        <v>EZZZZ</v>
      </c>
      <c r="J84" s="294">
        <v>2022</v>
      </c>
      <c r="K84" s="325">
        <v>5</v>
      </c>
      <c r="L84" s="294"/>
      <c r="M84" s="323" t="s">
        <v>696</v>
      </c>
      <c r="N84" s="294"/>
      <c r="O84" s="294"/>
      <c r="P84" s="294"/>
      <c r="Q84" s="294"/>
      <c r="R84" s="294"/>
      <c r="S84" s="294"/>
      <c r="T84" s="294"/>
      <c r="U84" s="294"/>
      <c r="V84" s="294"/>
      <c r="W84" s="294"/>
      <c r="X84" s="294"/>
      <c r="Y84" s="294"/>
      <c r="Z84" s="294"/>
      <c r="AA84" s="294"/>
      <c r="AB84" s="294"/>
      <c r="AC84" s="294"/>
      <c r="AD84" s="294"/>
      <c r="AE84" s="294"/>
      <c r="AF84" s="294"/>
      <c r="AG84" s="294"/>
      <c r="AH84" s="294"/>
      <c r="AI84" s="294"/>
      <c r="AJ84" s="294"/>
      <c r="AK84" s="294"/>
      <c r="AL84" s="294"/>
      <c r="AM84" s="294"/>
      <c r="AN84" s="294"/>
      <c r="AO84" s="294"/>
      <c r="AP84" s="294"/>
      <c r="AQ84" s="294"/>
      <c r="AR84" s="294"/>
      <c r="AS84" s="294"/>
      <c r="AT84" s="294"/>
      <c r="AU84" s="294"/>
      <c r="AV84" s="294"/>
      <c r="AW84" s="294"/>
      <c r="AX84" s="294"/>
      <c r="AY84" s="294"/>
      <c r="AZ84" s="294"/>
      <c r="BA84" s="294"/>
      <c r="BB84" s="294"/>
      <c r="BC84" s="294"/>
      <c r="BD84" s="294"/>
      <c r="BE84" s="294"/>
      <c r="BF84" s="294"/>
      <c r="BG84" s="294"/>
      <c r="BH84" s="294"/>
      <c r="BI84" s="294"/>
      <c r="BJ84" s="294"/>
      <c r="BK84" s="294"/>
      <c r="BL84" s="294"/>
      <c r="BM84" s="294"/>
      <c r="BN84" s="294"/>
      <c r="BO84" s="294"/>
      <c r="BP84" s="294"/>
      <c r="BQ84" s="294"/>
      <c r="BR84" s="294"/>
      <c r="BS84" s="294"/>
      <c r="BT84" s="294"/>
      <c r="BU84" s="294"/>
      <c r="BV84" s="294"/>
      <c r="BW84" s="294"/>
      <c r="BX84" s="294"/>
      <c r="BY84" s="294"/>
      <c r="BZ84" s="294"/>
      <c r="CA84" s="294"/>
      <c r="CB84" s="294"/>
      <c r="CC84" s="294"/>
    </row>
    <row r="85" spans="1:81" x14ac:dyDescent="0.25">
      <c r="A85" s="337" t="s">
        <v>719</v>
      </c>
      <c r="B85" s="294">
        <f>Validation!$O$32</f>
        <v>0</v>
      </c>
      <c r="C85" s="294"/>
      <c r="D85" s="294"/>
      <c r="E85" s="294"/>
      <c r="F85" s="323" t="s">
        <v>720</v>
      </c>
      <c r="G85" s="294"/>
      <c r="H85" s="294"/>
      <c r="I85" s="294" t="str">
        <f>CTR2_Form!$C$21</f>
        <v>EZZZZ</v>
      </c>
      <c r="J85" s="294">
        <v>2022</v>
      </c>
      <c r="K85" s="325">
        <v>6</v>
      </c>
      <c r="L85" s="294"/>
      <c r="M85" s="323" t="s">
        <v>696</v>
      </c>
      <c r="N85" s="294"/>
      <c r="O85" s="294"/>
      <c r="P85" s="294"/>
      <c r="Q85" s="294"/>
      <c r="R85" s="294"/>
      <c r="S85" s="294"/>
      <c r="T85" s="294"/>
      <c r="U85" s="294"/>
      <c r="V85" s="294"/>
      <c r="W85" s="294"/>
      <c r="X85" s="294"/>
      <c r="Y85" s="294"/>
      <c r="Z85" s="294"/>
      <c r="AA85" s="294"/>
      <c r="AB85" s="294"/>
      <c r="AC85" s="294"/>
      <c r="AD85" s="294"/>
      <c r="AE85" s="294"/>
      <c r="AF85" s="294"/>
      <c r="AG85" s="294"/>
      <c r="AH85" s="294"/>
      <c r="AI85" s="294"/>
      <c r="AJ85" s="294"/>
      <c r="AK85" s="294"/>
      <c r="AL85" s="294"/>
      <c r="AM85" s="294"/>
      <c r="AN85" s="294"/>
      <c r="AO85" s="294"/>
      <c r="AP85" s="294"/>
      <c r="AQ85" s="294"/>
      <c r="AR85" s="294"/>
      <c r="AS85" s="294"/>
      <c r="AT85" s="294"/>
      <c r="AU85" s="294"/>
      <c r="AV85" s="294"/>
      <c r="AW85" s="294"/>
      <c r="AX85" s="294"/>
      <c r="AY85" s="294"/>
      <c r="AZ85" s="294"/>
      <c r="BA85" s="294"/>
      <c r="BB85" s="294"/>
      <c r="BC85" s="294"/>
      <c r="BD85" s="294"/>
      <c r="BE85" s="294"/>
      <c r="BF85" s="294"/>
      <c r="BG85" s="294"/>
      <c r="BH85" s="294"/>
      <c r="BI85" s="294"/>
      <c r="BJ85" s="294"/>
      <c r="BK85" s="294"/>
      <c r="BL85" s="294"/>
      <c r="BM85" s="294"/>
      <c r="BN85" s="294"/>
      <c r="BO85" s="294"/>
      <c r="BP85" s="294"/>
      <c r="BQ85" s="294"/>
      <c r="BR85" s="294"/>
      <c r="BS85" s="294"/>
      <c r="BT85" s="294"/>
      <c r="BU85" s="294"/>
      <c r="BV85" s="294"/>
      <c r="BW85" s="294"/>
      <c r="BX85" s="294"/>
      <c r="BY85" s="294"/>
      <c r="BZ85" s="294"/>
      <c r="CA85" s="294"/>
      <c r="CB85" s="294"/>
      <c r="CC85" s="294"/>
    </row>
    <row r="86" spans="1:81" x14ac:dyDescent="0.25">
      <c r="A86" s="337" t="s">
        <v>721</v>
      </c>
      <c r="B86" s="294">
        <f>Validation!$O$35</f>
        <v>0</v>
      </c>
      <c r="C86" s="294"/>
      <c r="D86" s="294"/>
      <c r="E86" s="294"/>
      <c r="F86" s="323" t="s">
        <v>722</v>
      </c>
      <c r="G86" s="294"/>
      <c r="H86" s="294"/>
      <c r="I86" s="294" t="str">
        <f>CTR2_Form!$C$21</f>
        <v>EZZZZ</v>
      </c>
      <c r="J86" s="294">
        <v>2022</v>
      </c>
      <c r="K86" s="325">
        <v>7</v>
      </c>
      <c r="L86" s="294"/>
      <c r="M86" s="323" t="s">
        <v>696</v>
      </c>
      <c r="N86" s="294"/>
      <c r="O86" s="294"/>
      <c r="P86" s="294"/>
      <c r="Q86" s="294"/>
      <c r="R86" s="294"/>
      <c r="S86" s="294"/>
      <c r="T86" s="294"/>
      <c r="U86" s="294"/>
      <c r="V86" s="294"/>
      <c r="W86" s="294"/>
      <c r="X86" s="294"/>
      <c r="Y86" s="294"/>
      <c r="Z86" s="294"/>
      <c r="AA86" s="294"/>
      <c r="AB86" s="294"/>
      <c r="AC86" s="294"/>
      <c r="AD86" s="294"/>
      <c r="AE86" s="294"/>
      <c r="AF86" s="294"/>
      <c r="AG86" s="294"/>
      <c r="AH86" s="294"/>
      <c r="AI86" s="294"/>
      <c r="AJ86" s="294"/>
      <c r="AK86" s="294"/>
      <c r="AL86" s="294"/>
      <c r="AM86" s="294"/>
      <c r="AN86" s="294"/>
      <c r="AO86" s="294"/>
      <c r="AP86" s="294"/>
      <c r="AQ86" s="294"/>
      <c r="AR86" s="294"/>
      <c r="AS86" s="294"/>
      <c r="AT86" s="294"/>
      <c r="AU86" s="294"/>
      <c r="AV86" s="294"/>
      <c r="AW86" s="294"/>
      <c r="AX86" s="294"/>
      <c r="AY86" s="294"/>
      <c r="AZ86" s="294"/>
      <c r="BA86" s="294"/>
      <c r="BB86" s="294"/>
      <c r="BC86" s="294"/>
      <c r="BD86" s="294"/>
      <c r="BE86" s="294"/>
      <c r="BF86" s="294"/>
      <c r="BG86" s="294"/>
      <c r="BH86" s="294"/>
      <c r="BI86" s="294"/>
      <c r="BJ86" s="294"/>
      <c r="BK86" s="294"/>
      <c r="BL86" s="294"/>
      <c r="BM86" s="294"/>
      <c r="BN86" s="294"/>
      <c r="BO86" s="294"/>
      <c r="BP86" s="294"/>
      <c r="BQ86" s="294"/>
      <c r="BR86" s="294"/>
      <c r="BS86" s="294"/>
      <c r="BT86" s="294"/>
      <c r="BU86" s="294"/>
      <c r="BV86" s="294"/>
      <c r="BW86" s="294"/>
      <c r="BX86" s="294"/>
      <c r="BY86" s="294"/>
      <c r="BZ86" s="294"/>
      <c r="CA86" s="294"/>
      <c r="CB86" s="294"/>
      <c r="CC86" s="294"/>
    </row>
  </sheetData>
  <phoneticPr fontId="1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B403"/>
  <sheetViews>
    <sheetView showGridLines="0" zoomScale="70" zoomScaleNormal="70" workbookViewId="0"/>
  </sheetViews>
  <sheetFormatPr defaultRowHeight="12.5" x14ac:dyDescent="0.25"/>
  <cols>
    <col min="1" max="1" width="11.26953125" bestFit="1" customWidth="1"/>
    <col min="2" max="2" width="63.54296875" customWidth="1"/>
    <col min="3" max="18" width="10.7265625" customWidth="1"/>
    <col min="19" max="19" width="8.7265625" customWidth="1"/>
    <col min="20" max="20" width="6.54296875" style="203" customWidth="1"/>
    <col min="21" max="21" width="10.26953125" customWidth="1"/>
    <col min="22" max="22" width="8.7265625" customWidth="1"/>
  </cols>
  <sheetData>
    <row r="1" spans="1:28" s="205" customFormat="1" ht="13.5" thickBot="1" x14ac:dyDescent="0.35">
      <c r="A1" s="208"/>
      <c r="B1" s="439"/>
      <c r="C1" s="439">
        <v>1</v>
      </c>
      <c r="D1" s="439">
        <v>2</v>
      </c>
      <c r="E1" s="439">
        <v>3</v>
      </c>
      <c r="F1" s="439">
        <v>4</v>
      </c>
      <c r="G1" s="439">
        <v>5</v>
      </c>
      <c r="H1" s="439">
        <v>6</v>
      </c>
      <c r="I1" s="439">
        <v>7</v>
      </c>
      <c r="J1" s="439">
        <v>8</v>
      </c>
      <c r="K1" s="439">
        <v>9</v>
      </c>
      <c r="L1" s="439">
        <v>10</v>
      </c>
      <c r="M1" s="439">
        <v>11</v>
      </c>
      <c r="N1" s="439">
        <v>12</v>
      </c>
      <c r="O1" s="439">
        <v>13</v>
      </c>
      <c r="P1" s="439">
        <v>14</v>
      </c>
      <c r="Q1" s="439">
        <v>15</v>
      </c>
      <c r="R1" s="440">
        <v>16</v>
      </c>
      <c r="S1" s="315"/>
      <c r="T1" s="205" t="s">
        <v>723</v>
      </c>
      <c r="U1" s="205" t="s">
        <v>724</v>
      </c>
    </row>
    <row r="2" spans="1:28" s="203" customFormat="1" x14ac:dyDescent="0.25">
      <c r="A2" s="471" t="s">
        <v>141</v>
      </c>
      <c r="B2" s="472" t="s">
        <v>140</v>
      </c>
      <c r="C2" s="624" t="s">
        <v>725</v>
      </c>
      <c r="D2" s="473" t="s">
        <v>726</v>
      </c>
      <c r="E2" s="473" t="s">
        <v>727</v>
      </c>
      <c r="F2" s="473" t="s">
        <v>728</v>
      </c>
      <c r="G2" s="473" t="s">
        <v>729</v>
      </c>
      <c r="H2" s="473"/>
      <c r="I2" s="473"/>
      <c r="J2" s="473"/>
      <c r="K2" s="473"/>
      <c r="L2" s="473"/>
      <c r="M2" s="473"/>
      <c r="N2" s="473"/>
      <c r="O2" s="473"/>
      <c r="P2" s="473"/>
      <c r="Q2" s="473"/>
      <c r="R2" s="474"/>
      <c r="S2" s="206"/>
      <c r="T2" s="203">
        <f>COUNTIF(C2:R2,"E*")</f>
        <v>5</v>
      </c>
      <c r="U2" s="203">
        <f>16-T2</f>
        <v>11</v>
      </c>
    </row>
    <row r="3" spans="1:28" x14ac:dyDescent="0.25">
      <c r="A3" s="475" t="s">
        <v>146</v>
      </c>
      <c r="B3" s="309" t="s">
        <v>145</v>
      </c>
      <c r="C3" s="476" t="s">
        <v>725</v>
      </c>
      <c r="D3" s="476" t="s">
        <v>726</v>
      </c>
      <c r="E3" s="476" t="s">
        <v>727</v>
      </c>
      <c r="F3" s="476" t="s">
        <v>729</v>
      </c>
      <c r="G3" s="476"/>
      <c r="H3" s="476"/>
      <c r="I3" s="476"/>
      <c r="J3" s="476"/>
      <c r="K3" s="476"/>
      <c r="L3" s="476"/>
      <c r="M3" s="476"/>
      <c r="N3" s="476"/>
      <c r="O3" s="476"/>
      <c r="P3" s="476"/>
      <c r="Q3" s="476"/>
      <c r="R3" s="477"/>
      <c r="S3" s="206"/>
      <c r="T3" s="203">
        <f t="shared" ref="T3:T66" si="0">COUNTIF(C3:R3,"E*")</f>
        <v>4</v>
      </c>
      <c r="U3" s="203">
        <f t="shared" ref="U3:U66" si="1">16-T3</f>
        <v>12</v>
      </c>
    </row>
    <row r="4" spans="1:28" x14ac:dyDescent="0.25">
      <c r="A4" s="475" t="s">
        <v>150</v>
      </c>
      <c r="B4" s="309" t="s">
        <v>149</v>
      </c>
      <c r="C4" s="476" t="s">
        <v>730</v>
      </c>
      <c r="D4" s="476" t="s">
        <v>731</v>
      </c>
      <c r="E4" s="476" t="s">
        <v>732</v>
      </c>
      <c r="F4" s="476"/>
      <c r="G4" s="476"/>
      <c r="H4" s="476"/>
      <c r="I4" s="476"/>
      <c r="J4" s="476"/>
      <c r="K4" s="476"/>
      <c r="L4" s="476"/>
      <c r="M4" s="476"/>
      <c r="N4" s="476" t="s">
        <v>733</v>
      </c>
      <c r="O4" s="476" t="s">
        <v>733</v>
      </c>
      <c r="P4" s="476"/>
      <c r="Q4" s="476"/>
      <c r="R4" s="477"/>
      <c r="S4" s="206"/>
      <c r="T4" s="203">
        <f t="shared" si="0"/>
        <v>3</v>
      </c>
      <c r="U4" s="203">
        <f t="shared" si="1"/>
        <v>13</v>
      </c>
      <c r="AB4">
        <f>COUNTIF(C2:R93,"E*")</f>
        <v>630</v>
      </c>
    </row>
    <row r="5" spans="1:28" x14ac:dyDescent="0.25">
      <c r="A5" s="475" t="s">
        <v>155</v>
      </c>
      <c r="B5" s="309" t="s">
        <v>154</v>
      </c>
      <c r="C5" s="476" t="s">
        <v>730</v>
      </c>
      <c r="D5" s="476" t="s">
        <v>731</v>
      </c>
      <c r="E5" s="476" t="s">
        <v>732</v>
      </c>
      <c r="F5" s="476" t="s">
        <v>733</v>
      </c>
      <c r="G5" s="476" t="s">
        <v>733</v>
      </c>
      <c r="H5" s="476" t="s">
        <v>733</v>
      </c>
      <c r="I5" s="476" t="s">
        <v>733</v>
      </c>
      <c r="J5" s="476" t="s">
        <v>733</v>
      </c>
      <c r="K5" s="476" t="s">
        <v>733</v>
      </c>
      <c r="L5" s="476" t="s">
        <v>733</v>
      </c>
      <c r="M5" s="476" t="s">
        <v>733</v>
      </c>
      <c r="N5" s="476" t="s">
        <v>733</v>
      </c>
      <c r="O5" s="476" t="s">
        <v>733</v>
      </c>
      <c r="P5" s="476"/>
      <c r="Q5" s="476"/>
      <c r="R5" s="477"/>
      <c r="S5" s="206"/>
      <c r="T5" s="203">
        <f t="shared" si="0"/>
        <v>3</v>
      </c>
      <c r="U5" s="203">
        <f t="shared" si="1"/>
        <v>13</v>
      </c>
    </row>
    <row r="6" spans="1:28" x14ac:dyDescent="0.25">
      <c r="A6" s="475" t="s">
        <v>158</v>
      </c>
      <c r="B6" s="309" t="s">
        <v>157</v>
      </c>
      <c r="C6" s="476" t="s">
        <v>734</v>
      </c>
      <c r="D6" s="476" t="s">
        <v>735</v>
      </c>
      <c r="E6" s="476" t="s">
        <v>736</v>
      </c>
      <c r="F6" s="476" t="s">
        <v>737</v>
      </c>
      <c r="G6" s="476" t="s">
        <v>738</v>
      </c>
      <c r="H6" s="476" t="s">
        <v>739</v>
      </c>
      <c r="I6" s="476" t="s">
        <v>733</v>
      </c>
      <c r="J6" s="476" t="s">
        <v>733</v>
      </c>
      <c r="K6" s="476" t="s">
        <v>733</v>
      </c>
      <c r="L6" s="476" t="s">
        <v>733</v>
      </c>
      <c r="M6" s="476" t="s">
        <v>733</v>
      </c>
      <c r="N6" s="476" t="s">
        <v>733</v>
      </c>
      <c r="O6" s="476" t="s">
        <v>733</v>
      </c>
      <c r="P6" s="476"/>
      <c r="Q6" s="476"/>
      <c r="R6" s="477"/>
      <c r="S6" s="206"/>
      <c r="T6" s="203">
        <f t="shared" si="0"/>
        <v>6</v>
      </c>
      <c r="U6" s="203">
        <f t="shared" si="1"/>
        <v>10</v>
      </c>
    </row>
    <row r="7" spans="1:28" x14ac:dyDescent="0.25">
      <c r="A7" s="475" t="s">
        <v>162</v>
      </c>
      <c r="B7" s="309" t="s">
        <v>161</v>
      </c>
      <c r="C7" s="476" t="s">
        <v>740</v>
      </c>
      <c r="D7" s="476" t="s">
        <v>741</v>
      </c>
      <c r="F7" s="476" t="s">
        <v>733</v>
      </c>
      <c r="G7" s="476" t="s">
        <v>733</v>
      </c>
      <c r="H7" s="476" t="s">
        <v>733</v>
      </c>
      <c r="I7" s="476" t="s">
        <v>733</v>
      </c>
      <c r="J7" s="476" t="s">
        <v>733</v>
      </c>
      <c r="K7" s="476" t="s">
        <v>733</v>
      </c>
      <c r="L7" s="476" t="s">
        <v>733</v>
      </c>
      <c r="M7" s="476" t="s">
        <v>733</v>
      </c>
      <c r="N7" s="476" t="s">
        <v>733</v>
      </c>
      <c r="O7" s="476" t="s">
        <v>733</v>
      </c>
      <c r="P7" s="476"/>
      <c r="Q7" s="476"/>
      <c r="R7" s="477"/>
      <c r="S7" s="206"/>
      <c r="T7" s="203">
        <f t="shared" si="0"/>
        <v>2</v>
      </c>
      <c r="U7" s="203">
        <f t="shared" si="1"/>
        <v>14</v>
      </c>
    </row>
    <row r="8" spans="1:28" x14ac:dyDescent="0.25">
      <c r="A8" s="475" t="s">
        <v>166</v>
      </c>
      <c r="B8" s="309" t="s">
        <v>165</v>
      </c>
      <c r="C8" s="476" t="s">
        <v>742</v>
      </c>
      <c r="D8" s="476" t="s">
        <v>743</v>
      </c>
      <c r="E8" s="476" t="s">
        <v>744</v>
      </c>
      <c r="F8" s="476" t="s">
        <v>745</v>
      </c>
      <c r="G8" s="476" t="s">
        <v>746</v>
      </c>
      <c r="H8" s="476" t="s">
        <v>733</v>
      </c>
      <c r="I8" s="476" t="s">
        <v>733</v>
      </c>
      <c r="J8" s="476" t="s">
        <v>733</v>
      </c>
      <c r="K8" s="476" t="s">
        <v>733</v>
      </c>
      <c r="L8" s="476" t="s">
        <v>733</v>
      </c>
      <c r="M8" s="476" t="s">
        <v>733</v>
      </c>
      <c r="N8" s="476" t="s">
        <v>733</v>
      </c>
      <c r="O8" s="476" t="s">
        <v>733</v>
      </c>
      <c r="P8" s="476"/>
      <c r="Q8" s="476"/>
      <c r="R8" s="477"/>
      <c r="S8" s="206"/>
      <c r="T8" s="203">
        <f t="shared" si="0"/>
        <v>5</v>
      </c>
      <c r="U8" s="203">
        <f t="shared" si="1"/>
        <v>11</v>
      </c>
    </row>
    <row r="9" spans="1:28" x14ac:dyDescent="0.25">
      <c r="A9" s="475" t="s">
        <v>172</v>
      </c>
      <c r="B9" s="309" t="s">
        <v>171</v>
      </c>
      <c r="C9" s="476" t="s">
        <v>742</v>
      </c>
      <c r="D9" s="476" t="s">
        <v>743</v>
      </c>
      <c r="E9" s="476" t="s">
        <v>744</v>
      </c>
      <c r="F9" s="476" t="s">
        <v>745</v>
      </c>
      <c r="G9" s="476" t="s">
        <v>747</v>
      </c>
      <c r="H9" s="476" t="s">
        <v>746</v>
      </c>
      <c r="I9" s="476" t="s">
        <v>733</v>
      </c>
      <c r="J9" s="476" t="s">
        <v>733</v>
      </c>
      <c r="K9" s="476" t="s">
        <v>733</v>
      </c>
      <c r="L9" s="476" t="s">
        <v>733</v>
      </c>
      <c r="M9" s="476" t="s">
        <v>733</v>
      </c>
      <c r="N9" s="476" t="s">
        <v>733</v>
      </c>
      <c r="O9" s="476" t="s">
        <v>733</v>
      </c>
      <c r="P9" s="476"/>
      <c r="Q9" s="476"/>
      <c r="R9" s="477"/>
      <c r="S9" s="206"/>
      <c r="T9" s="203">
        <f t="shared" si="0"/>
        <v>6</v>
      </c>
      <c r="U9" s="203">
        <f t="shared" si="1"/>
        <v>10</v>
      </c>
    </row>
    <row r="10" spans="1:28" x14ac:dyDescent="0.25">
      <c r="A10" s="475" t="s">
        <v>176</v>
      </c>
      <c r="B10" s="309" t="s">
        <v>175</v>
      </c>
      <c r="C10" s="476" t="s">
        <v>742</v>
      </c>
      <c r="D10" s="476" t="s">
        <v>743</v>
      </c>
      <c r="E10" s="476" t="s">
        <v>744</v>
      </c>
      <c r="F10" s="476" t="s">
        <v>745</v>
      </c>
      <c r="G10" s="476" t="s">
        <v>747</v>
      </c>
      <c r="H10" s="476" t="s">
        <v>746</v>
      </c>
      <c r="I10" s="476" t="s">
        <v>733</v>
      </c>
      <c r="J10" s="476" t="s">
        <v>733</v>
      </c>
      <c r="K10" s="476" t="s">
        <v>733</v>
      </c>
      <c r="L10" s="476" t="s">
        <v>733</v>
      </c>
      <c r="M10" s="476" t="s">
        <v>733</v>
      </c>
      <c r="N10" s="476" t="s">
        <v>733</v>
      </c>
      <c r="O10" s="476" t="s">
        <v>733</v>
      </c>
      <c r="P10" s="476"/>
      <c r="Q10" s="476"/>
      <c r="R10" s="477"/>
      <c r="S10" s="206"/>
      <c r="T10" s="203">
        <f t="shared" si="0"/>
        <v>6</v>
      </c>
      <c r="U10" s="203">
        <f t="shared" si="1"/>
        <v>10</v>
      </c>
    </row>
    <row r="11" spans="1:28" x14ac:dyDescent="0.25">
      <c r="A11" s="475" t="s">
        <v>179</v>
      </c>
      <c r="B11" s="309" t="s">
        <v>178</v>
      </c>
      <c r="C11" s="476" t="s">
        <v>742</v>
      </c>
      <c r="D11" s="476" t="s">
        <v>743</v>
      </c>
      <c r="E11" s="476" t="s">
        <v>744</v>
      </c>
      <c r="F11" s="476" t="s">
        <v>745</v>
      </c>
      <c r="G11" s="476" t="s">
        <v>747</v>
      </c>
      <c r="H11" s="476" t="s">
        <v>746</v>
      </c>
      <c r="I11" s="476" t="s">
        <v>733</v>
      </c>
      <c r="J11" s="476" t="s">
        <v>733</v>
      </c>
      <c r="K11" s="476" t="s">
        <v>733</v>
      </c>
      <c r="L11" s="476" t="s">
        <v>733</v>
      </c>
      <c r="M11" s="476" t="s">
        <v>733</v>
      </c>
      <c r="N11" s="476" t="s">
        <v>733</v>
      </c>
      <c r="O11" s="476" t="s">
        <v>733</v>
      </c>
      <c r="P11" s="476"/>
      <c r="Q11" s="476"/>
      <c r="R11" s="477"/>
      <c r="S11" s="206"/>
      <c r="T11" s="203">
        <f t="shared" si="0"/>
        <v>6</v>
      </c>
      <c r="U11" s="203">
        <f t="shared" si="1"/>
        <v>10</v>
      </c>
    </row>
    <row r="12" spans="1:28" x14ac:dyDescent="0.25">
      <c r="A12" s="475" t="s">
        <v>183</v>
      </c>
      <c r="B12" s="309" t="s">
        <v>182</v>
      </c>
      <c r="C12" s="476" t="s">
        <v>748</v>
      </c>
      <c r="D12" s="476" t="s">
        <v>749</v>
      </c>
      <c r="E12" s="476" t="s">
        <v>750</v>
      </c>
      <c r="F12" s="476" t="s">
        <v>751</v>
      </c>
      <c r="G12" s="476" t="s">
        <v>733</v>
      </c>
      <c r="H12" s="476" t="s">
        <v>733</v>
      </c>
      <c r="I12" s="476" t="s">
        <v>733</v>
      </c>
      <c r="J12" s="476" t="s">
        <v>733</v>
      </c>
      <c r="K12" s="476" t="s">
        <v>733</v>
      </c>
      <c r="L12" s="476" t="s">
        <v>733</v>
      </c>
      <c r="M12" s="476" t="s">
        <v>733</v>
      </c>
      <c r="N12" s="476" t="s">
        <v>733</v>
      </c>
      <c r="O12" s="476" t="s">
        <v>733</v>
      </c>
      <c r="P12" s="476"/>
      <c r="Q12" s="476"/>
      <c r="R12" s="477"/>
      <c r="S12" s="206"/>
      <c r="T12" s="203">
        <f t="shared" si="0"/>
        <v>4</v>
      </c>
      <c r="U12" s="203">
        <f t="shared" si="1"/>
        <v>12</v>
      </c>
    </row>
    <row r="13" spans="1:28" x14ac:dyDescent="0.25">
      <c r="A13" s="475" t="s">
        <v>188</v>
      </c>
      <c r="B13" s="309" t="s">
        <v>187</v>
      </c>
      <c r="C13" s="476" t="s">
        <v>748</v>
      </c>
      <c r="D13" s="476" t="s">
        <v>749</v>
      </c>
      <c r="E13" s="476" t="s">
        <v>750</v>
      </c>
      <c r="F13" s="476" t="s">
        <v>751</v>
      </c>
      <c r="G13" s="476" t="s">
        <v>733</v>
      </c>
      <c r="H13" s="476" t="s">
        <v>733</v>
      </c>
      <c r="I13" s="476" t="s">
        <v>733</v>
      </c>
      <c r="J13" s="476" t="s">
        <v>733</v>
      </c>
      <c r="K13" s="476" t="s">
        <v>733</v>
      </c>
      <c r="L13" s="476" t="s">
        <v>733</v>
      </c>
      <c r="M13" s="476" t="s">
        <v>733</v>
      </c>
      <c r="N13" s="476" t="s">
        <v>733</v>
      </c>
      <c r="O13" s="476" t="s">
        <v>733</v>
      </c>
      <c r="P13" s="476"/>
      <c r="Q13" s="476"/>
      <c r="R13" s="477"/>
      <c r="S13" s="206"/>
      <c r="T13" s="203">
        <f t="shared" si="0"/>
        <v>4</v>
      </c>
      <c r="U13" s="203">
        <f t="shared" si="1"/>
        <v>12</v>
      </c>
    </row>
    <row r="14" spans="1:28" x14ac:dyDescent="0.25">
      <c r="A14" s="475" t="s">
        <v>191</v>
      </c>
      <c r="B14" s="309" t="s">
        <v>190</v>
      </c>
      <c r="C14" s="476" t="s">
        <v>752</v>
      </c>
      <c r="D14" s="476" t="s">
        <v>753</v>
      </c>
      <c r="E14" s="476" t="s">
        <v>754</v>
      </c>
      <c r="F14" s="476" t="s">
        <v>755</v>
      </c>
      <c r="G14" s="476" t="s">
        <v>733</v>
      </c>
      <c r="H14" s="476" t="s">
        <v>733</v>
      </c>
      <c r="I14" s="476" t="s">
        <v>733</v>
      </c>
      <c r="J14" s="476" t="s">
        <v>733</v>
      </c>
      <c r="K14" s="476" t="s">
        <v>733</v>
      </c>
      <c r="L14" s="476" t="s">
        <v>733</v>
      </c>
      <c r="M14" s="476" t="s">
        <v>733</v>
      </c>
      <c r="N14" s="476" t="s">
        <v>733</v>
      </c>
      <c r="O14" s="476" t="s">
        <v>733</v>
      </c>
      <c r="P14" s="476"/>
      <c r="Q14" s="476"/>
      <c r="R14" s="477"/>
      <c r="S14" s="206"/>
      <c r="T14" s="203">
        <f t="shared" si="0"/>
        <v>4</v>
      </c>
      <c r="U14" s="203">
        <f t="shared" si="1"/>
        <v>12</v>
      </c>
    </row>
    <row r="15" spans="1:28" x14ac:dyDescent="0.25">
      <c r="A15" s="475" t="s">
        <v>195</v>
      </c>
      <c r="B15" s="309" t="s">
        <v>194</v>
      </c>
      <c r="C15" s="476" t="s">
        <v>752</v>
      </c>
      <c r="D15" s="476" t="s">
        <v>753</v>
      </c>
      <c r="E15" s="476" t="s">
        <v>754</v>
      </c>
      <c r="F15" s="476" t="s">
        <v>755</v>
      </c>
      <c r="G15" s="476" t="s">
        <v>733</v>
      </c>
      <c r="H15" s="476" t="s">
        <v>733</v>
      </c>
      <c r="I15" s="476" t="s">
        <v>733</v>
      </c>
      <c r="J15" s="476" t="s">
        <v>733</v>
      </c>
      <c r="K15" s="476" t="s">
        <v>733</v>
      </c>
      <c r="L15" s="476" t="s">
        <v>733</v>
      </c>
      <c r="M15" s="476" t="s">
        <v>733</v>
      </c>
      <c r="N15" s="476" t="s">
        <v>733</v>
      </c>
      <c r="O15" s="476" t="s">
        <v>733</v>
      </c>
      <c r="P15" s="476"/>
      <c r="Q15" s="476"/>
      <c r="R15" s="477"/>
      <c r="S15" s="206"/>
      <c r="T15" s="203">
        <f t="shared" si="0"/>
        <v>4</v>
      </c>
      <c r="U15" s="203">
        <f t="shared" si="1"/>
        <v>12</v>
      </c>
    </row>
    <row r="16" spans="1:28" x14ac:dyDescent="0.25">
      <c r="A16" s="475" t="s">
        <v>198</v>
      </c>
      <c r="B16" s="309" t="s">
        <v>197</v>
      </c>
      <c r="C16" s="476" t="s">
        <v>756</v>
      </c>
      <c r="D16" s="476" t="s">
        <v>757</v>
      </c>
      <c r="E16" s="476"/>
      <c r="F16" s="476"/>
      <c r="G16" s="476"/>
      <c r="H16" s="476"/>
      <c r="I16" s="476" t="s">
        <v>733</v>
      </c>
      <c r="J16" s="476" t="s">
        <v>733</v>
      </c>
      <c r="K16" s="476" t="s">
        <v>733</v>
      </c>
      <c r="L16" s="476" t="s">
        <v>733</v>
      </c>
      <c r="M16" s="476" t="s">
        <v>733</v>
      </c>
      <c r="N16" s="476" t="s">
        <v>733</v>
      </c>
      <c r="O16" s="476" t="s">
        <v>733</v>
      </c>
      <c r="P16" s="476"/>
      <c r="Q16" s="476"/>
      <c r="R16" s="477"/>
      <c r="S16" s="206"/>
      <c r="T16" s="203">
        <f t="shared" si="0"/>
        <v>2</v>
      </c>
      <c r="U16" s="203">
        <f t="shared" si="1"/>
        <v>14</v>
      </c>
    </row>
    <row r="17" spans="1:21" x14ac:dyDescent="0.25">
      <c r="A17" s="475" t="s">
        <v>201</v>
      </c>
      <c r="B17" s="309" t="s">
        <v>200</v>
      </c>
      <c r="C17" s="476" t="s">
        <v>756</v>
      </c>
      <c r="D17" s="476" t="s">
        <v>757</v>
      </c>
      <c r="E17" s="476"/>
      <c r="F17" s="476"/>
      <c r="G17" s="476"/>
      <c r="H17" s="476"/>
      <c r="I17" s="476"/>
      <c r="J17" s="476"/>
      <c r="K17" s="476"/>
      <c r="L17" s="476"/>
      <c r="M17" s="476"/>
      <c r="N17" s="476"/>
      <c r="O17" s="476"/>
      <c r="P17" s="476"/>
      <c r="Q17" s="476"/>
      <c r="R17" s="477"/>
      <c r="S17" s="206"/>
      <c r="T17" s="203">
        <f t="shared" si="0"/>
        <v>2</v>
      </c>
      <c r="U17" s="203">
        <f t="shared" si="1"/>
        <v>14</v>
      </c>
    </row>
    <row r="18" spans="1:21" x14ac:dyDescent="0.25">
      <c r="A18" s="475" t="s">
        <v>204</v>
      </c>
      <c r="B18" s="309" t="s">
        <v>203</v>
      </c>
      <c r="C18" s="476" t="s">
        <v>758</v>
      </c>
      <c r="D18" s="476" t="s">
        <v>759</v>
      </c>
      <c r="E18" s="476" t="s">
        <v>760</v>
      </c>
      <c r="F18" s="476" t="s">
        <v>761</v>
      </c>
      <c r="G18" s="476" t="s">
        <v>762</v>
      </c>
      <c r="H18" s="476" t="s">
        <v>763</v>
      </c>
      <c r="I18" s="476" t="s">
        <v>764</v>
      </c>
      <c r="J18" s="476" t="s">
        <v>765</v>
      </c>
      <c r="K18" s="476" t="s">
        <v>733</v>
      </c>
      <c r="L18" s="476" t="s">
        <v>733</v>
      </c>
      <c r="M18" s="476" t="s">
        <v>733</v>
      </c>
      <c r="N18" s="476" t="s">
        <v>733</v>
      </c>
      <c r="O18" s="476" t="s">
        <v>733</v>
      </c>
      <c r="P18" s="476"/>
      <c r="Q18" s="476"/>
      <c r="R18" s="477"/>
      <c r="S18" s="206"/>
      <c r="T18" s="203">
        <f t="shared" si="0"/>
        <v>8</v>
      </c>
      <c r="U18" s="203">
        <f t="shared" si="1"/>
        <v>8</v>
      </c>
    </row>
    <row r="19" spans="1:21" x14ac:dyDescent="0.25">
      <c r="A19" s="475" t="s">
        <v>208</v>
      </c>
      <c r="B19" s="309" t="s">
        <v>207</v>
      </c>
      <c r="C19" s="476" t="s">
        <v>758</v>
      </c>
      <c r="D19" s="476" t="s">
        <v>759</v>
      </c>
      <c r="E19" s="476" t="s">
        <v>760</v>
      </c>
      <c r="F19" s="476" t="s">
        <v>766</v>
      </c>
      <c r="G19" s="476" t="s">
        <v>761</v>
      </c>
      <c r="H19" s="476" t="s">
        <v>762</v>
      </c>
      <c r="I19" s="476" t="s">
        <v>763</v>
      </c>
      <c r="J19" s="476" t="s">
        <v>764</v>
      </c>
      <c r="K19" s="476" t="s">
        <v>765</v>
      </c>
      <c r="L19" s="476" t="s">
        <v>733</v>
      </c>
      <c r="M19" s="476" t="s">
        <v>733</v>
      </c>
      <c r="N19" s="476" t="s">
        <v>733</v>
      </c>
      <c r="O19" s="476" t="s">
        <v>733</v>
      </c>
      <c r="P19" s="476"/>
      <c r="Q19" s="476"/>
      <c r="R19" s="477"/>
      <c r="S19" s="206"/>
      <c r="T19" s="203">
        <f t="shared" si="0"/>
        <v>9</v>
      </c>
      <c r="U19" s="203">
        <f t="shared" si="1"/>
        <v>7</v>
      </c>
    </row>
    <row r="20" spans="1:21" x14ac:dyDescent="0.25">
      <c r="A20" s="475" t="s">
        <v>211</v>
      </c>
      <c r="B20" s="309" t="s">
        <v>210</v>
      </c>
      <c r="C20" s="476" t="s">
        <v>758</v>
      </c>
      <c r="D20" s="476" t="s">
        <v>759</v>
      </c>
      <c r="E20" s="476" t="s">
        <v>760</v>
      </c>
      <c r="F20" s="476" t="s">
        <v>766</v>
      </c>
      <c r="G20" s="476" t="s">
        <v>761</v>
      </c>
      <c r="H20" s="476" t="s">
        <v>762</v>
      </c>
      <c r="I20" s="476" t="s">
        <v>763</v>
      </c>
      <c r="J20" s="476" t="s">
        <v>764</v>
      </c>
      <c r="K20" s="476" t="s">
        <v>765</v>
      </c>
      <c r="L20" s="476" t="s">
        <v>733</v>
      </c>
      <c r="M20" s="476" t="s">
        <v>733</v>
      </c>
      <c r="N20" s="476" t="s">
        <v>733</v>
      </c>
      <c r="O20" s="476" t="s">
        <v>733</v>
      </c>
      <c r="P20" s="476"/>
      <c r="Q20" s="476"/>
      <c r="R20" s="477"/>
      <c r="S20" s="206"/>
      <c r="T20" s="203">
        <f t="shared" si="0"/>
        <v>9</v>
      </c>
      <c r="U20" s="203">
        <f t="shared" si="1"/>
        <v>7</v>
      </c>
    </row>
    <row r="21" spans="1:21" x14ac:dyDescent="0.25">
      <c r="A21" s="478" t="s">
        <v>214</v>
      </c>
      <c r="B21" s="309" t="s">
        <v>213</v>
      </c>
      <c r="C21" s="476" t="s">
        <v>767</v>
      </c>
      <c r="D21" s="476" t="s">
        <v>768</v>
      </c>
      <c r="E21" s="476" t="s">
        <v>769</v>
      </c>
      <c r="F21" s="476" t="s">
        <v>770</v>
      </c>
      <c r="G21" s="476" t="s">
        <v>771</v>
      </c>
      <c r="H21" s="476" t="s">
        <v>772</v>
      </c>
      <c r="I21" s="476" t="s">
        <v>773</v>
      </c>
      <c r="J21" s="476" t="s">
        <v>774</v>
      </c>
      <c r="K21" s="476" t="s">
        <v>775</v>
      </c>
      <c r="L21" s="476" t="s">
        <v>776</v>
      </c>
      <c r="M21" s="476" t="s">
        <v>777</v>
      </c>
      <c r="N21" s="476" t="s">
        <v>778</v>
      </c>
      <c r="P21" s="476"/>
      <c r="Q21" s="476"/>
      <c r="R21" s="476"/>
      <c r="S21" s="206"/>
      <c r="T21" s="203">
        <f t="shared" si="0"/>
        <v>12</v>
      </c>
      <c r="U21" s="203">
        <f t="shared" si="1"/>
        <v>4</v>
      </c>
    </row>
    <row r="22" spans="1:21" x14ac:dyDescent="0.25">
      <c r="A22" s="475" t="s">
        <v>217</v>
      </c>
      <c r="B22" s="309" t="s">
        <v>216</v>
      </c>
      <c r="C22" s="476" t="s">
        <v>768</v>
      </c>
      <c r="D22" s="476" t="s">
        <v>769</v>
      </c>
      <c r="E22" s="476" t="s">
        <v>771</v>
      </c>
      <c r="F22" s="476" t="s">
        <v>772</v>
      </c>
      <c r="G22" s="476" t="s">
        <v>774</v>
      </c>
      <c r="H22" s="476" t="s">
        <v>775</v>
      </c>
      <c r="I22" s="476" t="s">
        <v>777</v>
      </c>
      <c r="J22" s="476" t="s">
        <v>778</v>
      </c>
      <c r="K22" s="476" t="s">
        <v>733</v>
      </c>
      <c r="L22" s="476" t="s">
        <v>733</v>
      </c>
      <c r="M22" s="476" t="s">
        <v>733</v>
      </c>
      <c r="N22" s="476" t="s">
        <v>733</v>
      </c>
      <c r="O22" s="476" t="s">
        <v>733</v>
      </c>
      <c r="P22" s="476"/>
      <c r="Q22" s="476"/>
      <c r="R22" s="477"/>
      <c r="S22" s="206"/>
      <c r="T22" s="203">
        <f t="shared" si="0"/>
        <v>8</v>
      </c>
      <c r="U22" s="203">
        <f t="shared" si="1"/>
        <v>8</v>
      </c>
    </row>
    <row r="23" spans="1:21" x14ac:dyDescent="0.25">
      <c r="A23" s="475" t="s">
        <v>220</v>
      </c>
      <c r="B23" s="309" t="s">
        <v>219</v>
      </c>
      <c r="C23" s="476" t="s">
        <v>768</v>
      </c>
      <c r="D23" s="476" t="s">
        <v>769</v>
      </c>
      <c r="E23" s="476" t="s">
        <v>771</v>
      </c>
      <c r="F23" s="476" t="s">
        <v>772</v>
      </c>
      <c r="G23" s="476" t="s">
        <v>773</v>
      </c>
      <c r="H23" s="623" t="s">
        <v>728</v>
      </c>
      <c r="I23" s="476" t="s">
        <v>774</v>
      </c>
      <c r="J23" s="476" t="s">
        <v>775</v>
      </c>
      <c r="K23" s="476" t="s">
        <v>776</v>
      </c>
      <c r="L23" s="476" t="s">
        <v>777</v>
      </c>
      <c r="M23" s="476" t="s">
        <v>778</v>
      </c>
      <c r="N23" s="476"/>
      <c r="O23" s="476"/>
      <c r="P23" s="476"/>
      <c r="Q23" s="476"/>
      <c r="R23" s="476"/>
      <c r="S23" s="206"/>
      <c r="T23" s="203">
        <f t="shared" si="0"/>
        <v>11</v>
      </c>
      <c r="U23" s="203">
        <f t="shared" si="1"/>
        <v>5</v>
      </c>
    </row>
    <row r="24" spans="1:21" x14ac:dyDescent="0.25">
      <c r="A24" s="475" t="s">
        <v>223</v>
      </c>
      <c r="B24" s="309" t="s">
        <v>222</v>
      </c>
      <c r="C24" s="476" t="s">
        <v>779</v>
      </c>
      <c r="D24" s="476" t="s">
        <v>780</v>
      </c>
      <c r="E24" s="476" t="s">
        <v>781</v>
      </c>
      <c r="F24" s="476" t="s">
        <v>782</v>
      </c>
      <c r="G24" s="476"/>
      <c r="H24" s="476" t="s">
        <v>733</v>
      </c>
      <c r="I24" s="476" t="s">
        <v>733</v>
      </c>
      <c r="J24" s="476" t="s">
        <v>733</v>
      </c>
      <c r="K24" s="476" t="s">
        <v>733</v>
      </c>
      <c r="L24" s="476" t="s">
        <v>733</v>
      </c>
      <c r="M24" s="476" t="s">
        <v>733</v>
      </c>
      <c r="N24" s="476" t="s">
        <v>733</v>
      </c>
      <c r="O24" s="476" t="s">
        <v>733</v>
      </c>
      <c r="P24" s="476"/>
      <c r="Q24" s="476"/>
      <c r="R24" s="477"/>
      <c r="S24" s="206"/>
      <c r="T24" s="203">
        <f t="shared" si="0"/>
        <v>4</v>
      </c>
      <c r="U24" s="203">
        <f t="shared" si="1"/>
        <v>12</v>
      </c>
    </row>
    <row r="25" spans="1:21" x14ac:dyDescent="0.25">
      <c r="A25" s="475" t="s">
        <v>226</v>
      </c>
      <c r="B25" s="309" t="s">
        <v>225</v>
      </c>
      <c r="C25" s="476" t="s">
        <v>779</v>
      </c>
      <c r="D25" s="476" t="s">
        <v>780</v>
      </c>
      <c r="E25" s="476" t="s">
        <v>733</v>
      </c>
      <c r="F25" s="476" t="s">
        <v>733</v>
      </c>
      <c r="G25" s="476" t="s">
        <v>733</v>
      </c>
      <c r="H25" s="476" t="s">
        <v>733</v>
      </c>
      <c r="I25" s="476" t="s">
        <v>733</v>
      </c>
      <c r="J25" s="476" t="s">
        <v>733</v>
      </c>
      <c r="K25" s="476" t="s">
        <v>733</v>
      </c>
      <c r="L25" s="476" t="s">
        <v>733</v>
      </c>
      <c r="M25" s="476" t="s">
        <v>733</v>
      </c>
      <c r="N25" s="476" t="s">
        <v>733</v>
      </c>
      <c r="O25" s="476" t="s">
        <v>733</v>
      </c>
      <c r="P25" s="476"/>
      <c r="Q25" s="476"/>
      <c r="R25" s="477"/>
      <c r="S25" s="206"/>
      <c r="T25" s="203">
        <f t="shared" si="0"/>
        <v>2</v>
      </c>
      <c r="U25" s="203">
        <f t="shared" si="1"/>
        <v>14</v>
      </c>
    </row>
    <row r="26" spans="1:21" x14ac:dyDescent="0.25">
      <c r="A26" s="475" t="s">
        <v>229</v>
      </c>
      <c r="B26" s="309" t="s">
        <v>228</v>
      </c>
      <c r="C26" s="476" t="s">
        <v>783</v>
      </c>
      <c r="D26" s="476" t="s">
        <v>784</v>
      </c>
      <c r="E26" s="476" t="s">
        <v>733</v>
      </c>
      <c r="F26" s="476" t="s">
        <v>733</v>
      </c>
      <c r="G26" s="476" t="s">
        <v>733</v>
      </c>
      <c r="H26" s="476" t="s">
        <v>733</v>
      </c>
      <c r="I26" s="476" t="s">
        <v>733</v>
      </c>
      <c r="J26" s="476" t="s">
        <v>733</v>
      </c>
      <c r="K26" s="476" t="s">
        <v>733</v>
      </c>
      <c r="L26" s="476" t="s">
        <v>733</v>
      </c>
      <c r="M26" s="476" t="s">
        <v>733</v>
      </c>
      <c r="N26" s="476" t="s">
        <v>733</v>
      </c>
      <c r="O26" s="476" t="s">
        <v>733</v>
      </c>
      <c r="P26" s="476"/>
      <c r="Q26" s="476"/>
      <c r="R26" s="477"/>
      <c r="S26" s="206"/>
      <c r="T26" s="203">
        <f t="shared" si="0"/>
        <v>2</v>
      </c>
      <c r="U26" s="203">
        <f t="shared" si="1"/>
        <v>14</v>
      </c>
    </row>
    <row r="27" spans="1:21" x14ac:dyDescent="0.25">
      <c r="A27" s="475" t="s">
        <v>232</v>
      </c>
      <c r="B27" s="309" t="s">
        <v>231</v>
      </c>
      <c r="C27" s="476" t="s">
        <v>783</v>
      </c>
      <c r="D27" s="476" t="s">
        <v>784</v>
      </c>
      <c r="E27" s="476" t="s">
        <v>733</v>
      </c>
      <c r="F27" s="476" t="s">
        <v>733</v>
      </c>
      <c r="G27" s="476" t="s">
        <v>733</v>
      </c>
      <c r="H27" s="476" t="s">
        <v>733</v>
      </c>
      <c r="I27" s="476" t="s">
        <v>733</v>
      </c>
      <c r="J27" s="476" t="s">
        <v>733</v>
      </c>
      <c r="K27" s="476" t="s">
        <v>733</v>
      </c>
      <c r="L27" s="476" t="s">
        <v>733</v>
      </c>
      <c r="M27" s="476" t="s">
        <v>733</v>
      </c>
      <c r="N27" s="476" t="s">
        <v>733</v>
      </c>
      <c r="O27" s="476" t="s">
        <v>733</v>
      </c>
      <c r="P27" s="476"/>
      <c r="Q27" s="476"/>
      <c r="R27" s="477"/>
      <c r="S27" s="206"/>
      <c r="T27" s="203">
        <f t="shared" si="0"/>
        <v>2</v>
      </c>
      <c r="U27" s="203">
        <f t="shared" si="1"/>
        <v>14</v>
      </c>
    </row>
    <row r="28" spans="1:21" x14ac:dyDescent="0.25">
      <c r="A28" s="475" t="s">
        <v>235</v>
      </c>
      <c r="B28" s="309" t="s">
        <v>234</v>
      </c>
      <c r="C28" s="476" t="s">
        <v>785</v>
      </c>
      <c r="D28" s="476" t="s">
        <v>786</v>
      </c>
      <c r="E28" s="476" t="s">
        <v>787</v>
      </c>
      <c r="F28" s="476" t="s">
        <v>788</v>
      </c>
      <c r="G28" s="476" t="s">
        <v>789</v>
      </c>
      <c r="H28" s="476" t="s">
        <v>733</v>
      </c>
      <c r="I28" s="476" t="s">
        <v>733</v>
      </c>
      <c r="J28" s="476" t="s">
        <v>733</v>
      </c>
      <c r="K28" s="476" t="s">
        <v>733</v>
      </c>
      <c r="L28" s="476" t="s">
        <v>733</v>
      </c>
      <c r="M28" s="476" t="s">
        <v>733</v>
      </c>
      <c r="N28" s="476" t="s">
        <v>733</v>
      </c>
      <c r="O28" s="476" t="s">
        <v>733</v>
      </c>
      <c r="P28" s="476" t="s">
        <v>733</v>
      </c>
      <c r="Q28" s="476" t="s">
        <v>733</v>
      </c>
      <c r="R28" s="477" t="s">
        <v>733</v>
      </c>
      <c r="S28" s="206"/>
      <c r="T28" s="203">
        <f t="shared" si="0"/>
        <v>5</v>
      </c>
      <c r="U28" s="203">
        <f t="shared" si="1"/>
        <v>11</v>
      </c>
    </row>
    <row r="29" spans="1:21" x14ac:dyDescent="0.25">
      <c r="A29" s="475" t="s">
        <v>238</v>
      </c>
      <c r="B29" s="309" t="s">
        <v>237</v>
      </c>
      <c r="C29" s="476" t="s">
        <v>790</v>
      </c>
      <c r="D29" s="476" t="s">
        <v>785</v>
      </c>
      <c r="E29" s="476" t="s">
        <v>786</v>
      </c>
      <c r="F29" s="476" t="s">
        <v>787</v>
      </c>
      <c r="G29" s="476" t="s">
        <v>788</v>
      </c>
      <c r="H29" s="476" t="s">
        <v>789</v>
      </c>
      <c r="I29" s="476" t="s">
        <v>733</v>
      </c>
      <c r="J29" s="476" t="s">
        <v>733</v>
      </c>
      <c r="K29" s="476" t="s">
        <v>733</v>
      </c>
      <c r="L29" s="476" t="s">
        <v>733</v>
      </c>
      <c r="M29" s="476" t="s">
        <v>733</v>
      </c>
      <c r="N29" s="476" t="s">
        <v>733</v>
      </c>
      <c r="O29" s="476" t="s">
        <v>733</v>
      </c>
      <c r="P29" s="476" t="s">
        <v>733</v>
      </c>
      <c r="Q29" s="476" t="s">
        <v>733</v>
      </c>
      <c r="R29" s="477" t="s">
        <v>733</v>
      </c>
      <c r="S29" s="206"/>
      <c r="T29" s="203">
        <f t="shared" si="0"/>
        <v>6</v>
      </c>
      <c r="U29" s="203">
        <f t="shared" si="1"/>
        <v>10</v>
      </c>
    </row>
    <row r="30" spans="1:21" x14ac:dyDescent="0.25">
      <c r="A30" s="475" t="s">
        <v>241</v>
      </c>
      <c r="B30" s="313" t="s">
        <v>240</v>
      </c>
      <c r="C30" s="476" t="s">
        <v>791</v>
      </c>
      <c r="D30" s="476" t="s">
        <v>792</v>
      </c>
      <c r="E30" s="476" t="s">
        <v>793</v>
      </c>
      <c r="F30" s="476" t="s">
        <v>794</v>
      </c>
      <c r="G30" s="476" t="s">
        <v>795</v>
      </c>
      <c r="H30" s="476" t="s">
        <v>796</v>
      </c>
      <c r="I30" s="476" t="s">
        <v>797</v>
      </c>
      <c r="J30" s="476" t="s">
        <v>798</v>
      </c>
      <c r="K30" s="476" t="s">
        <v>799</v>
      </c>
      <c r="L30" s="476" t="s">
        <v>800</v>
      </c>
      <c r="M30" s="476" t="s">
        <v>801</v>
      </c>
      <c r="N30" s="476" t="s">
        <v>802</v>
      </c>
      <c r="O30" s="476" t="s">
        <v>733</v>
      </c>
      <c r="P30" s="476" t="s">
        <v>733</v>
      </c>
      <c r="Q30" s="476" t="s">
        <v>733</v>
      </c>
      <c r="R30" s="477" t="s">
        <v>733</v>
      </c>
      <c r="S30" s="206"/>
      <c r="T30" s="203">
        <f t="shared" si="0"/>
        <v>12</v>
      </c>
      <c r="U30" s="203">
        <f t="shared" si="1"/>
        <v>4</v>
      </c>
    </row>
    <row r="31" spans="1:21" x14ac:dyDescent="0.25">
      <c r="A31" s="478" t="s">
        <v>244</v>
      </c>
      <c r="B31" s="309" t="s">
        <v>243</v>
      </c>
      <c r="C31" s="476" t="s">
        <v>791</v>
      </c>
      <c r="D31" s="476" t="s">
        <v>792</v>
      </c>
      <c r="E31" s="476" t="s">
        <v>793</v>
      </c>
      <c r="F31" s="476" t="s">
        <v>794</v>
      </c>
      <c r="G31" s="476" t="s">
        <v>795</v>
      </c>
      <c r="H31" s="476" t="s">
        <v>796</v>
      </c>
      <c r="I31" s="476" t="s">
        <v>797</v>
      </c>
      <c r="J31" s="476" t="s">
        <v>798</v>
      </c>
      <c r="K31" s="476" t="s">
        <v>799</v>
      </c>
      <c r="L31" s="476" t="s">
        <v>800</v>
      </c>
      <c r="M31" s="476" t="s">
        <v>803</v>
      </c>
      <c r="N31" s="476" t="s">
        <v>801</v>
      </c>
      <c r="O31" s="476" t="s">
        <v>804</v>
      </c>
      <c r="P31" s="476" t="s">
        <v>802</v>
      </c>
      <c r="Q31" s="476" t="s">
        <v>733</v>
      </c>
      <c r="R31" s="477" t="s">
        <v>733</v>
      </c>
      <c r="S31" s="206"/>
      <c r="T31" s="203">
        <f t="shared" si="0"/>
        <v>14</v>
      </c>
      <c r="U31" s="203">
        <f t="shared" si="1"/>
        <v>2</v>
      </c>
    </row>
    <row r="32" spans="1:21" x14ac:dyDescent="0.25">
      <c r="A32" s="478" t="s">
        <v>247</v>
      </c>
      <c r="B32" s="313" t="s">
        <v>246</v>
      </c>
      <c r="C32" s="476" t="s">
        <v>791</v>
      </c>
      <c r="D32" s="476" t="s">
        <v>792</v>
      </c>
      <c r="E32" s="476" t="s">
        <v>793</v>
      </c>
      <c r="F32" s="476" t="s">
        <v>794</v>
      </c>
      <c r="G32" s="476" t="s">
        <v>795</v>
      </c>
      <c r="H32" s="476" t="s">
        <v>796</v>
      </c>
      <c r="I32" s="476" t="s">
        <v>797</v>
      </c>
      <c r="J32" s="476" t="s">
        <v>798</v>
      </c>
      <c r="K32" s="476" t="s">
        <v>799</v>
      </c>
      <c r="L32" s="476" t="s">
        <v>800</v>
      </c>
      <c r="M32" s="476" t="s">
        <v>803</v>
      </c>
      <c r="N32" s="476" t="s">
        <v>801</v>
      </c>
      <c r="O32" s="476" t="s">
        <v>804</v>
      </c>
      <c r="P32" s="476" t="s">
        <v>802</v>
      </c>
      <c r="Q32" s="476" t="s">
        <v>733</v>
      </c>
      <c r="R32" s="477" t="s">
        <v>733</v>
      </c>
      <c r="S32" s="206"/>
      <c r="T32" s="203">
        <f t="shared" si="0"/>
        <v>14</v>
      </c>
      <c r="U32" s="203">
        <f t="shared" si="1"/>
        <v>2</v>
      </c>
    </row>
    <row r="33" spans="1:21" x14ac:dyDescent="0.25">
      <c r="A33" s="475" t="s">
        <v>250</v>
      </c>
      <c r="B33" s="309" t="s">
        <v>249</v>
      </c>
      <c r="C33" s="476" t="s">
        <v>805</v>
      </c>
      <c r="D33" s="476" t="s">
        <v>806</v>
      </c>
      <c r="E33" s="476" t="s">
        <v>807</v>
      </c>
      <c r="F33" s="476" t="s">
        <v>808</v>
      </c>
      <c r="G33" s="476" t="s">
        <v>809</v>
      </c>
      <c r="H33" s="476" t="s">
        <v>810</v>
      </c>
      <c r="I33" s="476" t="s">
        <v>733</v>
      </c>
      <c r="J33" s="476" t="s">
        <v>733</v>
      </c>
      <c r="K33" s="476" t="s">
        <v>733</v>
      </c>
      <c r="L33" s="476" t="s">
        <v>733</v>
      </c>
      <c r="M33" s="476" t="s">
        <v>733</v>
      </c>
      <c r="N33" s="476" t="s">
        <v>733</v>
      </c>
      <c r="O33" s="476" t="s">
        <v>733</v>
      </c>
      <c r="P33" s="476" t="s">
        <v>733</v>
      </c>
      <c r="Q33" s="476" t="s">
        <v>733</v>
      </c>
      <c r="R33" s="477" t="s">
        <v>733</v>
      </c>
      <c r="S33" s="206"/>
      <c r="T33" s="203">
        <f t="shared" si="0"/>
        <v>6</v>
      </c>
      <c r="U33" s="203">
        <f t="shared" si="1"/>
        <v>10</v>
      </c>
    </row>
    <row r="34" spans="1:21" x14ac:dyDescent="0.25">
      <c r="A34" s="475" t="s">
        <v>253</v>
      </c>
      <c r="B34" s="309" t="s">
        <v>252</v>
      </c>
      <c r="C34" s="476" t="s">
        <v>805</v>
      </c>
      <c r="D34" s="476" t="s">
        <v>806</v>
      </c>
      <c r="E34" s="476" t="s">
        <v>807</v>
      </c>
      <c r="F34" s="476" t="s">
        <v>808</v>
      </c>
      <c r="G34" s="476" t="s">
        <v>809</v>
      </c>
      <c r="H34" s="476" t="s">
        <v>810</v>
      </c>
      <c r="I34" s="476" t="s">
        <v>733</v>
      </c>
      <c r="J34" s="476" t="s">
        <v>733</v>
      </c>
      <c r="K34" s="476" t="s">
        <v>733</v>
      </c>
      <c r="L34" s="476" t="s">
        <v>733</v>
      </c>
      <c r="M34" s="476" t="s">
        <v>733</v>
      </c>
      <c r="N34" s="476" t="s">
        <v>733</v>
      </c>
      <c r="O34" s="476" t="s">
        <v>733</v>
      </c>
      <c r="P34" s="476" t="s">
        <v>733</v>
      </c>
      <c r="Q34" s="476" t="s">
        <v>733</v>
      </c>
      <c r="R34" s="477" t="s">
        <v>733</v>
      </c>
      <c r="S34" s="206"/>
      <c r="T34" s="203">
        <f t="shared" si="0"/>
        <v>6</v>
      </c>
      <c r="U34" s="203">
        <f t="shared" si="1"/>
        <v>10</v>
      </c>
    </row>
    <row r="35" spans="1:21" x14ac:dyDescent="0.25">
      <c r="A35" s="475" t="s">
        <v>256</v>
      </c>
      <c r="B35" s="309" t="s">
        <v>255</v>
      </c>
      <c r="C35" s="476" t="s">
        <v>811</v>
      </c>
      <c r="D35" s="476" t="s">
        <v>812</v>
      </c>
      <c r="E35" s="476" t="s">
        <v>813</v>
      </c>
      <c r="F35" s="476" t="s">
        <v>814</v>
      </c>
      <c r="G35" s="476" t="s">
        <v>815</v>
      </c>
      <c r="H35" s="476" t="s">
        <v>816</v>
      </c>
      <c r="I35" s="476" t="s">
        <v>817</v>
      </c>
      <c r="J35" s="476" t="s">
        <v>818</v>
      </c>
      <c r="K35" s="476" t="s">
        <v>819</v>
      </c>
      <c r="L35" s="476" t="s">
        <v>820</v>
      </c>
      <c r="M35" s="476" t="s">
        <v>821</v>
      </c>
      <c r="N35" s="476" t="s">
        <v>733</v>
      </c>
      <c r="O35" s="476" t="s">
        <v>733</v>
      </c>
      <c r="P35" s="476" t="s">
        <v>733</v>
      </c>
      <c r="Q35" s="476" t="s">
        <v>733</v>
      </c>
      <c r="R35" s="477" t="s">
        <v>733</v>
      </c>
      <c r="S35" s="206"/>
      <c r="T35" s="203">
        <f t="shared" si="0"/>
        <v>11</v>
      </c>
      <c r="U35" s="203">
        <f t="shared" si="1"/>
        <v>5</v>
      </c>
    </row>
    <row r="36" spans="1:21" x14ac:dyDescent="0.25">
      <c r="A36" s="479" t="s">
        <v>259</v>
      </c>
      <c r="B36" s="310" t="s">
        <v>822</v>
      </c>
      <c r="C36" t="s">
        <v>811</v>
      </c>
      <c r="D36" t="s">
        <v>812</v>
      </c>
      <c r="E36" t="s">
        <v>813</v>
      </c>
      <c r="F36" t="s">
        <v>814</v>
      </c>
      <c r="G36" t="s">
        <v>815</v>
      </c>
      <c r="H36" t="s">
        <v>816</v>
      </c>
      <c r="I36" t="s">
        <v>817</v>
      </c>
      <c r="J36" t="s">
        <v>823</v>
      </c>
      <c r="K36" t="s">
        <v>818</v>
      </c>
      <c r="L36" t="s">
        <v>824</v>
      </c>
      <c r="M36" t="s">
        <v>819</v>
      </c>
      <c r="N36" t="s">
        <v>825</v>
      </c>
      <c r="O36" t="s">
        <v>820</v>
      </c>
      <c r="P36" t="s">
        <v>821</v>
      </c>
      <c r="Q36" s="476" t="s">
        <v>733</v>
      </c>
      <c r="R36" s="477" t="s">
        <v>733</v>
      </c>
      <c r="S36" s="206"/>
      <c r="T36" s="203">
        <f t="shared" si="0"/>
        <v>14</v>
      </c>
      <c r="U36" s="203">
        <f t="shared" si="1"/>
        <v>2</v>
      </c>
    </row>
    <row r="37" spans="1:21" x14ac:dyDescent="0.25">
      <c r="A37" s="475" t="s">
        <v>262</v>
      </c>
      <c r="B37" s="309" t="s">
        <v>261</v>
      </c>
      <c r="C37" s="476" t="s">
        <v>811</v>
      </c>
      <c r="D37" s="476" t="s">
        <v>812</v>
      </c>
      <c r="E37" s="476" t="s">
        <v>813</v>
      </c>
      <c r="F37" s="476" t="s">
        <v>814</v>
      </c>
      <c r="G37" s="476" t="s">
        <v>815</v>
      </c>
      <c r="H37" s="476" t="s">
        <v>816</v>
      </c>
      <c r="I37" s="476" t="s">
        <v>817</v>
      </c>
      <c r="J37" s="476" t="s">
        <v>823</v>
      </c>
      <c r="K37" s="476" t="s">
        <v>818</v>
      </c>
      <c r="L37" s="476" t="s">
        <v>824</v>
      </c>
      <c r="M37" s="476" t="s">
        <v>819</v>
      </c>
      <c r="N37" s="476" t="s">
        <v>825</v>
      </c>
      <c r="O37" s="476" t="s">
        <v>820</v>
      </c>
      <c r="P37" s="476" t="s">
        <v>821</v>
      </c>
      <c r="Q37" s="476" t="s">
        <v>733</v>
      </c>
      <c r="R37" s="477" t="s">
        <v>733</v>
      </c>
      <c r="S37" s="206"/>
      <c r="T37" s="203">
        <f t="shared" si="0"/>
        <v>14</v>
      </c>
      <c r="U37" s="203">
        <f t="shared" si="1"/>
        <v>2</v>
      </c>
    </row>
    <row r="38" spans="1:21" x14ac:dyDescent="0.25">
      <c r="A38" s="475" t="s">
        <v>265</v>
      </c>
      <c r="B38" s="309" t="s">
        <v>264</v>
      </c>
      <c r="C38" s="476" t="s">
        <v>826</v>
      </c>
      <c r="D38" s="476" t="s">
        <v>827</v>
      </c>
      <c r="E38" s="476" t="s">
        <v>828</v>
      </c>
      <c r="F38" s="476" t="s">
        <v>829</v>
      </c>
      <c r="G38" s="476" t="s">
        <v>830</v>
      </c>
      <c r="H38" s="476" t="s">
        <v>831</v>
      </c>
      <c r="I38" s="476" t="s">
        <v>832</v>
      </c>
      <c r="J38" s="476" t="s">
        <v>733</v>
      </c>
      <c r="K38" s="476" t="s">
        <v>733</v>
      </c>
      <c r="L38" s="476" t="s">
        <v>733</v>
      </c>
      <c r="M38" s="476" t="s">
        <v>733</v>
      </c>
      <c r="N38" s="476" t="s">
        <v>733</v>
      </c>
      <c r="O38" s="476" t="s">
        <v>733</v>
      </c>
      <c r="P38" s="476" t="s">
        <v>733</v>
      </c>
      <c r="Q38" s="476" t="s">
        <v>733</v>
      </c>
      <c r="R38" s="477" t="s">
        <v>733</v>
      </c>
      <c r="S38" s="206"/>
      <c r="T38" s="203">
        <f t="shared" si="0"/>
        <v>7</v>
      </c>
      <c r="U38" s="203">
        <f t="shared" si="1"/>
        <v>9</v>
      </c>
    </row>
    <row r="39" spans="1:21" x14ac:dyDescent="0.25">
      <c r="A39" s="475" t="s">
        <v>269</v>
      </c>
      <c r="B39" s="309" t="s">
        <v>268</v>
      </c>
      <c r="C39" s="476" t="s">
        <v>833</v>
      </c>
      <c r="D39" s="476" t="s">
        <v>834</v>
      </c>
      <c r="E39" s="476" t="s">
        <v>835</v>
      </c>
      <c r="F39" s="476" t="s">
        <v>836</v>
      </c>
      <c r="G39" s="476" t="s">
        <v>837</v>
      </c>
      <c r="H39" s="476" t="s">
        <v>838</v>
      </c>
      <c r="I39" s="476" t="s">
        <v>839</v>
      </c>
      <c r="J39" s="476" t="s">
        <v>840</v>
      </c>
      <c r="K39" s="476" t="s">
        <v>841</v>
      </c>
      <c r="L39" s="476" t="s">
        <v>842</v>
      </c>
      <c r="M39" s="476" t="s">
        <v>733</v>
      </c>
      <c r="N39" s="476" t="s">
        <v>733</v>
      </c>
      <c r="O39" s="476" t="s">
        <v>733</v>
      </c>
      <c r="P39" s="476" t="s">
        <v>733</v>
      </c>
      <c r="Q39" s="476" t="s">
        <v>733</v>
      </c>
      <c r="R39" s="477" t="s">
        <v>733</v>
      </c>
      <c r="S39" s="206"/>
      <c r="T39" s="203">
        <f t="shared" si="0"/>
        <v>10</v>
      </c>
      <c r="U39" s="203">
        <f t="shared" si="1"/>
        <v>6</v>
      </c>
    </row>
    <row r="40" spans="1:21" x14ac:dyDescent="0.25">
      <c r="A40" s="475" t="s">
        <v>272</v>
      </c>
      <c r="B40" s="309" t="s">
        <v>271</v>
      </c>
      <c r="C40" s="476" t="s">
        <v>833</v>
      </c>
      <c r="D40" s="476" t="s">
        <v>834</v>
      </c>
      <c r="E40" s="476" t="s">
        <v>835</v>
      </c>
      <c r="F40" s="476" t="s">
        <v>836</v>
      </c>
      <c r="G40" s="476" t="s">
        <v>837</v>
      </c>
      <c r="H40" s="476" t="s">
        <v>838</v>
      </c>
      <c r="I40" s="476" t="s">
        <v>839</v>
      </c>
      <c r="J40" s="476" t="s">
        <v>840</v>
      </c>
      <c r="K40" s="476" t="s">
        <v>841</v>
      </c>
      <c r="L40" s="476" t="s">
        <v>842</v>
      </c>
      <c r="M40" s="476" t="s">
        <v>733</v>
      </c>
      <c r="N40" s="476" t="s">
        <v>733</v>
      </c>
      <c r="O40" s="476" t="s">
        <v>733</v>
      </c>
      <c r="P40" s="476" t="s">
        <v>733</v>
      </c>
      <c r="Q40" s="476" t="s">
        <v>733</v>
      </c>
      <c r="R40" s="477" t="s">
        <v>733</v>
      </c>
      <c r="S40" s="206"/>
      <c r="T40" s="203">
        <f t="shared" si="0"/>
        <v>10</v>
      </c>
      <c r="U40" s="203">
        <f t="shared" si="1"/>
        <v>6</v>
      </c>
    </row>
    <row r="41" spans="1:21" x14ac:dyDescent="0.25">
      <c r="A41" s="475" t="s">
        <v>275</v>
      </c>
      <c r="B41" s="309" t="s">
        <v>274</v>
      </c>
      <c r="C41" s="476" t="s">
        <v>843</v>
      </c>
      <c r="D41" s="476" t="s">
        <v>844</v>
      </c>
      <c r="E41" s="476" t="s">
        <v>845</v>
      </c>
      <c r="F41" s="476" t="s">
        <v>846</v>
      </c>
      <c r="G41" s="476" t="s">
        <v>733</v>
      </c>
      <c r="H41" s="476" t="s">
        <v>733</v>
      </c>
      <c r="I41" s="476" t="s">
        <v>733</v>
      </c>
      <c r="J41" s="476" t="s">
        <v>733</v>
      </c>
      <c r="K41" s="476" t="s">
        <v>733</v>
      </c>
      <c r="L41" s="476" t="s">
        <v>733</v>
      </c>
      <c r="M41" s="476" t="s">
        <v>733</v>
      </c>
      <c r="N41" s="476" t="s">
        <v>733</v>
      </c>
      <c r="O41" s="476" t="s">
        <v>733</v>
      </c>
      <c r="P41" s="476" t="s">
        <v>733</v>
      </c>
      <c r="Q41" s="476" t="s">
        <v>733</v>
      </c>
      <c r="R41" s="477" t="s">
        <v>733</v>
      </c>
      <c r="S41" s="206"/>
      <c r="T41" s="203">
        <f t="shared" si="0"/>
        <v>4</v>
      </c>
      <c r="U41" s="203">
        <f t="shared" si="1"/>
        <v>12</v>
      </c>
    </row>
    <row r="42" spans="1:21" x14ac:dyDescent="0.25">
      <c r="A42" s="475" t="s">
        <v>279</v>
      </c>
      <c r="B42" s="309" t="s">
        <v>278</v>
      </c>
      <c r="C42" s="476" t="s">
        <v>843</v>
      </c>
      <c r="D42" s="476" t="s">
        <v>844</v>
      </c>
      <c r="E42" s="476" t="s">
        <v>845</v>
      </c>
      <c r="F42" s="476" t="s">
        <v>846</v>
      </c>
      <c r="G42" s="476" t="s">
        <v>733</v>
      </c>
      <c r="H42" s="476" t="s">
        <v>733</v>
      </c>
      <c r="I42" s="476" t="s">
        <v>733</v>
      </c>
      <c r="J42" s="476" t="s">
        <v>733</v>
      </c>
      <c r="K42" s="476" t="s">
        <v>733</v>
      </c>
      <c r="L42" s="476" t="s">
        <v>733</v>
      </c>
      <c r="M42" s="476" t="s">
        <v>733</v>
      </c>
      <c r="N42" s="476" t="s">
        <v>733</v>
      </c>
      <c r="O42" s="476" t="s">
        <v>733</v>
      </c>
      <c r="P42" s="476" t="s">
        <v>733</v>
      </c>
      <c r="Q42" s="476" t="s">
        <v>733</v>
      </c>
      <c r="R42" s="477" t="s">
        <v>733</v>
      </c>
      <c r="S42" s="206"/>
      <c r="T42" s="203">
        <f t="shared" si="0"/>
        <v>4</v>
      </c>
      <c r="U42" s="203">
        <f t="shared" si="1"/>
        <v>12</v>
      </c>
    </row>
    <row r="43" spans="1:21" x14ac:dyDescent="0.25">
      <c r="A43" s="475" t="s">
        <v>282</v>
      </c>
      <c r="B43" s="309" t="s">
        <v>281</v>
      </c>
      <c r="C43" s="476" t="s">
        <v>847</v>
      </c>
      <c r="D43" s="476" t="s">
        <v>848</v>
      </c>
      <c r="E43" s="476" t="s">
        <v>849</v>
      </c>
      <c r="F43" s="476" t="s">
        <v>850</v>
      </c>
      <c r="G43" s="476" t="s">
        <v>851</v>
      </c>
      <c r="H43" s="476" t="s">
        <v>852</v>
      </c>
      <c r="I43" s="476" t="s">
        <v>853</v>
      </c>
      <c r="J43" s="476" t="s">
        <v>854</v>
      </c>
      <c r="K43" s="476" t="s">
        <v>855</v>
      </c>
      <c r="L43" s="476" t="s">
        <v>856</v>
      </c>
      <c r="M43" s="476" t="s">
        <v>857</v>
      </c>
      <c r="N43" s="476" t="s">
        <v>858</v>
      </c>
      <c r="O43" s="476" t="s">
        <v>733</v>
      </c>
      <c r="P43" s="476" t="s">
        <v>733</v>
      </c>
      <c r="Q43" s="476" t="s">
        <v>733</v>
      </c>
      <c r="R43" s="477" t="s">
        <v>733</v>
      </c>
      <c r="S43" s="206"/>
      <c r="T43" s="203">
        <f t="shared" si="0"/>
        <v>12</v>
      </c>
      <c r="U43" s="203">
        <f t="shared" si="1"/>
        <v>4</v>
      </c>
    </row>
    <row r="44" spans="1:21" x14ac:dyDescent="0.25">
      <c r="A44" s="475" t="s">
        <v>285</v>
      </c>
      <c r="B44" s="309" t="s">
        <v>284</v>
      </c>
      <c r="C44" s="476" t="s">
        <v>847</v>
      </c>
      <c r="D44" s="476" t="s">
        <v>848</v>
      </c>
      <c r="E44" s="476" t="s">
        <v>849</v>
      </c>
      <c r="F44" s="476" t="s">
        <v>850</v>
      </c>
      <c r="G44" s="476" t="s">
        <v>851</v>
      </c>
      <c r="H44" s="476" t="s">
        <v>852</v>
      </c>
      <c r="I44" s="476" t="s">
        <v>859</v>
      </c>
      <c r="J44" s="476" t="s">
        <v>853</v>
      </c>
      <c r="K44" s="476" t="s">
        <v>854</v>
      </c>
      <c r="L44" s="476" t="s">
        <v>855</v>
      </c>
      <c r="M44" s="476" t="s">
        <v>856</v>
      </c>
      <c r="N44" s="476" t="s">
        <v>857</v>
      </c>
      <c r="O44" s="476" t="s">
        <v>858</v>
      </c>
      <c r="P44" s="476" t="s">
        <v>733</v>
      </c>
      <c r="Q44" s="476" t="s">
        <v>733</v>
      </c>
      <c r="R44" s="477" t="s">
        <v>733</v>
      </c>
      <c r="S44" s="206"/>
      <c r="T44" s="203">
        <f t="shared" si="0"/>
        <v>13</v>
      </c>
      <c r="U44" s="203">
        <f t="shared" si="1"/>
        <v>3</v>
      </c>
    </row>
    <row r="45" spans="1:21" x14ac:dyDescent="0.25">
      <c r="A45" s="475" t="s">
        <v>288</v>
      </c>
      <c r="B45" s="309" t="s">
        <v>287</v>
      </c>
      <c r="C45" s="476" t="s">
        <v>847</v>
      </c>
      <c r="D45" s="476" t="s">
        <v>848</v>
      </c>
      <c r="E45" s="476" t="s">
        <v>849</v>
      </c>
      <c r="F45" s="476" t="s">
        <v>850</v>
      </c>
      <c r="G45" s="476" t="s">
        <v>851</v>
      </c>
      <c r="H45" s="476" t="s">
        <v>852</v>
      </c>
      <c r="I45" s="476" t="s">
        <v>859</v>
      </c>
      <c r="J45" s="476" t="s">
        <v>853</v>
      </c>
      <c r="K45" s="476" t="s">
        <v>854</v>
      </c>
      <c r="L45" s="476" t="s">
        <v>855</v>
      </c>
      <c r="M45" s="476" t="s">
        <v>856</v>
      </c>
      <c r="N45" s="476" t="s">
        <v>857</v>
      </c>
      <c r="O45" s="476" t="s">
        <v>858</v>
      </c>
      <c r="P45" s="476" t="s">
        <v>733</v>
      </c>
      <c r="Q45" s="476" t="s">
        <v>733</v>
      </c>
      <c r="R45" s="477" t="s">
        <v>733</v>
      </c>
      <c r="S45" s="206"/>
      <c r="T45" s="203">
        <f t="shared" si="0"/>
        <v>13</v>
      </c>
      <c r="U45" s="203">
        <f t="shared" si="1"/>
        <v>3</v>
      </c>
    </row>
    <row r="46" spans="1:21" x14ac:dyDescent="0.25">
      <c r="A46" s="475" t="s">
        <v>291</v>
      </c>
      <c r="B46" s="309" t="s">
        <v>290</v>
      </c>
      <c r="C46" s="476" t="s">
        <v>860</v>
      </c>
      <c r="D46" s="476" t="s">
        <v>861</v>
      </c>
      <c r="E46" s="476" t="s">
        <v>862</v>
      </c>
      <c r="F46" s="476" t="s">
        <v>863</v>
      </c>
      <c r="G46" s="476" t="s">
        <v>864</v>
      </c>
      <c r="H46" s="476" t="s">
        <v>865</v>
      </c>
      <c r="I46" s="476" t="s">
        <v>866</v>
      </c>
      <c r="J46" s="476" t="s">
        <v>867</v>
      </c>
      <c r="K46" s="476" t="s">
        <v>868</v>
      </c>
      <c r="L46" s="476" t="s">
        <v>869</v>
      </c>
      <c r="M46" s="476" t="s">
        <v>870</v>
      </c>
      <c r="N46" s="476" t="s">
        <v>871</v>
      </c>
      <c r="O46" s="476" t="s">
        <v>733</v>
      </c>
      <c r="P46" s="476" t="s">
        <v>733</v>
      </c>
      <c r="Q46" s="476" t="s">
        <v>733</v>
      </c>
      <c r="R46" s="477" t="s">
        <v>733</v>
      </c>
      <c r="S46" s="206"/>
      <c r="T46" s="203">
        <f t="shared" si="0"/>
        <v>12</v>
      </c>
      <c r="U46" s="203">
        <f t="shared" si="1"/>
        <v>4</v>
      </c>
    </row>
    <row r="47" spans="1:21" x14ac:dyDescent="0.25">
      <c r="A47" s="475" t="s">
        <v>294</v>
      </c>
      <c r="B47" s="309" t="s">
        <v>293</v>
      </c>
      <c r="C47" s="476" t="s">
        <v>872</v>
      </c>
      <c r="D47" s="476" t="s">
        <v>873</v>
      </c>
      <c r="E47" s="476" t="s">
        <v>860</v>
      </c>
      <c r="F47" s="476" t="s">
        <v>861</v>
      </c>
      <c r="G47" s="476" t="s">
        <v>862</v>
      </c>
      <c r="H47" s="476" t="s">
        <v>863</v>
      </c>
      <c r="I47" s="476" t="s">
        <v>864</v>
      </c>
      <c r="J47" s="476" t="s">
        <v>865</v>
      </c>
      <c r="K47" s="476" t="s">
        <v>866</v>
      </c>
      <c r="L47" s="476" t="s">
        <v>867</v>
      </c>
      <c r="M47" s="476" t="s">
        <v>868</v>
      </c>
      <c r="N47" s="476" t="s">
        <v>869</v>
      </c>
      <c r="O47" s="476" t="s">
        <v>870</v>
      </c>
      <c r="P47" s="476" t="s">
        <v>871</v>
      </c>
      <c r="Q47" s="476" t="s">
        <v>733</v>
      </c>
      <c r="R47" s="477" t="s">
        <v>733</v>
      </c>
      <c r="S47" s="206"/>
      <c r="T47" s="203">
        <f t="shared" si="0"/>
        <v>14</v>
      </c>
      <c r="U47" s="203">
        <f t="shared" si="1"/>
        <v>2</v>
      </c>
    </row>
    <row r="48" spans="1:21" x14ac:dyDescent="0.25">
      <c r="A48" s="475" t="s">
        <v>297</v>
      </c>
      <c r="B48" s="309" t="s">
        <v>296</v>
      </c>
      <c r="C48" s="476" t="s">
        <v>872</v>
      </c>
      <c r="D48" s="476" t="s">
        <v>873</v>
      </c>
      <c r="E48" s="476" t="s">
        <v>860</v>
      </c>
      <c r="F48" s="476" t="s">
        <v>861</v>
      </c>
      <c r="G48" s="476" t="s">
        <v>862</v>
      </c>
      <c r="H48" s="476" t="s">
        <v>863</v>
      </c>
      <c r="I48" s="476" t="s">
        <v>864</v>
      </c>
      <c r="J48" s="476" t="s">
        <v>865</v>
      </c>
      <c r="K48" s="476" t="s">
        <v>866</v>
      </c>
      <c r="L48" s="476" t="s">
        <v>867</v>
      </c>
      <c r="M48" s="476" t="s">
        <v>868</v>
      </c>
      <c r="N48" s="476" t="s">
        <v>869</v>
      </c>
      <c r="O48" s="476" t="s">
        <v>870</v>
      </c>
      <c r="P48" s="476" t="s">
        <v>871</v>
      </c>
      <c r="Q48" s="476" t="s">
        <v>733</v>
      </c>
      <c r="R48" s="477" t="s">
        <v>733</v>
      </c>
      <c r="S48" s="206"/>
      <c r="T48" s="203">
        <f t="shared" si="0"/>
        <v>14</v>
      </c>
      <c r="U48" s="203">
        <f t="shared" si="1"/>
        <v>2</v>
      </c>
    </row>
    <row r="49" spans="1:21" x14ac:dyDescent="0.25">
      <c r="A49" s="475" t="s">
        <v>300</v>
      </c>
      <c r="B49" s="309" t="s">
        <v>299</v>
      </c>
      <c r="C49" s="476" t="s">
        <v>874</v>
      </c>
      <c r="D49" s="476" t="s">
        <v>875</v>
      </c>
      <c r="E49" s="476" t="s">
        <v>876</v>
      </c>
      <c r="F49" s="476" t="s">
        <v>877</v>
      </c>
      <c r="G49" s="476" t="s">
        <v>878</v>
      </c>
      <c r="H49" s="476" t="s">
        <v>879</v>
      </c>
      <c r="I49" s="476" t="s">
        <v>880</v>
      </c>
      <c r="J49" s="476" t="s">
        <v>733</v>
      </c>
      <c r="K49" s="476" t="s">
        <v>733</v>
      </c>
      <c r="L49" s="476" t="s">
        <v>733</v>
      </c>
      <c r="M49" s="476" t="s">
        <v>733</v>
      </c>
      <c r="N49" s="476" t="s">
        <v>733</v>
      </c>
      <c r="O49" s="476" t="s">
        <v>733</v>
      </c>
      <c r="P49" s="476" t="s">
        <v>733</v>
      </c>
      <c r="Q49" s="476" t="s">
        <v>733</v>
      </c>
      <c r="R49" s="477" t="s">
        <v>733</v>
      </c>
      <c r="S49" s="206"/>
      <c r="T49" s="203">
        <f t="shared" si="0"/>
        <v>7</v>
      </c>
      <c r="U49" s="203">
        <f t="shared" si="1"/>
        <v>9</v>
      </c>
    </row>
    <row r="50" spans="1:21" x14ac:dyDescent="0.25">
      <c r="A50" s="475" t="s">
        <v>303</v>
      </c>
      <c r="B50" s="309" t="s">
        <v>302</v>
      </c>
      <c r="C50" s="476" t="s">
        <v>874</v>
      </c>
      <c r="D50" s="476" t="s">
        <v>875</v>
      </c>
      <c r="E50" s="476" t="s">
        <v>876</v>
      </c>
      <c r="F50" s="476" t="s">
        <v>877</v>
      </c>
      <c r="G50" s="476" t="s">
        <v>881</v>
      </c>
      <c r="H50" s="476" t="s">
        <v>878</v>
      </c>
      <c r="I50" s="476" t="s">
        <v>879</v>
      </c>
      <c r="J50" s="476" t="s">
        <v>880</v>
      </c>
      <c r="K50" s="476" t="s">
        <v>882</v>
      </c>
      <c r="L50" s="476" t="s">
        <v>733</v>
      </c>
      <c r="M50" s="476" t="s">
        <v>733</v>
      </c>
      <c r="N50" s="476" t="s">
        <v>733</v>
      </c>
      <c r="O50" s="476" t="s">
        <v>733</v>
      </c>
      <c r="P50" s="476" t="s">
        <v>733</v>
      </c>
      <c r="Q50" s="476" t="s">
        <v>733</v>
      </c>
      <c r="R50" s="477" t="s">
        <v>733</v>
      </c>
      <c r="S50" s="206"/>
      <c r="T50" s="203">
        <f t="shared" si="0"/>
        <v>9</v>
      </c>
      <c r="U50" s="203">
        <f t="shared" si="1"/>
        <v>7</v>
      </c>
    </row>
    <row r="51" spans="1:21" x14ac:dyDescent="0.25">
      <c r="A51" s="475" t="s">
        <v>306</v>
      </c>
      <c r="B51" s="309" t="s">
        <v>305</v>
      </c>
      <c r="C51" s="476" t="s">
        <v>874</v>
      </c>
      <c r="D51" s="476" t="s">
        <v>875</v>
      </c>
      <c r="E51" s="476" t="s">
        <v>876</v>
      </c>
      <c r="F51" s="476" t="s">
        <v>877</v>
      </c>
      <c r="G51" s="476" t="s">
        <v>881</v>
      </c>
      <c r="H51" s="476" t="s">
        <v>878</v>
      </c>
      <c r="I51" s="476" t="s">
        <v>879</v>
      </c>
      <c r="J51" s="476" t="s">
        <v>880</v>
      </c>
      <c r="K51" s="476" t="s">
        <v>882</v>
      </c>
      <c r="L51" s="476" t="s">
        <v>733</v>
      </c>
      <c r="M51" s="476" t="s">
        <v>733</v>
      </c>
      <c r="N51" s="476" t="s">
        <v>733</v>
      </c>
      <c r="O51" s="476" t="s">
        <v>733</v>
      </c>
      <c r="P51" s="476" t="s">
        <v>733</v>
      </c>
      <c r="Q51" s="476" t="s">
        <v>733</v>
      </c>
      <c r="R51" s="477" t="s">
        <v>733</v>
      </c>
      <c r="S51" s="206"/>
      <c r="T51" s="203">
        <f t="shared" si="0"/>
        <v>9</v>
      </c>
      <c r="U51" s="203">
        <f t="shared" si="1"/>
        <v>7</v>
      </c>
    </row>
    <row r="52" spans="1:21" x14ac:dyDescent="0.25">
      <c r="A52" s="475" t="s">
        <v>309</v>
      </c>
      <c r="B52" s="314" t="s">
        <v>308</v>
      </c>
      <c r="C52" s="476" t="s">
        <v>883</v>
      </c>
      <c r="D52" s="476" t="s">
        <v>884</v>
      </c>
      <c r="E52" s="476" t="s">
        <v>885</v>
      </c>
      <c r="F52" s="476" t="s">
        <v>886</v>
      </c>
      <c r="G52" s="476" t="s">
        <v>887</v>
      </c>
      <c r="H52" s="476" t="s">
        <v>888</v>
      </c>
      <c r="I52" s="476" t="s">
        <v>889</v>
      </c>
      <c r="J52" s="476" t="s">
        <v>733</v>
      </c>
      <c r="K52" s="476" t="s">
        <v>733</v>
      </c>
      <c r="L52" s="476" t="s">
        <v>733</v>
      </c>
      <c r="M52" s="476" t="s">
        <v>733</v>
      </c>
      <c r="N52" s="476" t="s">
        <v>733</v>
      </c>
      <c r="O52" s="476" t="s">
        <v>733</v>
      </c>
      <c r="P52" s="476" t="s">
        <v>733</v>
      </c>
      <c r="Q52" s="476" t="s">
        <v>733</v>
      </c>
      <c r="R52" s="477" t="s">
        <v>733</v>
      </c>
      <c r="S52" s="206"/>
      <c r="T52" s="203">
        <f t="shared" si="0"/>
        <v>7</v>
      </c>
      <c r="U52" s="203">
        <f t="shared" si="1"/>
        <v>9</v>
      </c>
    </row>
    <row r="53" spans="1:21" x14ac:dyDescent="0.25">
      <c r="A53" s="475" t="s">
        <v>312</v>
      </c>
      <c r="B53" s="314" t="s">
        <v>311</v>
      </c>
      <c r="C53" s="476" t="s">
        <v>883</v>
      </c>
      <c r="D53" s="476" t="s">
        <v>884</v>
      </c>
      <c r="E53" s="476" t="s">
        <v>885</v>
      </c>
      <c r="F53" s="476" t="s">
        <v>886</v>
      </c>
      <c r="G53" s="476" t="s">
        <v>887</v>
      </c>
      <c r="H53" s="476" t="s">
        <v>888</v>
      </c>
      <c r="I53" s="476" t="s">
        <v>889</v>
      </c>
      <c r="J53" s="476" t="s">
        <v>733</v>
      </c>
      <c r="K53" s="476" t="s">
        <v>733</v>
      </c>
      <c r="L53" s="476" t="s">
        <v>733</v>
      </c>
      <c r="M53" s="476" t="s">
        <v>733</v>
      </c>
      <c r="N53" s="476" t="s">
        <v>733</v>
      </c>
      <c r="O53" s="476" t="s">
        <v>733</v>
      </c>
      <c r="P53" s="476" t="s">
        <v>733</v>
      </c>
      <c r="Q53" s="476" t="s">
        <v>733</v>
      </c>
      <c r="R53" s="477" t="s">
        <v>733</v>
      </c>
      <c r="S53" s="206"/>
      <c r="T53" s="203">
        <f t="shared" si="0"/>
        <v>7</v>
      </c>
      <c r="U53" s="203">
        <f t="shared" si="1"/>
        <v>9</v>
      </c>
    </row>
    <row r="54" spans="1:21" x14ac:dyDescent="0.25">
      <c r="A54" s="475" t="s">
        <v>315</v>
      </c>
      <c r="B54" s="314" t="s">
        <v>314</v>
      </c>
      <c r="C54" s="476" t="s">
        <v>750</v>
      </c>
      <c r="D54" s="476" t="s">
        <v>890</v>
      </c>
      <c r="E54" s="476" t="s">
        <v>891</v>
      </c>
      <c r="F54" s="476" t="s">
        <v>892</v>
      </c>
      <c r="G54" s="476" t="s">
        <v>893</v>
      </c>
      <c r="H54" s="476" t="s">
        <v>894</v>
      </c>
      <c r="I54" s="476" t="s">
        <v>733</v>
      </c>
      <c r="J54" s="476" t="s">
        <v>733</v>
      </c>
      <c r="K54" s="476" t="s">
        <v>733</v>
      </c>
      <c r="L54" s="476" t="s">
        <v>733</v>
      </c>
      <c r="M54" s="476" t="s">
        <v>733</v>
      </c>
      <c r="N54" s="476" t="s">
        <v>733</v>
      </c>
      <c r="O54" s="476" t="s">
        <v>733</v>
      </c>
      <c r="P54" s="476" t="s">
        <v>733</v>
      </c>
      <c r="Q54" s="476" t="s">
        <v>733</v>
      </c>
      <c r="R54" s="477" t="s">
        <v>733</v>
      </c>
      <c r="S54" s="206"/>
      <c r="T54" s="203">
        <f t="shared" si="0"/>
        <v>6</v>
      </c>
      <c r="U54" s="203">
        <f t="shared" si="1"/>
        <v>10</v>
      </c>
    </row>
    <row r="55" spans="1:21" x14ac:dyDescent="0.25">
      <c r="A55" s="475" t="s">
        <v>318</v>
      </c>
      <c r="B55" s="314" t="s">
        <v>317</v>
      </c>
      <c r="C55" s="476" t="s">
        <v>890</v>
      </c>
      <c r="D55" s="476" t="s">
        <v>891</v>
      </c>
      <c r="E55" s="476" t="s">
        <v>893</v>
      </c>
      <c r="F55" s="476" t="s">
        <v>892</v>
      </c>
      <c r="G55" s="476" t="s">
        <v>894</v>
      </c>
      <c r="H55" s="476" t="s">
        <v>733</v>
      </c>
      <c r="I55" s="476" t="s">
        <v>733</v>
      </c>
      <c r="J55" s="476" t="s">
        <v>733</v>
      </c>
      <c r="K55" s="476" t="s">
        <v>733</v>
      </c>
      <c r="L55" s="476" t="s">
        <v>733</v>
      </c>
      <c r="M55" s="476" t="s">
        <v>733</v>
      </c>
      <c r="N55" s="476" t="s">
        <v>733</v>
      </c>
      <c r="O55" s="476" t="s">
        <v>733</v>
      </c>
      <c r="P55" s="476" t="s">
        <v>733</v>
      </c>
      <c r="Q55" s="476" t="s">
        <v>733</v>
      </c>
      <c r="R55" s="477" t="s">
        <v>733</v>
      </c>
      <c r="S55" s="206"/>
      <c r="T55" s="203">
        <f t="shared" si="0"/>
        <v>5</v>
      </c>
      <c r="U55" s="203">
        <f t="shared" si="1"/>
        <v>11</v>
      </c>
    </row>
    <row r="56" spans="1:21" x14ac:dyDescent="0.25">
      <c r="A56" s="475" t="s">
        <v>322</v>
      </c>
      <c r="B56" s="314" t="s">
        <v>321</v>
      </c>
      <c r="C56" s="476" t="s">
        <v>890</v>
      </c>
      <c r="D56" s="476" t="s">
        <v>891</v>
      </c>
      <c r="E56" s="476" t="s">
        <v>893</v>
      </c>
      <c r="F56" s="476" t="s">
        <v>892</v>
      </c>
      <c r="G56" s="476" t="s">
        <v>894</v>
      </c>
      <c r="H56" s="476" t="s">
        <v>733</v>
      </c>
      <c r="I56" s="476" t="s">
        <v>733</v>
      </c>
      <c r="J56" s="476" t="s">
        <v>733</v>
      </c>
      <c r="K56" s="476" t="s">
        <v>733</v>
      </c>
      <c r="L56" s="476" t="s">
        <v>733</v>
      </c>
      <c r="M56" s="476" t="s">
        <v>733</v>
      </c>
      <c r="N56" s="476" t="s">
        <v>733</v>
      </c>
      <c r="O56" s="476" t="s">
        <v>733</v>
      </c>
      <c r="P56" s="476" t="s">
        <v>733</v>
      </c>
      <c r="Q56" s="476" t="s">
        <v>733</v>
      </c>
      <c r="R56" s="477" t="s">
        <v>733</v>
      </c>
      <c r="S56" s="206"/>
      <c r="T56" s="203">
        <f t="shared" si="0"/>
        <v>5</v>
      </c>
      <c r="U56" s="203">
        <f t="shared" si="1"/>
        <v>11</v>
      </c>
    </row>
    <row r="57" spans="1:21" x14ac:dyDescent="0.25">
      <c r="A57" s="475" t="s">
        <v>326</v>
      </c>
      <c r="B57" s="314" t="s">
        <v>325</v>
      </c>
      <c r="C57" s="476" t="s">
        <v>895</v>
      </c>
      <c r="D57" s="476" t="s">
        <v>896</v>
      </c>
      <c r="E57" s="476" t="s">
        <v>897</v>
      </c>
      <c r="F57" s="476" t="s">
        <v>898</v>
      </c>
      <c r="G57" s="476" t="s">
        <v>899</v>
      </c>
      <c r="H57" s="476" t="s">
        <v>900</v>
      </c>
      <c r="I57" s="476" t="s">
        <v>901</v>
      </c>
      <c r="J57" s="476" t="s">
        <v>733</v>
      </c>
      <c r="K57" s="476" t="s">
        <v>733</v>
      </c>
      <c r="L57" s="476" t="s">
        <v>733</v>
      </c>
      <c r="M57" s="476" t="s">
        <v>733</v>
      </c>
      <c r="N57" s="476" t="s">
        <v>733</v>
      </c>
      <c r="O57" s="476" t="s">
        <v>733</v>
      </c>
      <c r="P57" s="476" t="s">
        <v>733</v>
      </c>
      <c r="Q57" s="476" t="s">
        <v>733</v>
      </c>
      <c r="R57" s="477" t="s">
        <v>733</v>
      </c>
      <c r="S57" s="206"/>
      <c r="T57" s="203">
        <f t="shared" si="0"/>
        <v>7</v>
      </c>
      <c r="U57" s="203">
        <f t="shared" si="1"/>
        <v>9</v>
      </c>
    </row>
    <row r="58" spans="1:21" x14ac:dyDescent="0.25">
      <c r="A58" s="475" t="s">
        <v>329</v>
      </c>
      <c r="B58" s="314" t="s">
        <v>328</v>
      </c>
      <c r="C58" s="476" t="s">
        <v>895</v>
      </c>
      <c r="D58" s="476" t="s">
        <v>896</v>
      </c>
      <c r="E58" s="476" t="s">
        <v>897</v>
      </c>
      <c r="F58" s="476" t="s">
        <v>898</v>
      </c>
      <c r="G58" s="476" t="s">
        <v>899</v>
      </c>
      <c r="H58" s="476" t="s">
        <v>900</v>
      </c>
      <c r="I58" s="476" t="s">
        <v>901</v>
      </c>
      <c r="J58" s="476" t="s">
        <v>733</v>
      </c>
      <c r="K58" s="476" t="s">
        <v>733</v>
      </c>
      <c r="L58" s="476" t="s">
        <v>733</v>
      </c>
      <c r="M58" s="476" t="s">
        <v>733</v>
      </c>
      <c r="N58" s="476" t="s">
        <v>733</v>
      </c>
      <c r="O58" s="476" t="s">
        <v>733</v>
      </c>
      <c r="P58" s="476" t="s">
        <v>733</v>
      </c>
      <c r="Q58" s="476" t="s">
        <v>733</v>
      </c>
      <c r="R58" s="477" t="s">
        <v>733</v>
      </c>
      <c r="S58" s="206"/>
      <c r="T58" s="203">
        <f t="shared" si="0"/>
        <v>7</v>
      </c>
      <c r="U58" s="203">
        <f t="shared" si="1"/>
        <v>9</v>
      </c>
    </row>
    <row r="59" spans="1:21" x14ac:dyDescent="0.25">
      <c r="A59" s="480" t="s">
        <v>332</v>
      </c>
      <c r="B59" s="314" t="s">
        <v>331</v>
      </c>
      <c r="C59" s="476" t="s">
        <v>902</v>
      </c>
      <c r="D59" s="476" t="s">
        <v>903</v>
      </c>
      <c r="E59" s="476" t="s">
        <v>904</v>
      </c>
      <c r="F59" s="476" t="s">
        <v>733</v>
      </c>
      <c r="G59" s="476" t="s">
        <v>733</v>
      </c>
      <c r="H59" s="476" t="s">
        <v>733</v>
      </c>
      <c r="I59" s="476" t="s">
        <v>733</v>
      </c>
      <c r="J59" s="476" t="s">
        <v>733</v>
      </c>
      <c r="K59" s="476" t="s">
        <v>733</v>
      </c>
      <c r="L59" s="476" t="s">
        <v>733</v>
      </c>
      <c r="M59" s="476" t="s">
        <v>733</v>
      </c>
      <c r="N59" s="476" t="s">
        <v>733</v>
      </c>
      <c r="O59" s="476" t="s">
        <v>733</v>
      </c>
      <c r="P59" s="476" t="s">
        <v>733</v>
      </c>
      <c r="Q59" s="476" t="s">
        <v>733</v>
      </c>
      <c r="R59" s="477" t="s">
        <v>733</v>
      </c>
      <c r="S59" s="206"/>
      <c r="T59" s="203">
        <f t="shared" si="0"/>
        <v>3</v>
      </c>
      <c r="U59" s="203">
        <f t="shared" si="1"/>
        <v>13</v>
      </c>
    </row>
    <row r="60" spans="1:21" x14ac:dyDescent="0.25">
      <c r="A60" s="475" t="s">
        <v>335</v>
      </c>
      <c r="B60" s="310" t="s">
        <v>334</v>
      </c>
      <c r="C60" s="476" t="s">
        <v>905</v>
      </c>
      <c r="D60" s="476" t="s">
        <v>906</v>
      </c>
      <c r="E60" s="476"/>
      <c r="F60" s="476"/>
      <c r="G60" s="476"/>
      <c r="H60" s="476"/>
      <c r="I60" s="476"/>
      <c r="J60" s="476"/>
      <c r="K60" s="476" t="s">
        <v>733</v>
      </c>
      <c r="L60" s="476" t="s">
        <v>733</v>
      </c>
      <c r="M60" s="476" t="s">
        <v>733</v>
      </c>
      <c r="N60" s="476" t="s">
        <v>733</v>
      </c>
      <c r="O60" s="476" t="s">
        <v>733</v>
      </c>
      <c r="P60" s="476" t="s">
        <v>733</v>
      </c>
      <c r="Q60" s="476" t="s">
        <v>733</v>
      </c>
      <c r="R60" s="477" t="s">
        <v>733</v>
      </c>
      <c r="S60" s="206"/>
      <c r="T60" s="203">
        <f t="shared" si="0"/>
        <v>2</v>
      </c>
      <c r="U60" s="203">
        <f t="shared" si="1"/>
        <v>14</v>
      </c>
    </row>
    <row r="61" spans="1:21" x14ac:dyDescent="0.25">
      <c r="A61" s="475" t="s">
        <v>338</v>
      </c>
      <c r="B61" s="314" t="s">
        <v>337</v>
      </c>
      <c r="C61" s="476" t="s">
        <v>905</v>
      </c>
      <c r="D61" s="476" t="s">
        <v>906</v>
      </c>
      <c r="E61" s="476"/>
      <c r="F61" s="476"/>
      <c r="G61" s="476"/>
      <c r="H61" s="476"/>
      <c r="I61" s="476"/>
      <c r="J61" s="476"/>
      <c r="K61" s="476" t="s">
        <v>733</v>
      </c>
      <c r="L61" s="476" t="s">
        <v>733</v>
      </c>
      <c r="M61" s="476" t="s">
        <v>733</v>
      </c>
      <c r="N61" s="476" t="s">
        <v>733</v>
      </c>
      <c r="O61" s="476" t="s">
        <v>733</v>
      </c>
      <c r="P61" s="476" t="s">
        <v>733</v>
      </c>
      <c r="Q61" s="476" t="s">
        <v>733</v>
      </c>
      <c r="R61" s="477" t="s">
        <v>733</v>
      </c>
      <c r="S61" s="206"/>
      <c r="T61" s="203">
        <f t="shared" si="0"/>
        <v>2</v>
      </c>
      <c r="U61" s="203">
        <f t="shared" si="1"/>
        <v>14</v>
      </c>
    </row>
    <row r="62" spans="1:21" x14ac:dyDescent="0.25">
      <c r="A62" s="479" t="s">
        <v>341</v>
      </c>
      <c r="B62" s="310" t="s">
        <v>340</v>
      </c>
      <c r="C62" t="s">
        <v>907</v>
      </c>
      <c r="D62" t="s">
        <v>908</v>
      </c>
      <c r="K62" s="476" t="s">
        <v>733</v>
      </c>
      <c r="L62" s="476" t="s">
        <v>733</v>
      </c>
      <c r="M62" s="476" t="s">
        <v>733</v>
      </c>
      <c r="N62" s="476" t="s">
        <v>733</v>
      </c>
      <c r="O62" s="476" t="s">
        <v>733</v>
      </c>
      <c r="P62" s="476" t="s">
        <v>733</v>
      </c>
      <c r="Q62" s="476" t="s">
        <v>733</v>
      </c>
      <c r="R62" s="477" t="s">
        <v>733</v>
      </c>
      <c r="S62" s="206"/>
      <c r="T62" s="203">
        <f t="shared" si="0"/>
        <v>2</v>
      </c>
      <c r="U62" s="203">
        <f t="shared" si="1"/>
        <v>14</v>
      </c>
    </row>
    <row r="63" spans="1:21" x14ac:dyDescent="0.25">
      <c r="A63" s="480" t="s">
        <v>344</v>
      </c>
      <c r="B63" s="314" t="s">
        <v>343</v>
      </c>
      <c r="C63" t="s">
        <v>907</v>
      </c>
      <c r="D63" t="s">
        <v>908</v>
      </c>
      <c r="K63" s="476" t="s">
        <v>733</v>
      </c>
      <c r="L63" s="476" t="s">
        <v>733</v>
      </c>
      <c r="M63" s="476" t="s">
        <v>733</v>
      </c>
      <c r="N63" s="476" t="s">
        <v>733</v>
      </c>
      <c r="O63" s="476" t="s">
        <v>733</v>
      </c>
      <c r="P63" s="476" t="s">
        <v>733</v>
      </c>
      <c r="Q63" s="476" t="s">
        <v>733</v>
      </c>
      <c r="R63" s="477" t="s">
        <v>733</v>
      </c>
      <c r="S63" s="206"/>
      <c r="T63" s="203">
        <f t="shared" si="0"/>
        <v>2</v>
      </c>
      <c r="U63" s="203">
        <f t="shared" si="1"/>
        <v>14</v>
      </c>
    </row>
    <row r="64" spans="1:21" x14ac:dyDescent="0.25">
      <c r="A64" s="475" t="s">
        <v>347</v>
      </c>
      <c r="B64" s="314" t="s">
        <v>346</v>
      </c>
      <c r="C64" s="476" t="s">
        <v>909</v>
      </c>
      <c r="D64" s="476" t="s">
        <v>902</v>
      </c>
      <c r="E64" s="476" t="s">
        <v>903</v>
      </c>
      <c r="F64" s="476" t="s">
        <v>904</v>
      </c>
      <c r="G64" s="476" t="s">
        <v>910</v>
      </c>
      <c r="H64" s="476" t="s">
        <v>911</v>
      </c>
      <c r="I64" s="476" t="s">
        <v>733</v>
      </c>
      <c r="J64" s="476" t="s">
        <v>733</v>
      </c>
      <c r="K64" s="476" t="s">
        <v>733</v>
      </c>
      <c r="L64" s="476" t="s">
        <v>733</v>
      </c>
      <c r="M64" s="476" t="s">
        <v>733</v>
      </c>
      <c r="N64" s="476" t="s">
        <v>733</v>
      </c>
      <c r="O64" s="476" t="s">
        <v>733</v>
      </c>
      <c r="P64" s="476" t="s">
        <v>733</v>
      </c>
      <c r="Q64" s="476" t="s">
        <v>733</v>
      </c>
      <c r="R64" s="477" t="s">
        <v>733</v>
      </c>
      <c r="S64" s="206"/>
      <c r="T64" s="203">
        <f t="shared" si="0"/>
        <v>6</v>
      </c>
      <c r="U64" s="203">
        <f t="shared" si="1"/>
        <v>10</v>
      </c>
    </row>
    <row r="65" spans="1:21" x14ac:dyDescent="0.25">
      <c r="A65" s="475" t="s">
        <v>350</v>
      </c>
      <c r="B65" s="314" t="s">
        <v>349</v>
      </c>
      <c r="C65" s="476" t="s">
        <v>912</v>
      </c>
      <c r="D65" s="476" t="s">
        <v>913</v>
      </c>
      <c r="E65" s="476" t="s">
        <v>914</v>
      </c>
      <c r="F65" s="476" t="s">
        <v>915</v>
      </c>
      <c r="G65" s="476" t="s">
        <v>916</v>
      </c>
      <c r="H65" s="476" t="s">
        <v>917</v>
      </c>
      <c r="I65" s="476" t="s">
        <v>918</v>
      </c>
      <c r="J65" s="476" t="s">
        <v>733</v>
      </c>
      <c r="K65" s="476" t="s">
        <v>733</v>
      </c>
      <c r="L65" s="476" t="s">
        <v>733</v>
      </c>
      <c r="M65" s="476" t="s">
        <v>733</v>
      </c>
      <c r="N65" s="476" t="s">
        <v>733</v>
      </c>
      <c r="O65" s="476" t="s">
        <v>733</v>
      </c>
      <c r="P65" s="476" t="s">
        <v>733</v>
      </c>
      <c r="Q65" s="476" t="s">
        <v>733</v>
      </c>
      <c r="R65" s="477" t="s">
        <v>733</v>
      </c>
      <c r="S65" s="206"/>
      <c r="T65" s="203">
        <f t="shared" si="0"/>
        <v>7</v>
      </c>
      <c r="U65" s="203">
        <f t="shared" si="1"/>
        <v>9</v>
      </c>
    </row>
    <row r="66" spans="1:21" x14ac:dyDescent="0.25">
      <c r="A66" s="475" t="s">
        <v>353</v>
      </c>
      <c r="B66" s="314" t="s">
        <v>352</v>
      </c>
      <c r="C66" s="476" t="s">
        <v>912</v>
      </c>
      <c r="D66" s="476" t="s">
        <v>913</v>
      </c>
      <c r="E66" s="476" t="s">
        <v>914</v>
      </c>
      <c r="F66" s="476" t="s">
        <v>915</v>
      </c>
      <c r="G66" s="476" t="s">
        <v>916</v>
      </c>
      <c r="H66" s="476" t="s">
        <v>917</v>
      </c>
      <c r="I66" s="476" t="s">
        <v>919</v>
      </c>
      <c r="J66" s="476" t="s">
        <v>918</v>
      </c>
      <c r="K66" s="476" t="s">
        <v>733</v>
      </c>
      <c r="L66" s="476" t="s">
        <v>733</v>
      </c>
      <c r="M66" s="476" t="s">
        <v>733</v>
      </c>
      <c r="N66" s="476" t="s">
        <v>733</v>
      </c>
      <c r="O66" s="476" t="s">
        <v>733</v>
      </c>
      <c r="P66" s="476" t="s">
        <v>733</v>
      </c>
      <c r="Q66" s="476" t="s">
        <v>733</v>
      </c>
      <c r="R66" s="477" t="s">
        <v>733</v>
      </c>
      <c r="S66" s="206"/>
      <c r="T66" s="203">
        <f t="shared" si="0"/>
        <v>8</v>
      </c>
      <c r="U66" s="203">
        <f t="shared" si="1"/>
        <v>8</v>
      </c>
    </row>
    <row r="67" spans="1:21" x14ac:dyDescent="0.25">
      <c r="A67" s="475" t="s">
        <v>356</v>
      </c>
      <c r="B67" s="314" t="s">
        <v>355</v>
      </c>
      <c r="C67" s="476" t="s">
        <v>912</v>
      </c>
      <c r="D67" s="476" t="s">
        <v>913</v>
      </c>
      <c r="E67" s="476" t="s">
        <v>914</v>
      </c>
      <c r="F67" s="476" t="s">
        <v>915</v>
      </c>
      <c r="G67" s="476" t="s">
        <v>916</v>
      </c>
      <c r="H67" s="476" t="s">
        <v>917</v>
      </c>
      <c r="I67" s="476" t="s">
        <v>919</v>
      </c>
      <c r="J67" s="476" t="s">
        <v>918</v>
      </c>
      <c r="K67" s="476" t="s">
        <v>733</v>
      </c>
      <c r="L67" s="476" t="s">
        <v>733</v>
      </c>
      <c r="M67" s="476" t="s">
        <v>733</v>
      </c>
      <c r="N67" s="476" t="s">
        <v>733</v>
      </c>
      <c r="O67" s="476" t="s">
        <v>733</v>
      </c>
      <c r="P67" s="476" t="s">
        <v>733</v>
      </c>
      <c r="Q67" s="476" t="s">
        <v>733</v>
      </c>
      <c r="R67" s="477" t="s">
        <v>733</v>
      </c>
      <c r="S67" s="206"/>
      <c r="T67" s="203">
        <f t="shared" ref="T67:T93" si="2">COUNTIF(C67:R67,"E*")</f>
        <v>8</v>
      </c>
      <c r="U67" s="203">
        <f t="shared" ref="U67:U93" si="3">16-T67</f>
        <v>8</v>
      </c>
    </row>
    <row r="68" spans="1:21" x14ac:dyDescent="0.25">
      <c r="A68" s="475" t="s">
        <v>359</v>
      </c>
      <c r="B68" s="314" t="s">
        <v>358</v>
      </c>
      <c r="C68" s="476" t="s">
        <v>920</v>
      </c>
      <c r="D68" s="476" t="s">
        <v>921</v>
      </c>
      <c r="E68" s="476" t="s">
        <v>922</v>
      </c>
      <c r="F68" s="476" t="s">
        <v>923</v>
      </c>
      <c r="G68" s="476" t="s">
        <v>924</v>
      </c>
      <c r="H68" s="476" t="s">
        <v>733</v>
      </c>
      <c r="I68" s="476" t="s">
        <v>733</v>
      </c>
      <c r="J68" s="476" t="s">
        <v>733</v>
      </c>
      <c r="K68" s="476" t="s">
        <v>733</v>
      </c>
      <c r="L68" s="476" t="s">
        <v>733</v>
      </c>
      <c r="M68" s="476" t="s">
        <v>733</v>
      </c>
      <c r="N68" s="476" t="s">
        <v>733</v>
      </c>
      <c r="O68" s="476" t="s">
        <v>733</v>
      </c>
      <c r="P68" s="476" t="s">
        <v>733</v>
      </c>
      <c r="Q68" s="476" t="s">
        <v>733</v>
      </c>
      <c r="R68" s="477" t="s">
        <v>733</v>
      </c>
      <c r="S68" s="206"/>
      <c r="T68" s="203">
        <f t="shared" si="2"/>
        <v>5</v>
      </c>
      <c r="U68" s="203">
        <f t="shared" si="3"/>
        <v>11</v>
      </c>
    </row>
    <row r="69" spans="1:21" x14ac:dyDescent="0.25">
      <c r="A69" s="475" t="s">
        <v>362</v>
      </c>
      <c r="B69" s="310" t="s">
        <v>361</v>
      </c>
      <c r="C69" s="476" t="s">
        <v>925</v>
      </c>
      <c r="D69" s="476" t="s">
        <v>926</v>
      </c>
      <c r="E69" s="476" t="s">
        <v>927</v>
      </c>
      <c r="F69" s="476" t="s">
        <v>928</v>
      </c>
      <c r="G69" s="476" t="s">
        <v>733</v>
      </c>
      <c r="H69" s="476" t="s">
        <v>733</v>
      </c>
      <c r="I69" s="476" t="s">
        <v>733</v>
      </c>
      <c r="J69" s="476" t="s">
        <v>733</v>
      </c>
      <c r="K69" s="476" t="s">
        <v>733</v>
      </c>
      <c r="L69" s="476" t="s">
        <v>733</v>
      </c>
      <c r="M69" s="476" t="s">
        <v>733</v>
      </c>
      <c r="N69" s="476" t="s">
        <v>733</v>
      </c>
      <c r="O69" s="476" t="s">
        <v>733</v>
      </c>
      <c r="P69" s="476" t="s">
        <v>733</v>
      </c>
      <c r="Q69" s="476" t="s">
        <v>733</v>
      </c>
      <c r="R69" s="477" t="s">
        <v>733</v>
      </c>
      <c r="S69" s="206"/>
      <c r="T69" s="203">
        <f t="shared" si="2"/>
        <v>4</v>
      </c>
      <c r="U69" s="203">
        <f t="shared" si="3"/>
        <v>12</v>
      </c>
    </row>
    <row r="70" spans="1:21" x14ac:dyDescent="0.25">
      <c r="A70" s="478" t="s">
        <v>365</v>
      </c>
      <c r="B70" s="314" t="s">
        <v>364</v>
      </c>
      <c r="C70" s="476" t="s">
        <v>929</v>
      </c>
      <c r="D70" s="476" t="s">
        <v>930</v>
      </c>
      <c r="E70" s="476" t="s">
        <v>733</v>
      </c>
      <c r="F70" s="476" t="s">
        <v>733</v>
      </c>
      <c r="G70" s="476" t="s">
        <v>733</v>
      </c>
      <c r="H70" s="476" t="s">
        <v>733</v>
      </c>
      <c r="I70" s="476" t="s">
        <v>733</v>
      </c>
      <c r="J70" s="476" t="s">
        <v>733</v>
      </c>
      <c r="K70" s="476" t="s">
        <v>733</v>
      </c>
      <c r="L70" s="476" t="s">
        <v>733</v>
      </c>
      <c r="M70" s="476" t="s">
        <v>733</v>
      </c>
      <c r="N70" s="476" t="s">
        <v>733</v>
      </c>
      <c r="O70" s="476" t="s">
        <v>733</v>
      </c>
      <c r="P70" s="476" t="s">
        <v>733</v>
      </c>
      <c r="Q70" s="476" t="s">
        <v>733</v>
      </c>
      <c r="R70" s="477" t="s">
        <v>733</v>
      </c>
      <c r="S70" s="206"/>
      <c r="T70" s="203">
        <f t="shared" si="2"/>
        <v>2</v>
      </c>
      <c r="U70" s="203">
        <f t="shared" si="3"/>
        <v>14</v>
      </c>
    </row>
    <row r="71" spans="1:21" x14ac:dyDescent="0.25">
      <c r="A71" s="475" t="s">
        <v>368</v>
      </c>
      <c r="B71" s="314" t="s">
        <v>367</v>
      </c>
      <c r="C71" s="476" t="s">
        <v>925</v>
      </c>
      <c r="D71" s="476" t="s">
        <v>926</v>
      </c>
      <c r="E71" s="476" t="s">
        <v>927</v>
      </c>
      <c r="F71" s="476" t="s">
        <v>928</v>
      </c>
      <c r="G71" s="476" t="s">
        <v>733</v>
      </c>
      <c r="H71" s="476" t="s">
        <v>733</v>
      </c>
      <c r="I71" s="476" t="s">
        <v>733</v>
      </c>
      <c r="J71" s="476" t="s">
        <v>733</v>
      </c>
      <c r="K71" s="476" t="s">
        <v>733</v>
      </c>
      <c r="L71" s="476" t="s">
        <v>733</v>
      </c>
      <c r="M71" s="476" t="s">
        <v>733</v>
      </c>
      <c r="N71" s="476" t="s">
        <v>733</v>
      </c>
      <c r="O71" s="476" t="s">
        <v>733</v>
      </c>
      <c r="P71" s="476" t="s">
        <v>733</v>
      </c>
      <c r="Q71" s="476" t="s">
        <v>733</v>
      </c>
      <c r="R71" s="477" t="s">
        <v>733</v>
      </c>
      <c r="S71" s="206"/>
      <c r="T71" s="203">
        <f t="shared" si="2"/>
        <v>4</v>
      </c>
      <c r="U71" s="203">
        <f t="shared" si="3"/>
        <v>12</v>
      </c>
    </row>
    <row r="72" spans="1:21" x14ac:dyDescent="0.25">
      <c r="A72" s="475" t="s">
        <v>371</v>
      </c>
      <c r="B72" s="314" t="s">
        <v>370</v>
      </c>
      <c r="C72" s="476" t="s">
        <v>925</v>
      </c>
      <c r="D72" s="476" t="s">
        <v>926</v>
      </c>
      <c r="E72" s="476" t="s">
        <v>927</v>
      </c>
      <c r="F72" s="476" t="s">
        <v>928</v>
      </c>
      <c r="G72" s="476" t="s">
        <v>733</v>
      </c>
      <c r="H72" s="476" t="s">
        <v>733</v>
      </c>
      <c r="I72" s="476" t="s">
        <v>733</v>
      </c>
      <c r="J72" s="476" t="s">
        <v>733</v>
      </c>
      <c r="K72" s="476" t="s">
        <v>733</v>
      </c>
      <c r="L72" s="476" t="s">
        <v>733</v>
      </c>
      <c r="M72" s="476" t="s">
        <v>733</v>
      </c>
      <c r="N72" s="476" t="s">
        <v>733</v>
      </c>
      <c r="O72" s="476" t="s">
        <v>733</v>
      </c>
      <c r="P72" s="476" t="s">
        <v>733</v>
      </c>
      <c r="Q72" s="476" t="s">
        <v>733</v>
      </c>
      <c r="R72" s="477" t="s">
        <v>733</v>
      </c>
      <c r="S72" s="206"/>
      <c r="T72" s="203">
        <f t="shared" si="2"/>
        <v>4</v>
      </c>
      <c r="U72" s="203">
        <f t="shared" si="3"/>
        <v>12</v>
      </c>
    </row>
    <row r="73" spans="1:21" x14ac:dyDescent="0.25">
      <c r="A73" s="475" t="s">
        <v>374</v>
      </c>
      <c r="B73" s="314" t="s">
        <v>373</v>
      </c>
      <c r="C73" s="476" t="s">
        <v>931</v>
      </c>
      <c r="D73" s="476" t="s">
        <v>932</v>
      </c>
      <c r="E73" s="476" t="s">
        <v>933</v>
      </c>
      <c r="F73" s="476" t="s">
        <v>934</v>
      </c>
      <c r="G73" s="476" t="s">
        <v>935</v>
      </c>
      <c r="H73" s="476" t="s">
        <v>936</v>
      </c>
      <c r="I73" s="476" t="s">
        <v>937</v>
      </c>
      <c r="J73" s="476" t="s">
        <v>938</v>
      </c>
      <c r="K73" s="476" t="s">
        <v>733</v>
      </c>
      <c r="L73" s="476" t="s">
        <v>733</v>
      </c>
      <c r="M73" s="476" t="s">
        <v>733</v>
      </c>
      <c r="N73" s="476" t="s">
        <v>733</v>
      </c>
      <c r="O73" s="476" t="s">
        <v>733</v>
      </c>
      <c r="P73" s="476" t="s">
        <v>733</v>
      </c>
      <c r="Q73" s="476" t="s">
        <v>733</v>
      </c>
      <c r="R73" s="477" t="s">
        <v>733</v>
      </c>
      <c r="S73" s="206"/>
      <c r="T73" s="203">
        <f t="shared" si="2"/>
        <v>8</v>
      </c>
      <c r="U73" s="203">
        <f t="shared" si="3"/>
        <v>8</v>
      </c>
    </row>
    <row r="74" spans="1:21" x14ac:dyDescent="0.25">
      <c r="A74" s="475" t="s">
        <v>377</v>
      </c>
      <c r="B74" s="310" t="s">
        <v>376</v>
      </c>
      <c r="C74" s="476" t="s">
        <v>931</v>
      </c>
      <c r="D74" s="476" t="s">
        <v>932</v>
      </c>
      <c r="E74" s="476" t="s">
        <v>933</v>
      </c>
      <c r="F74" s="476" t="s">
        <v>934</v>
      </c>
      <c r="G74" s="476" t="s">
        <v>935</v>
      </c>
      <c r="H74" s="476" t="s">
        <v>936</v>
      </c>
      <c r="I74" s="476" t="s">
        <v>937</v>
      </c>
      <c r="J74" s="476" t="s">
        <v>939</v>
      </c>
      <c r="K74" s="476" t="s">
        <v>938</v>
      </c>
      <c r="L74" s="476" t="s">
        <v>733</v>
      </c>
      <c r="M74" s="476" t="s">
        <v>733</v>
      </c>
      <c r="N74" s="476" t="s">
        <v>733</v>
      </c>
      <c r="O74" s="476" t="s">
        <v>733</v>
      </c>
      <c r="P74" s="476" t="s">
        <v>733</v>
      </c>
      <c r="Q74" s="476" t="s">
        <v>733</v>
      </c>
      <c r="R74" s="477" t="s">
        <v>733</v>
      </c>
      <c r="S74" s="206"/>
      <c r="T74" s="203">
        <f t="shared" si="2"/>
        <v>9</v>
      </c>
      <c r="U74" s="203">
        <f t="shared" si="3"/>
        <v>7</v>
      </c>
    </row>
    <row r="75" spans="1:21" x14ac:dyDescent="0.25">
      <c r="A75" s="475" t="s">
        <v>380</v>
      </c>
      <c r="B75" s="314" t="s">
        <v>379</v>
      </c>
      <c r="C75" s="476" t="s">
        <v>931</v>
      </c>
      <c r="D75" s="476" t="s">
        <v>932</v>
      </c>
      <c r="E75" s="476" t="s">
        <v>933</v>
      </c>
      <c r="F75" s="476" t="s">
        <v>934</v>
      </c>
      <c r="G75" s="476" t="s">
        <v>935</v>
      </c>
      <c r="H75" s="476" t="s">
        <v>936</v>
      </c>
      <c r="I75" s="476" t="s">
        <v>937</v>
      </c>
      <c r="J75" s="476" t="s">
        <v>939</v>
      </c>
      <c r="K75" s="476" t="s">
        <v>938</v>
      </c>
      <c r="L75" s="476" t="s">
        <v>733</v>
      </c>
      <c r="M75" s="476" t="s">
        <v>733</v>
      </c>
      <c r="N75" s="476" t="s">
        <v>733</v>
      </c>
      <c r="O75" s="476" t="s">
        <v>733</v>
      </c>
      <c r="P75" s="476" t="s">
        <v>733</v>
      </c>
      <c r="Q75" s="476" t="s">
        <v>733</v>
      </c>
      <c r="R75" s="477" t="s">
        <v>733</v>
      </c>
      <c r="S75" s="206"/>
      <c r="T75" s="203">
        <f t="shared" si="2"/>
        <v>9</v>
      </c>
      <c r="U75" s="203">
        <f t="shared" si="3"/>
        <v>7</v>
      </c>
    </row>
    <row r="76" spans="1:21" x14ac:dyDescent="0.25">
      <c r="A76" s="475" t="s">
        <v>383</v>
      </c>
      <c r="B76" s="314" t="s">
        <v>382</v>
      </c>
      <c r="C76" s="476" t="s">
        <v>940</v>
      </c>
      <c r="D76" s="476" t="s">
        <v>941</v>
      </c>
      <c r="E76" s="476" t="s">
        <v>942</v>
      </c>
      <c r="F76" s="476" t="s">
        <v>943</v>
      </c>
      <c r="G76" s="476" t="s">
        <v>944</v>
      </c>
      <c r="H76" s="476" t="s">
        <v>733</v>
      </c>
      <c r="I76" s="476" t="s">
        <v>733</v>
      </c>
      <c r="J76" s="476" t="s">
        <v>733</v>
      </c>
      <c r="K76" s="476" t="s">
        <v>733</v>
      </c>
      <c r="L76" s="476" t="s">
        <v>733</v>
      </c>
      <c r="M76" s="476" t="s">
        <v>733</v>
      </c>
      <c r="N76" s="476" t="s">
        <v>733</v>
      </c>
      <c r="O76" s="476" t="s">
        <v>733</v>
      </c>
      <c r="P76" s="476" t="s">
        <v>733</v>
      </c>
      <c r="Q76" s="476" t="s">
        <v>733</v>
      </c>
      <c r="R76" s="477" t="s">
        <v>733</v>
      </c>
      <c r="S76" s="206"/>
      <c r="T76" s="203">
        <f t="shared" si="2"/>
        <v>5</v>
      </c>
      <c r="U76" s="203">
        <f t="shared" si="3"/>
        <v>11</v>
      </c>
    </row>
    <row r="77" spans="1:21" x14ac:dyDescent="0.25">
      <c r="A77" s="475" t="s">
        <v>386</v>
      </c>
      <c r="B77" s="314" t="s">
        <v>385</v>
      </c>
      <c r="C77" s="476" t="s">
        <v>940</v>
      </c>
      <c r="D77" s="476" t="s">
        <v>941</v>
      </c>
      <c r="E77" s="476" t="s">
        <v>942</v>
      </c>
      <c r="F77" s="476" t="s">
        <v>943</v>
      </c>
      <c r="G77" s="476" t="s">
        <v>944</v>
      </c>
      <c r="H77" s="476" t="s">
        <v>733</v>
      </c>
      <c r="I77" s="476" t="s">
        <v>733</v>
      </c>
      <c r="J77" s="476" t="s">
        <v>733</v>
      </c>
      <c r="K77" s="476" t="s">
        <v>733</v>
      </c>
      <c r="L77" s="476" t="s">
        <v>733</v>
      </c>
      <c r="M77" s="476" t="s">
        <v>733</v>
      </c>
      <c r="N77" s="476" t="s">
        <v>733</v>
      </c>
      <c r="O77" s="476" t="s">
        <v>733</v>
      </c>
      <c r="P77" s="476" t="s">
        <v>733</v>
      </c>
      <c r="Q77" s="476" t="s">
        <v>733</v>
      </c>
      <c r="R77" s="477" t="s">
        <v>733</v>
      </c>
      <c r="S77" s="206"/>
      <c r="T77" s="203">
        <f t="shared" si="2"/>
        <v>5</v>
      </c>
      <c r="U77" s="203">
        <f t="shared" si="3"/>
        <v>11</v>
      </c>
    </row>
    <row r="78" spans="1:21" x14ac:dyDescent="0.25">
      <c r="A78" s="475" t="s">
        <v>389</v>
      </c>
      <c r="B78" s="314" t="s">
        <v>388</v>
      </c>
      <c r="C78" s="476" t="s">
        <v>945</v>
      </c>
      <c r="D78" s="476" t="s">
        <v>946</v>
      </c>
      <c r="E78" s="476" t="s">
        <v>947</v>
      </c>
      <c r="F78" s="476" t="s">
        <v>948</v>
      </c>
      <c r="G78" s="476" t="s">
        <v>949</v>
      </c>
      <c r="H78" s="476" t="s">
        <v>950</v>
      </c>
      <c r="I78" s="476" t="s">
        <v>951</v>
      </c>
      <c r="J78" s="476" t="s">
        <v>952</v>
      </c>
      <c r="K78" s="476" t="s">
        <v>953</v>
      </c>
      <c r="L78" s="476" t="s">
        <v>954</v>
      </c>
      <c r="M78" s="476" t="s">
        <v>955</v>
      </c>
      <c r="N78" s="476" t="s">
        <v>733</v>
      </c>
      <c r="O78" s="476" t="s">
        <v>733</v>
      </c>
      <c r="P78" s="476" t="s">
        <v>733</v>
      </c>
      <c r="Q78" s="476" t="s">
        <v>733</v>
      </c>
      <c r="R78" s="477" t="s">
        <v>733</v>
      </c>
      <c r="S78" s="206"/>
      <c r="T78" s="203">
        <f t="shared" si="2"/>
        <v>11</v>
      </c>
      <c r="U78" s="203">
        <f t="shared" si="3"/>
        <v>5</v>
      </c>
    </row>
    <row r="79" spans="1:21" x14ac:dyDescent="0.25">
      <c r="A79" s="475" t="s">
        <v>392</v>
      </c>
      <c r="B79" s="314" t="s">
        <v>391</v>
      </c>
      <c r="C79" s="476" t="s">
        <v>945</v>
      </c>
      <c r="D79" s="476" t="s">
        <v>946</v>
      </c>
      <c r="E79" s="476" t="s">
        <v>947</v>
      </c>
      <c r="F79" s="476" t="s">
        <v>948</v>
      </c>
      <c r="G79" s="476" t="s">
        <v>949</v>
      </c>
      <c r="H79" s="476" t="s">
        <v>950</v>
      </c>
      <c r="I79" s="476" t="s">
        <v>951</v>
      </c>
      <c r="J79" s="476" t="s">
        <v>952</v>
      </c>
      <c r="K79" s="476" t="s">
        <v>953</v>
      </c>
      <c r="L79" s="476" t="s">
        <v>954</v>
      </c>
      <c r="M79" s="476" t="s">
        <v>955</v>
      </c>
      <c r="N79" s="476" t="s">
        <v>733</v>
      </c>
      <c r="O79" s="476" t="s">
        <v>733</v>
      </c>
      <c r="P79" s="476" t="s">
        <v>733</v>
      </c>
      <c r="Q79" s="476" t="s">
        <v>733</v>
      </c>
      <c r="R79" s="477" t="s">
        <v>733</v>
      </c>
      <c r="S79" s="206"/>
      <c r="T79" s="203">
        <f t="shared" si="2"/>
        <v>11</v>
      </c>
      <c r="U79" s="203">
        <f t="shared" si="3"/>
        <v>5</v>
      </c>
    </row>
    <row r="80" spans="1:21" x14ac:dyDescent="0.25">
      <c r="A80" s="475" t="s">
        <v>395</v>
      </c>
      <c r="B80" s="314" t="s">
        <v>394</v>
      </c>
      <c r="C80" s="476" t="s">
        <v>956</v>
      </c>
      <c r="D80" s="476" t="s">
        <v>957</v>
      </c>
      <c r="E80" s="476" t="s">
        <v>790</v>
      </c>
      <c r="F80" s="476" t="s">
        <v>958</v>
      </c>
      <c r="G80" s="476" t="s">
        <v>959</v>
      </c>
      <c r="H80" s="476" t="s">
        <v>785</v>
      </c>
      <c r="I80" s="476" t="s">
        <v>786</v>
      </c>
      <c r="J80" s="476" t="s">
        <v>960</v>
      </c>
      <c r="K80" s="476" t="s">
        <v>787</v>
      </c>
      <c r="L80" s="476" t="s">
        <v>961</v>
      </c>
      <c r="M80" s="476" t="s">
        <v>788</v>
      </c>
      <c r="N80" s="476" t="s">
        <v>789</v>
      </c>
      <c r="O80" s="476" t="s">
        <v>962</v>
      </c>
      <c r="P80" s="476" t="s">
        <v>733</v>
      </c>
      <c r="Q80" s="476" t="s">
        <v>733</v>
      </c>
      <c r="R80" s="477" t="s">
        <v>733</v>
      </c>
      <c r="S80" s="206"/>
      <c r="T80" s="203">
        <f t="shared" si="2"/>
        <v>13</v>
      </c>
      <c r="U80" s="203">
        <f t="shared" si="3"/>
        <v>3</v>
      </c>
    </row>
    <row r="81" spans="1:21" x14ac:dyDescent="0.25">
      <c r="A81" s="475" t="s">
        <v>398</v>
      </c>
      <c r="B81" s="309" t="s">
        <v>397</v>
      </c>
      <c r="C81" s="476" t="s">
        <v>783</v>
      </c>
      <c r="D81" s="476" t="s">
        <v>752</v>
      </c>
      <c r="E81" s="476" t="s">
        <v>753</v>
      </c>
      <c r="F81" s="476" t="s">
        <v>754</v>
      </c>
      <c r="G81" s="476" t="s">
        <v>755</v>
      </c>
      <c r="H81" s="476" t="s">
        <v>733</v>
      </c>
      <c r="I81" s="476" t="s">
        <v>733</v>
      </c>
      <c r="J81" s="476" t="s">
        <v>733</v>
      </c>
      <c r="K81" s="476" t="s">
        <v>733</v>
      </c>
      <c r="L81" s="476" t="s">
        <v>733</v>
      </c>
      <c r="M81" s="476" t="s">
        <v>733</v>
      </c>
      <c r="N81" s="476" t="s">
        <v>733</v>
      </c>
      <c r="O81" s="476" t="s">
        <v>733</v>
      </c>
      <c r="P81" s="476" t="s">
        <v>733</v>
      </c>
      <c r="Q81" s="476" t="s">
        <v>733</v>
      </c>
      <c r="R81" s="477" t="s">
        <v>733</v>
      </c>
      <c r="S81" s="206"/>
      <c r="T81" s="203">
        <f t="shared" si="2"/>
        <v>5</v>
      </c>
      <c r="U81" s="203">
        <f t="shared" si="3"/>
        <v>11</v>
      </c>
    </row>
    <row r="82" spans="1:21" x14ac:dyDescent="0.25">
      <c r="A82" s="475" t="s">
        <v>401</v>
      </c>
      <c r="B82" s="309" t="s">
        <v>400</v>
      </c>
      <c r="C82" s="476" t="s">
        <v>740</v>
      </c>
      <c r="D82" s="476" t="s">
        <v>734</v>
      </c>
      <c r="E82" s="476" t="s">
        <v>920</v>
      </c>
      <c r="F82" s="476" t="s">
        <v>741</v>
      </c>
      <c r="G82" s="476" t="s">
        <v>921</v>
      </c>
      <c r="H82" s="476" t="s">
        <v>735</v>
      </c>
      <c r="I82" s="476" t="s">
        <v>736</v>
      </c>
      <c r="J82" s="476" t="s">
        <v>922</v>
      </c>
      <c r="K82" s="476" t="s">
        <v>923</v>
      </c>
      <c r="L82" s="476" t="s">
        <v>737</v>
      </c>
      <c r="M82" s="476" t="s">
        <v>924</v>
      </c>
      <c r="N82" s="476" t="s">
        <v>738</v>
      </c>
      <c r="O82" s="476" t="s">
        <v>739</v>
      </c>
      <c r="R82" s="477" t="s">
        <v>733</v>
      </c>
      <c r="S82" s="206"/>
      <c r="T82" s="203">
        <f t="shared" si="2"/>
        <v>13</v>
      </c>
      <c r="U82" s="203">
        <f t="shared" si="3"/>
        <v>3</v>
      </c>
    </row>
    <row r="83" spans="1:21" x14ac:dyDescent="0.25">
      <c r="A83" s="475" t="s">
        <v>404</v>
      </c>
      <c r="B83" s="309" t="s">
        <v>403</v>
      </c>
      <c r="C83" s="476" t="s">
        <v>909</v>
      </c>
      <c r="D83" s="476" t="s">
        <v>902</v>
      </c>
      <c r="E83" s="476" t="s">
        <v>903</v>
      </c>
      <c r="F83" s="476" t="s">
        <v>910</v>
      </c>
      <c r="G83" s="476" t="s">
        <v>911</v>
      </c>
      <c r="H83" s="476" t="s">
        <v>733</v>
      </c>
      <c r="I83" s="476" t="s">
        <v>733</v>
      </c>
      <c r="J83" s="476" t="s">
        <v>733</v>
      </c>
      <c r="K83" s="476" t="s">
        <v>733</v>
      </c>
      <c r="L83" s="476" t="s">
        <v>733</v>
      </c>
      <c r="M83" s="476" t="s">
        <v>733</v>
      </c>
      <c r="N83" s="476" t="s">
        <v>733</v>
      </c>
      <c r="O83" s="476" t="s">
        <v>733</v>
      </c>
      <c r="P83" s="476" t="s">
        <v>733</v>
      </c>
      <c r="Q83" s="476" t="s">
        <v>733</v>
      </c>
      <c r="R83" s="477" t="s">
        <v>733</v>
      </c>
      <c r="S83" s="206"/>
      <c r="T83" s="203">
        <f t="shared" si="2"/>
        <v>5</v>
      </c>
      <c r="U83" s="203">
        <f t="shared" si="3"/>
        <v>11</v>
      </c>
    </row>
    <row r="84" spans="1:21" x14ac:dyDescent="0.25">
      <c r="A84" s="475" t="s">
        <v>407</v>
      </c>
      <c r="B84" s="309" t="s">
        <v>406</v>
      </c>
      <c r="C84" s="476" t="s">
        <v>963</v>
      </c>
      <c r="D84" s="476" t="s">
        <v>964</v>
      </c>
      <c r="E84" s="476" t="s">
        <v>965</v>
      </c>
      <c r="F84" s="476" t="s">
        <v>966</v>
      </c>
      <c r="G84" s="476" t="s">
        <v>967</v>
      </c>
      <c r="H84" s="476" t="s">
        <v>733</v>
      </c>
      <c r="I84" s="476" t="s">
        <v>733</v>
      </c>
      <c r="J84" s="476" t="s">
        <v>733</v>
      </c>
      <c r="K84" s="476" t="s">
        <v>733</v>
      </c>
      <c r="L84" s="476" t="s">
        <v>733</v>
      </c>
      <c r="M84" s="476" t="s">
        <v>733</v>
      </c>
      <c r="N84" s="476" t="s">
        <v>733</v>
      </c>
      <c r="O84" s="476" t="s">
        <v>733</v>
      </c>
      <c r="P84" s="476" t="s">
        <v>733</v>
      </c>
      <c r="Q84" s="476" t="s">
        <v>733</v>
      </c>
      <c r="R84" s="477" t="s">
        <v>733</v>
      </c>
      <c r="S84" s="206"/>
      <c r="T84" s="203">
        <f t="shared" si="2"/>
        <v>5</v>
      </c>
      <c r="U84" s="203">
        <f t="shared" si="3"/>
        <v>11</v>
      </c>
    </row>
    <row r="85" spans="1:21" x14ac:dyDescent="0.25">
      <c r="A85" s="475" t="s">
        <v>410</v>
      </c>
      <c r="B85" s="309" t="s">
        <v>409</v>
      </c>
      <c r="C85" s="476" t="s">
        <v>963</v>
      </c>
      <c r="D85" s="476" t="s">
        <v>964</v>
      </c>
      <c r="E85" s="476" t="s">
        <v>965</v>
      </c>
      <c r="F85" s="476" t="s">
        <v>966</v>
      </c>
      <c r="G85" s="476" t="s">
        <v>967</v>
      </c>
      <c r="H85" s="476" t="s">
        <v>733</v>
      </c>
      <c r="I85" s="476" t="s">
        <v>733</v>
      </c>
      <c r="J85" s="476" t="s">
        <v>733</v>
      </c>
      <c r="K85" s="476" t="s">
        <v>733</v>
      </c>
      <c r="L85" s="476" t="s">
        <v>733</v>
      </c>
      <c r="M85" s="476" t="s">
        <v>733</v>
      </c>
      <c r="N85" s="476" t="s">
        <v>733</v>
      </c>
      <c r="O85" s="476" t="s">
        <v>733</v>
      </c>
      <c r="P85" s="476" t="s">
        <v>733</v>
      </c>
      <c r="Q85" s="476" t="s">
        <v>733</v>
      </c>
      <c r="R85" s="477" t="s">
        <v>733</v>
      </c>
      <c r="S85" s="206"/>
      <c r="T85" s="203">
        <f t="shared" si="2"/>
        <v>5</v>
      </c>
      <c r="U85" s="203">
        <f t="shared" si="3"/>
        <v>11</v>
      </c>
    </row>
    <row r="86" spans="1:21" x14ac:dyDescent="0.25">
      <c r="A86" s="475" t="s">
        <v>413</v>
      </c>
      <c r="B86" s="309" t="s">
        <v>412</v>
      </c>
      <c r="C86" s="476" t="s">
        <v>826</v>
      </c>
      <c r="D86" s="476" t="s">
        <v>827</v>
      </c>
      <c r="E86" s="476" t="s">
        <v>828</v>
      </c>
      <c r="F86" s="476" t="s">
        <v>829</v>
      </c>
      <c r="G86" s="476" t="s">
        <v>929</v>
      </c>
      <c r="H86" s="476" t="s">
        <v>930</v>
      </c>
      <c r="I86" s="476" t="s">
        <v>830</v>
      </c>
      <c r="J86" s="476" t="s">
        <v>831</v>
      </c>
      <c r="K86" s="476" t="s">
        <v>832</v>
      </c>
      <c r="L86" s="476" t="s">
        <v>733</v>
      </c>
      <c r="M86" s="476" t="s">
        <v>733</v>
      </c>
      <c r="N86" s="476" t="s">
        <v>733</v>
      </c>
      <c r="O86" s="476" t="s">
        <v>733</v>
      </c>
      <c r="P86" s="476" t="s">
        <v>733</v>
      </c>
      <c r="Q86" s="476" t="s">
        <v>733</v>
      </c>
      <c r="R86" s="477" t="s">
        <v>733</v>
      </c>
      <c r="S86" s="206"/>
      <c r="T86" s="203">
        <f t="shared" si="2"/>
        <v>9</v>
      </c>
      <c r="U86" s="203">
        <f t="shared" si="3"/>
        <v>7</v>
      </c>
    </row>
    <row r="87" spans="1:21" x14ac:dyDescent="0.25">
      <c r="A87" s="475" t="s">
        <v>416</v>
      </c>
      <c r="B87" s="309" t="s">
        <v>415</v>
      </c>
      <c r="C87" s="476" t="s">
        <v>968</v>
      </c>
      <c r="D87" s="476" t="s">
        <v>969</v>
      </c>
      <c r="E87" s="476" t="s">
        <v>970</v>
      </c>
      <c r="F87" s="476" t="s">
        <v>971</v>
      </c>
      <c r="G87" s="476" t="s">
        <v>972</v>
      </c>
      <c r="H87" s="476" t="s">
        <v>973</v>
      </c>
      <c r="I87" s="476" t="s">
        <v>974</v>
      </c>
      <c r="J87" s="476" t="s">
        <v>733</v>
      </c>
      <c r="K87" s="476" t="s">
        <v>733</v>
      </c>
      <c r="L87" s="476" t="s">
        <v>733</v>
      </c>
      <c r="M87" s="476" t="s">
        <v>733</v>
      </c>
      <c r="N87" s="476" t="s">
        <v>733</v>
      </c>
      <c r="O87" s="476" t="s">
        <v>733</v>
      </c>
      <c r="P87" s="476" t="s">
        <v>733</v>
      </c>
      <c r="Q87" s="476" t="s">
        <v>733</v>
      </c>
      <c r="R87" s="477" t="s">
        <v>733</v>
      </c>
      <c r="S87" s="206"/>
      <c r="T87" s="203">
        <f t="shared" si="2"/>
        <v>7</v>
      </c>
      <c r="U87" s="203">
        <f t="shared" si="3"/>
        <v>9</v>
      </c>
    </row>
    <row r="88" spans="1:21" x14ac:dyDescent="0.25">
      <c r="A88" s="475" t="s">
        <v>419</v>
      </c>
      <c r="B88" s="309" t="s">
        <v>418</v>
      </c>
      <c r="C88" s="476" t="s">
        <v>968</v>
      </c>
      <c r="D88" s="476" t="s">
        <v>969</v>
      </c>
      <c r="E88" s="476" t="s">
        <v>970</v>
      </c>
      <c r="F88" s="476" t="s">
        <v>971</v>
      </c>
      <c r="G88" s="476" t="s">
        <v>972</v>
      </c>
      <c r="H88" s="476" t="s">
        <v>973</v>
      </c>
      <c r="I88" s="476" t="s">
        <v>974</v>
      </c>
      <c r="J88" s="476" t="s">
        <v>733</v>
      </c>
      <c r="K88" s="476" t="s">
        <v>733</v>
      </c>
      <c r="L88" s="476" t="s">
        <v>733</v>
      </c>
      <c r="M88" s="476" t="s">
        <v>733</v>
      </c>
      <c r="N88" s="476" t="s">
        <v>733</v>
      </c>
      <c r="O88" s="476" t="s">
        <v>733</v>
      </c>
      <c r="P88" s="476" t="s">
        <v>733</v>
      </c>
      <c r="Q88" s="476" t="s">
        <v>733</v>
      </c>
      <c r="R88" s="477" t="s">
        <v>733</v>
      </c>
      <c r="S88" s="206"/>
      <c r="T88" s="203">
        <f t="shared" si="2"/>
        <v>7</v>
      </c>
      <c r="U88" s="203">
        <f t="shared" si="3"/>
        <v>9</v>
      </c>
    </row>
    <row r="89" spans="1:21" x14ac:dyDescent="0.25">
      <c r="A89" s="475" t="s">
        <v>422</v>
      </c>
      <c r="B89" s="309" t="s">
        <v>421</v>
      </c>
      <c r="C89" s="476" t="s">
        <v>968</v>
      </c>
      <c r="D89" s="476" t="s">
        <v>969</v>
      </c>
      <c r="E89" s="476" t="s">
        <v>970</v>
      </c>
      <c r="F89" s="476" t="s">
        <v>971</v>
      </c>
      <c r="G89" s="476" t="s">
        <v>972</v>
      </c>
      <c r="H89" s="476" t="s">
        <v>973</v>
      </c>
      <c r="I89" s="476" t="s">
        <v>974</v>
      </c>
      <c r="J89" s="476" t="s">
        <v>733</v>
      </c>
      <c r="K89" s="476" t="s">
        <v>733</v>
      </c>
      <c r="L89" s="476" t="s">
        <v>733</v>
      </c>
      <c r="M89" s="476" t="s">
        <v>733</v>
      </c>
      <c r="N89" s="476" t="s">
        <v>733</v>
      </c>
      <c r="O89" s="476" t="s">
        <v>733</v>
      </c>
      <c r="P89" s="476" t="s">
        <v>733</v>
      </c>
      <c r="Q89" s="476" t="s">
        <v>733</v>
      </c>
      <c r="R89" s="477" t="s">
        <v>733</v>
      </c>
      <c r="S89" s="206"/>
      <c r="T89" s="203">
        <f t="shared" si="2"/>
        <v>7</v>
      </c>
      <c r="U89" s="203">
        <f t="shared" si="3"/>
        <v>9</v>
      </c>
    </row>
    <row r="90" spans="1:21" x14ac:dyDescent="0.25">
      <c r="A90" s="475" t="s">
        <v>425</v>
      </c>
      <c r="B90" s="309" t="s">
        <v>424</v>
      </c>
      <c r="C90" s="476" t="s">
        <v>956</v>
      </c>
      <c r="D90" s="476" t="s">
        <v>957</v>
      </c>
      <c r="E90" s="476" t="s">
        <v>958</v>
      </c>
      <c r="F90" s="476" t="s">
        <v>959</v>
      </c>
      <c r="G90" s="476" t="s">
        <v>960</v>
      </c>
      <c r="H90" s="476" t="s">
        <v>961</v>
      </c>
      <c r="I90" s="476" t="s">
        <v>962</v>
      </c>
      <c r="J90" s="476" t="s">
        <v>733</v>
      </c>
      <c r="K90" s="476" t="s">
        <v>733</v>
      </c>
      <c r="L90" s="476" t="s">
        <v>733</v>
      </c>
      <c r="M90" s="476" t="s">
        <v>733</v>
      </c>
      <c r="N90" s="476" t="s">
        <v>733</v>
      </c>
      <c r="O90" s="476" t="s">
        <v>733</v>
      </c>
      <c r="P90" s="476" t="s">
        <v>733</v>
      </c>
      <c r="Q90" s="476" t="s">
        <v>733</v>
      </c>
      <c r="R90" s="477" t="s">
        <v>733</v>
      </c>
      <c r="S90" s="206"/>
      <c r="T90" s="203">
        <f t="shared" si="2"/>
        <v>7</v>
      </c>
      <c r="U90" s="203">
        <f t="shared" si="3"/>
        <v>9</v>
      </c>
    </row>
    <row r="91" spans="1:21" x14ac:dyDescent="0.25">
      <c r="A91" s="475" t="s">
        <v>428</v>
      </c>
      <c r="B91" s="309" t="s">
        <v>427</v>
      </c>
      <c r="C91" s="476" t="s">
        <v>975</v>
      </c>
      <c r="D91" s="476" t="s">
        <v>976</v>
      </c>
      <c r="E91" s="476" t="s">
        <v>977</v>
      </c>
      <c r="F91" s="476" t="s">
        <v>978</v>
      </c>
      <c r="G91" s="476" t="s">
        <v>979</v>
      </c>
      <c r="H91" s="476" t="s">
        <v>733</v>
      </c>
      <c r="I91" s="476" t="s">
        <v>733</v>
      </c>
      <c r="J91" s="476" t="s">
        <v>733</v>
      </c>
      <c r="K91" s="476" t="s">
        <v>733</v>
      </c>
      <c r="L91" s="476" t="s">
        <v>733</v>
      </c>
      <c r="M91" s="476" t="s">
        <v>733</v>
      </c>
      <c r="N91" s="476" t="s">
        <v>733</v>
      </c>
      <c r="O91" s="476" t="s">
        <v>733</v>
      </c>
      <c r="P91" s="476" t="s">
        <v>733</v>
      </c>
      <c r="Q91" s="476" t="s">
        <v>733</v>
      </c>
      <c r="R91" s="477" t="s">
        <v>733</v>
      </c>
      <c r="S91" s="206"/>
      <c r="T91" s="203">
        <f t="shared" si="2"/>
        <v>5</v>
      </c>
      <c r="U91" s="203">
        <f t="shared" si="3"/>
        <v>11</v>
      </c>
    </row>
    <row r="92" spans="1:21" x14ac:dyDescent="0.25">
      <c r="A92" s="475" t="s">
        <v>431</v>
      </c>
      <c r="B92" s="309" t="s">
        <v>430</v>
      </c>
      <c r="C92" s="476" t="s">
        <v>781</v>
      </c>
      <c r="D92" s="476" t="s">
        <v>782</v>
      </c>
      <c r="E92" s="476" t="s">
        <v>733</v>
      </c>
      <c r="F92" s="476" t="s">
        <v>733</v>
      </c>
      <c r="G92" s="476" t="s">
        <v>733</v>
      </c>
      <c r="H92" s="476" t="s">
        <v>733</v>
      </c>
      <c r="I92" s="206"/>
      <c r="J92" s="206"/>
      <c r="K92" s="206"/>
      <c r="L92" s="206"/>
      <c r="M92" s="206"/>
      <c r="N92" s="206"/>
      <c r="O92" s="206"/>
      <c r="P92" s="206"/>
      <c r="Q92" s="206"/>
      <c r="R92" s="481"/>
      <c r="S92" s="206"/>
      <c r="T92" s="203">
        <f t="shared" si="2"/>
        <v>2</v>
      </c>
      <c r="U92" s="203">
        <f t="shared" si="3"/>
        <v>14</v>
      </c>
    </row>
    <row r="93" spans="1:21" ht="13" thickBot="1" x14ac:dyDescent="0.3">
      <c r="A93" s="482" t="s">
        <v>434</v>
      </c>
      <c r="B93" s="483" t="s">
        <v>433</v>
      </c>
      <c r="C93" s="484" t="s">
        <v>826</v>
      </c>
      <c r="D93" s="484" t="s">
        <v>828</v>
      </c>
      <c r="E93" s="484" t="s">
        <v>829</v>
      </c>
      <c r="F93" s="484" t="s">
        <v>830</v>
      </c>
      <c r="G93" s="484" t="s">
        <v>831</v>
      </c>
      <c r="H93" s="484" t="s">
        <v>832</v>
      </c>
      <c r="I93" s="485"/>
      <c r="J93" s="485"/>
      <c r="K93" s="485"/>
      <c r="L93" s="485"/>
      <c r="M93" s="485"/>
      <c r="N93" s="485"/>
      <c r="O93" s="485"/>
      <c r="P93" s="485"/>
      <c r="Q93" s="485"/>
      <c r="R93" s="486"/>
      <c r="S93" s="206"/>
      <c r="T93" s="203">
        <f t="shared" si="2"/>
        <v>6</v>
      </c>
      <c r="U93" s="203">
        <f t="shared" si="3"/>
        <v>10</v>
      </c>
    </row>
    <row r="94" spans="1:21" ht="13" thickBot="1" x14ac:dyDescent="0.3">
      <c r="A94" s="209" t="s">
        <v>437</v>
      </c>
      <c r="B94" s="441"/>
      <c r="C94" s="441"/>
      <c r="D94" s="441"/>
      <c r="E94" s="441"/>
      <c r="F94" s="441"/>
      <c r="G94" s="441"/>
      <c r="H94" s="441"/>
      <c r="I94" s="441"/>
      <c r="J94" s="441"/>
      <c r="K94" s="441"/>
      <c r="L94" s="441"/>
      <c r="M94" s="441"/>
      <c r="N94" s="441"/>
      <c r="O94" s="441"/>
      <c r="P94" s="441"/>
      <c r="Q94" s="441"/>
      <c r="R94" s="442"/>
      <c r="S94" s="206"/>
    </row>
    <row r="95" spans="1:21" x14ac:dyDescent="0.25">
      <c r="A95" s="207"/>
      <c r="B95" s="206"/>
      <c r="C95" s="206"/>
      <c r="D95" s="206"/>
      <c r="E95" s="206"/>
      <c r="F95" s="206"/>
      <c r="G95" s="206"/>
      <c r="H95" s="206"/>
      <c r="I95" s="206"/>
      <c r="J95" s="206"/>
      <c r="K95" s="206"/>
      <c r="L95" s="206"/>
      <c r="M95" s="206"/>
      <c r="N95" s="206"/>
      <c r="O95" s="206"/>
      <c r="P95" s="206"/>
      <c r="Q95" s="206"/>
      <c r="R95" s="206"/>
      <c r="S95" s="206"/>
    </row>
    <row r="96" spans="1:21" x14ac:dyDescent="0.25">
      <c r="A96" s="207"/>
      <c r="B96" s="206"/>
      <c r="C96" s="206"/>
      <c r="D96" s="206"/>
      <c r="E96" s="206"/>
      <c r="F96" s="206"/>
      <c r="G96" s="206"/>
      <c r="H96" s="206"/>
      <c r="I96" s="206"/>
      <c r="J96" s="206"/>
      <c r="K96" s="206"/>
      <c r="L96" s="206"/>
      <c r="M96" s="206"/>
      <c r="N96" s="206"/>
      <c r="O96" s="206"/>
      <c r="P96" s="206"/>
      <c r="Q96" s="206"/>
      <c r="R96" s="206"/>
      <c r="S96" s="206"/>
    </row>
    <row r="97" spans="1:3" ht="13" thickBot="1" x14ac:dyDescent="0.3"/>
    <row r="98" spans="1:3" ht="13" thickBot="1" x14ac:dyDescent="0.3">
      <c r="A98" s="443" t="s">
        <v>980</v>
      </c>
      <c r="B98" s="444" t="s">
        <v>90</v>
      </c>
      <c r="C98" s="312"/>
    </row>
    <row r="99" spans="1:3" x14ac:dyDescent="0.25">
      <c r="A99" s="308" t="s">
        <v>956</v>
      </c>
      <c r="B99" s="309" t="s">
        <v>981</v>
      </c>
      <c r="C99" t="s">
        <v>956</v>
      </c>
    </row>
    <row r="100" spans="1:3" x14ac:dyDescent="0.25">
      <c r="A100" s="308" t="s">
        <v>758</v>
      </c>
      <c r="B100" s="309" t="s">
        <v>982</v>
      </c>
      <c r="C100" t="s">
        <v>758</v>
      </c>
    </row>
    <row r="101" spans="1:3" x14ac:dyDescent="0.25">
      <c r="A101" s="308" t="s">
        <v>957</v>
      </c>
      <c r="B101" s="309" t="s">
        <v>983</v>
      </c>
      <c r="C101" t="s">
        <v>957</v>
      </c>
    </row>
    <row r="102" spans="1:3" x14ac:dyDescent="0.25">
      <c r="A102" s="308" t="s">
        <v>912</v>
      </c>
      <c r="B102" s="309" t="s">
        <v>984</v>
      </c>
      <c r="C102" t="s">
        <v>912</v>
      </c>
    </row>
    <row r="103" spans="1:3" x14ac:dyDescent="0.25">
      <c r="A103" s="308" t="s">
        <v>847</v>
      </c>
      <c r="B103" s="309" t="s">
        <v>985</v>
      </c>
      <c r="C103" t="s">
        <v>847</v>
      </c>
    </row>
    <row r="104" spans="1:3" x14ac:dyDescent="0.25">
      <c r="A104" s="308" t="s">
        <v>940</v>
      </c>
      <c r="B104" s="309" t="s">
        <v>986</v>
      </c>
      <c r="C104" t="s">
        <v>940</v>
      </c>
    </row>
    <row r="105" spans="1:3" x14ac:dyDescent="0.25">
      <c r="A105" s="308" t="s">
        <v>987</v>
      </c>
      <c r="B105" s="309" t="s">
        <v>988</v>
      </c>
      <c r="C105" t="s">
        <v>987</v>
      </c>
    </row>
    <row r="106" spans="1:3" x14ac:dyDescent="0.25">
      <c r="A106" s="308" t="s">
        <v>989</v>
      </c>
      <c r="B106" s="309" t="s">
        <v>990</v>
      </c>
      <c r="C106" t="s">
        <v>989</v>
      </c>
    </row>
    <row r="107" spans="1:3" x14ac:dyDescent="0.25">
      <c r="A107" s="308" t="s">
        <v>925</v>
      </c>
      <c r="B107" s="309" t="s">
        <v>991</v>
      </c>
      <c r="C107" t="s">
        <v>925</v>
      </c>
    </row>
    <row r="108" spans="1:3" x14ac:dyDescent="0.25">
      <c r="A108" s="308" t="s">
        <v>791</v>
      </c>
      <c r="B108" s="309" t="s">
        <v>992</v>
      </c>
      <c r="C108" t="s">
        <v>791</v>
      </c>
    </row>
    <row r="109" spans="1:3" x14ac:dyDescent="0.25">
      <c r="A109" s="308" t="s">
        <v>811</v>
      </c>
      <c r="B109" s="309" t="s">
        <v>993</v>
      </c>
      <c r="C109" t="s">
        <v>811</v>
      </c>
    </row>
    <row r="110" spans="1:3" x14ac:dyDescent="0.25">
      <c r="A110" s="308" t="s">
        <v>913</v>
      </c>
      <c r="B110" s="309" t="s">
        <v>994</v>
      </c>
      <c r="C110" t="s">
        <v>913</v>
      </c>
    </row>
    <row r="111" spans="1:3" x14ac:dyDescent="0.25">
      <c r="A111" s="308" t="s">
        <v>725</v>
      </c>
      <c r="B111" s="309" t="s">
        <v>995</v>
      </c>
      <c r="C111" t="s">
        <v>725</v>
      </c>
    </row>
    <row r="112" spans="1:3" x14ac:dyDescent="0.25">
      <c r="A112" s="308" t="s">
        <v>730</v>
      </c>
      <c r="B112" s="309" t="s">
        <v>996</v>
      </c>
      <c r="C112" t="s">
        <v>730</v>
      </c>
    </row>
    <row r="113" spans="1:4" x14ac:dyDescent="0.25">
      <c r="A113" s="308" t="s">
        <v>997</v>
      </c>
      <c r="B113" s="309" t="s">
        <v>998</v>
      </c>
      <c r="C113" t="s">
        <v>997</v>
      </c>
    </row>
    <row r="114" spans="1:4" x14ac:dyDescent="0.25">
      <c r="A114" s="308" t="s">
        <v>968</v>
      </c>
      <c r="B114" s="309" t="s">
        <v>999</v>
      </c>
      <c r="C114" t="s">
        <v>968</v>
      </c>
    </row>
    <row r="115" spans="1:4" x14ac:dyDescent="0.25">
      <c r="A115" s="308" t="s">
        <v>874</v>
      </c>
      <c r="B115" s="309" t="s">
        <v>1000</v>
      </c>
      <c r="C115" t="s">
        <v>874</v>
      </c>
    </row>
    <row r="116" spans="1:4" x14ac:dyDescent="0.25">
      <c r="A116" s="308" t="s">
        <v>872</v>
      </c>
      <c r="B116" s="309" t="s">
        <v>1001</v>
      </c>
      <c r="C116" t="s">
        <v>872</v>
      </c>
    </row>
    <row r="117" spans="1:4" x14ac:dyDescent="0.25">
      <c r="A117" s="308" t="s">
        <v>873</v>
      </c>
      <c r="B117" s="309" t="s">
        <v>1002</v>
      </c>
      <c r="C117" t="s">
        <v>873</v>
      </c>
    </row>
    <row r="118" spans="1:4" x14ac:dyDescent="0.25">
      <c r="A118" s="308" t="s">
        <v>759</v>
      </c>
      <c r="B118" s="309" t="s">
        <v>1003</v>
      </c>
      <c r="C118" t="s">
        <v>759</v>
      </c>
    </row>
    <row r="119" spans="1:4" x14ac:dyDescent="0.25">
      <c r="A119" s="308" t="s">
        <v>1004</v>
      </c>
      <c r="B119" s="309" t="s">
        <v>1005</v>
      </c>
      <c r="C119" t="s">
        <v>1004</v>
      </c>
    </row>
    <row r="120" spans="1:4" x14ac:dyDescent="0.25">
      <c r="A120" s="308" t="s">
        <v>883</v>
      </c>
      <c r="B120" s="309" t="s">
        <v>1006</v>
      </c>
      <c r="C120" t="s">
        <v>883</v>
      </c>
    </row>
    <row r="121" spans="1:4" x14ac:dyDescent="0.25">
      <c r="A121" s="311" t="s">
        <v>779</v>
      </c>
      <c r="B121" s="310" t="s">
        <v>1007</v>
      </c>
      <c r="C121" s="203" t="s">
        <v>779</v>
      </c>
    </row>
    <row r="122" spans="1:4" x14ac:dyDescent="0.25">
      <c r="A122" s="308" t="s">
        <v>734</v>
      </c>
      <c r="B122" s="309" t="s">
        <v>1008</v>
      </c>
      <c r="C122" t="s">
        <v>734</v>
      </c>
      <c r="D122" s="203"/>
    </row>
    <row r="123" spans="1:4" x14ac:dyDescent="0.25">
      <c r="A123" s="308" t="s">
        <v>975</v>
      </c>
      <c r="B123" s="309" t="s">
        <v>1009</v>
      </c>
      <c r="C123" t="s">
        <v>975</v>
      </c>
    </row>
    <row r="124" spans="1:4" x14ac:dyDescent="0.25">
      <c r="A124" s="308" t="s">
        <v>792</v>
      </c>
      <c r="B124" s="309" t="s">
        <v>1010</v>
      </c>
      <c r="C124" t="s">
        <v>792</v>
      </c>
    </row>
    <row r="125" spans="1:4" x14ac:dyDescent="0.25">
      <c r="A125" s="308" t="s">
        <v>895</v>
      </c>
      <c r="B125" s="309" t="s">
        <v>1011</v>
      </c>
      <c r="C125" t="s">
        <v>895</v>
      </c>
    </row>
    <row r="126" spans="1:4" x14ac:dyDescent="0.25">
      <c r="A126" s="308" t="s">
        <v>1012</v>
      </c>
      <c r="B126" s="309" t="s">
        <v>1013</v>
      </c>
      <c r="C126" t="s">
        <v>1012</v>
      </c>
    </row>
    <row r="127" spans="1:4" x14ac:dyDescent="0.25">
      <c r="A127" s="308" t="s">
        <v>793</v>
      </c>
      <c r="B127" s="309" t="s">
        <v>1014</v>
      </c>
      <c r="C127" t="s">
        <v>793</v>
      </c>
    </row>
    <row r="128" spans="1:4" x14ac:dyDescent="0.25">
      <c r="A128" s="308" t="s">
        <v>790</v>
      </c>
      <c r="B128" s="309" t="s">
        <v>1015</v>
      </c>
      <c r="C128" t="s">
        <v>790</v>
      </c>
    </row>
    <row r="129" spans="1:3" x14ac:dyDescent="0.25">
      <c r="A129" s="308" t="s">
        <v>726</v>
      </c>
      <c r="B129" s="309" t="s">
        <v>1016</v>
      </c>
      <c r="C129" t="s">
        <v>726</v>
      </c>
    </row>
    <row r="130" spans="1:3" x14ac:dyDescent="0.25">
      <c r="A130" s="308" t="s">
        <v>896</v>
      </c>
      <c r="B130" s="309" t="s">
        <v>1017</v>
      </c>
      <c r="C130" t="s">
        <v>896</v>
      </c>
    </row>
    <row r="131" spans="1:3" x14ac:dyDescent="0.25">
      <c r="A131" s="308" t="s">
        <v>1018</v>
      </c>
      <c r="B131" s="309" t="s">
        <v>1019</v>
      </c>
      <c r="C131" t="s">
        <v>1018</v>
      </c>
    </row>
    <row r="132" spans="1:3" x14ac:dyDescent="0.25">
      <c r="A132" s="308" t="s">
        <v>826</v>
      </c>
      <c r="B132" s="309" t="s">
        <v>1020</v>
      </c>
      <c r="C132" t="s">
        <v>826</v>
      </c>
    </row>
    <row r="133" spans="1:3" x14ac:dyDescent="0.25">
      <c r="A133" s="308" t="s">
        <v>833</v>
      </c>
      <c r="B133" s="309" t="s">
        <v>1021</v>
      </c>
      <c r="C133" t="s">
        <v>833</v>
      </c>
    </row>
    <row r="134" spans="1:3" x14ac:dyDescent="0.25">
      <c r="A134" s="308" t="s">
        <v>914</v>
      </c>
      <c r="B134" s="309" t="s">
        <v>1022</v>
      </c>
      <c r="C134" t="s">
        <v>914</v>
      </c>
    </row>
    <row r="135" spans="1:3" x14ac:dyDescent="0.25">
      <c r="A135" s="308" t="s">
        <v>860</v>
      </c>
      <c r="B135" s="309" t="s">
        <v>1023</v>
      </c>
      <c r="C135" t="s">
        <v>860</v>
      </c>
    </row>
    <row r="136" spans="1:3" x14ac:dyDescent="0.25">
      <c r="A136" s="311" t="s">
        <v>740</v>
      </c>
      <c r="B136" s="313" t="s">
        <v>1024</v>
      </c>
      <c r="C136" t="s">
        <v>740</v>
      </c>
    </row>
    <row r="137" spans="1:3" x14ac:dyDescent="0.25">
      <c r="A137" s="308" t="s">
        <v>1025</v>
      </c>
      <c r="B137" s="309" t="s">
        <v>1026</v>
      </c>
      <c r="C137" t="s">
        <v>1025</v>
      </c>
    </row>
    <row r="138" spans="1:3" x14ac:dyDescent="0.25">
      <c r="A138" s="308" t="s">
        <v>976</v>
      </c>
      <c r="B138" s="309" t="s">
        <v>1027</v>
      </c>
      <c r="C138" t="s">
        <v>976</v>
      </c>
    </row>
    <row r="139" spans="1:3" x14ac:dyDescent="0.25">
      <c r="A139" s="308" t="s">
        <v>742</v>
      </c>
      <c r="B139" s="309" t="s">
        <v>1028</v>
      </c>
      <c r="C139" t="s">
        <v>742</v>
      </c>
    </row>
    <row r="140" spans="1:3" x14ac:dyDescent="0.25">
      <c r="A140" s="308" t="s">
        <v>1029</v>
      </c>
      <c r="B140" s="309" t="s">
        <v>1030</v>
      </c>
      <c r="C140" t="s">
        <v>1029</v>
      </c>
    </row>
    <row r="141" spans="1:3" x14ac:dyDescent="0.25">
      <c r="A141" s="308" t="s">
        <v>931</v>
      </c>
      <c r="B141" s="309" t="s">
        <v>1031</v>
      </c>
      <c r="C141" t="s">
        <v>931</v>
      </c>
    </row>
    <row r="142" spans="1:3" x14ac:dyDescent="0.25">
      <c r="A142" s="308" t="s">
        <v>848</v>
      </c>
      <c r="B142" s="309" t="s">
        <v>1032</v>
      </c>
      <c r="C142" t="s">
        <v>848</v>
      </c>
    </row>
    <row r="143" spans="1:3" x14ac:dyDescent="0.25">
      <c r="A143" s="308" t="s">
        <v>794</v>
      </c>
      <c r="B143" s="309" t="s">
        <v>1033</v>
      </c>
      <c r="C143" t="s">
        <v>794</v>
      </c>
    </row>
    <row r="144" spans="1:3" x14ac:dyDescent="0.25">
      <c r="A144" s="308" t="s">
        <v>731</v>
      </c>
      <c r="B144" s="309" t="s">
        <v>1034</v>
      </c>
      <c r="C144" t="s">
        <v>731</v>
      </c>
    </row>
    <row r="145" spans="1:3" x14ac:dyDescent="0.25">
      <c r="A145" s="308" t="s">
        <v>875</v>
      </c>
      <c r="B145" s="309" t="s">
        <v>1035</v>
      </c>
      <c r="C145" t="s">
        <v>875</v>
      </c>
    </row>
    <row r="146" spans="1:3" x14ac:dyDescent="0.25">
      <c r="A146" s="308" t="s">
        <v>795</v>
      </c>
      <c r="B146" s="309" t="s">
        <v>1036</v>
      </c>
      <c r="C146" t="s">
        <v>795</v>
      </c>
    </row>
    <row r="147" spans="1:3" x14ac:dyDescent="0.25">
      <c r="A147" s="308" t="s">
        <v>805</v>
      </c>
      <c r="B147" s="309" t="s">
        <v>1037</v>
      </c>
      <c r="C147" t="s">
        <v>805</v>
      </c>
    </row>
    <row r="148" spans="1:3" x14ac:dyDescent="0.25">
      <c r="A148" s="308" t="s">
        <v>920</v>
      </c>
      <c r="B148" s="309" t="s">
        <v>1038</v>
      </c>
      <c r="C148" t="s">
        <v>920</v>
      </c>
    </row>
    <row r="149" spans="1:3" x14ac:dyDescent="0.25">
      <c r="A149" s="308" t="s">
        <v>748</v>
      </c>
      <c r="B149" s="309" t="s">
        <v>1039</v>
      </c>
      <c r="C149" t="s">
        <v>748</v>
      </c>
    </row>
    <row r="150" spans="1:3" x14ac:dyDescent="0.25">
      <c r="A150" s="308" t="s">
        <v>749</v>
      </c>
      <c r="B150" s="309" t="s">
        <v>1040</v>
      </c>
      <c r="C150" t="s">
        <v>749</v>
      </c>
    </row>
    <row r="151" spans="1:3" x14ac:dyDescent="0.25">
      <c r="A151" s="308" t="s">
        <v>760</v>
      </c>
      <c r="B151" s="309" t="s">
        <v>1041</v>
      </c>
      <c r="C151" t="s">
        <v>760</v>
      </c>
    </row>
    <row r="152" spans="1:3" x14ac:dyDescent="0.25">
      <c r="A152" s="308" t="s">
        <v>958</v>
      </c>
      <c r="B152" s="309" t="s">
        <v>1042</v>
      </c>
      <c r="C152" t="s">
        <v>958</v>
      </c>
    </row>
    <row r="153" spans="1:3" x14ac:dyDescent="0.25">
      <c r="A153" s="308" t="s">
        <v>861</v>
      </c>
      <c r="B153" s="309" t="s">
        <v>1043</v>
      </c>
      <c r="C153" t="s">
        <v>861</v>
      </c>
    </row>
    <row r="154" spans="1:3" x14ac:dyDescent="0.25">
      <c r="A154" s="308" t="s">
        <v>1044</v>
      </c>
      <c r="B154" s="309" t="s">
        <v>1045</v>
      </c>
      <c r="C154" t="s">
        <v>1044</v>
      </c>
    </row>
    <row r="155" spans="1:3" x14ac:dyDescent="0.25">
      <c r="A155" s="308" t="s">
        <v>796</v>
      </c>
      <c r="B155" s="309" t="s">
        <v>1046</v>
      </c>
      <c r="C155" t="s">
        <v>796</v>
      </c>
    </row>
    <row r="156" spans="1:3" x14ac:dyDescent="0.25">
      <c r="A156" s="308" t="s">
        <v>767</v>
      </c>
      <c r="B156" s="309" t="s">
        <v>1047</v>
      </c>
      <c r="C156" t="s">
        <v>767</v>
      </c>
    </row>
    <row r="157" spans="1:3" x14ac:dyDescent="0.25">
      <c r="A157" s="308" t="s">
        <v>806</v>
      </c>
      <c r="B157" s="309" t="s">
        <v>1048</v>
      </c>
      <c r="C157" t="s">
        <v>806</v>
      </c>
    </row>
    <row r="158" spans="1:3" x14ac:dyDescent="0.25">
      <c r="A158" s="308" t="s">
        <v>969</v>
      </c>
      <c r="B158" s="309" t="s">
        <v>1049</v>
      </c>
      <c r="C158" t="s">
        <v>969</v>
      </c>
    </row>
    <row r="159" spans="1:3" x14ac:dyDescent="0.25">
      <c r="A159" s="308" t="s">
        <v>959</v>
      </c>
      <c r="B159" s="309" t="s">
        <v>1050</v>
      </c>
      <c r="C159" t="s">
        <v>959</v>
      </c>
    </row>
    <row r="160" spans="1:3" x14ac:dyDescent="0.25">
      <c r="A160" s="308" t="s">
        <v>1051</v>
      </c>
      <c r="B160" s="309" t="s">
        <v>1052</v>
      </c>
      <c r="C160" t="s">
        <v>1051</v>
      </c>
    </row>
    <row r="161" spans="1:4" x14ac:dyDescent="0.25">
      <c r="A161" s="308" t="s">
        <v>756</v>
      </c>
      <c r="B161" s="309" t="s">
        <v>1053</v>
      </c>
      <c r="C161" s="308" t="s">
        <v>756</v>
      </c>
    </row>
    <row r="162" spans="1:4" x14ac:dyDescent="0.25">
      <c r="A162" s="308" t="s">
        <v>834</v>
      </c>
      <c r="B162" s="309" t="s">
        <v>1054</v>
      </c>
      <c r="C162" t="s">
        <v>834</v>
      </c>
    </row>
    <row r="163" spans="1:4" x14ac:dyDescent="0.25">
      <c r="A163" s="308" t="s">
        <v>783</v>
      </c>
      <c r="B163" s="309" t="s">
        <v>1055</v>
      </c>
      <c r="C163" t="s">
        <v>783</v>
      </c>
    </row>
    <row r="164" spans="1:4" x14ac:dyDescent="0.25">
      <c r="A164" s="308" t="s">
        <v>849</v>
      </c>
      <c r="B164" s="309" t="s">
        <v>1056</v>
      </c>
      <c r="C164" t="s">
        <v>849</v>
      </c>
    </row>
    <row r="165" spans="1:4" x14ac:dyDescent="0.25">
      <c r="A165" s="308" t="s">
        <v>766</v>
      </c>
      <c r="B165" s="309" t="s">
        <v>1057</v>
      </c>
      <c r="C165" t="s">
        <v>766</v>
      </c>
    </row>
    <row r="166" spans="1:4" x14ac:dyDescent="0.25">
      <c r="A166" s="308" t="s">
        <v>761</v>
      </c>
      <c r="B166" s="309" t="s">
        <v>1058</v>
      </c>
      <c r="C166" t="s">
        <v>761</v>
      </c>
    </row>
    <row r="167" spans="1:4" x14ac:dyDescent="0.25">
      <c r="A167" s="308" t="s">
        <v>926</v>
      </c>
      <c r="B167" s="309" t="s">
        <v>1059</v>
      </c>
      <c r="C167" t="s">
        <v>926</v>
      </c>
    </row>
    <row r="168" spans="1:4" x14ac:dyDescent="0.25">
      <c r="A168" s="311" t="s">
        <v>780</v>
      </c>
      <c r="B168" s="310" t="s">
        <v>1060</v>
      </c>
      <c r="C168" s="203" t="s">
        <v>780</v>
      </c>
    </row>
    <row r="169" spans="1:4" x14ac:dyDescent="0.25">
      <c r="A169" s="308" t="s">
        <v>850</v>
      </c>
      <c r="B169" s="309" t="s">
        <v>1061</v>
      </c>
      <c r="C169" t="s">
        <v>850</v>
      </c>
    </row>
    <row r="170" spans="1:4" x14ac:dyDescent="0.25">
      <c r="A170" s="308" t="s">
        <v>970</v>
      </c>
      <c r="B170" s="309" t="s">
        <v>1062</v>
      </c>
      <c r="C170" t="s">
        <v>970</v>
      </c>
      <c r="D170" s="203"/>
    </row>
    <row r="171" spans="1:4" x14ac:dyDescent="0.25">
      <c r="A171" s="308" t="s">
        <v>784</v>
      </c>
      <c r="B171" s="309" t="s">
        <v>1063</v>
      </c>
      <c r="C171" t="s">
        <v>784</v>
      </c>
    </row>
    <row r="172" spans="1:4" x14ac:dyDescent="0.25">
      <c r="A172" s="308" t="s">
        <v>1064</v>
      </c>
      <c r="B172" s="309" t="s">
        <v>1065</v>
      </c>
      <c r="C172" t="s">
        <v>1064</v>
      </c>
    </row>
    <row r="173" spans="1:4" x14ac:dyDescent="0.25">
      <c r="A173" s="308" t="s">
        <v>743</v>
      </c>
      <c r="B173" s="309" t="s">
        <v>1066</v>
      </c>
      <c r="C173" t="s">
        <v>743</v>
      </c>
    </row>
    <row r="174" spans="1:4" x14ac:dyDescent="0.25">
      <c r="A174" s="308" t="s">
        <v>768</v>
      </c>
      <c r="B174" s="309" t="s">
        <v>1067</v>
      </c>
      <c r="C174" t="s">
        <v>768</v>
      </c>
    </row>
    <row r="175" spans="1:4" x14ac:dyDescent="0.25">
      <c r="A175" s="308" t="s">
        <v>812</v>
      </c>
      <c r="B175" s="309" t="s">
        <v>1068</v>
      </c>
      <c r="C175" t="s">
        <v>812</v>
      </c>
    </row>
    <row r="176" spans="1:4" x14ac:dyDescent="0.25">
      <c r="A176" s="308" t="s">
        <v>835</v>
      </c>
      <c r="B176" s="309" t="s">
        <v>1069</v>
      </c>
      <c r="C176" t="s">
        <v>835</v>
      </c>
    </row>
    <row r="177" spans="1:4" x14ac:dyDescent="0.25">
      <c r="A177" s="308" t="s">
        <v>884</v>
      </c>
      <c r="B177" s="309" t="s">
        <v>1070</v>
      </c>
      <c r="C177" t="s">
        <v>884</v>
      </c>
    </row>
    <row r="178" spans="1:4" x14ac:dyDescent="0.25">
      <c r="A178" s="308" t="s">
        <v>843</v>
      </c>
      <c r="B178" s="309" t="s">
        <v>1071</v>
      </c>
      <c r="C178" t="s">
        <v>843</v>
      </c>
    </row>
    <row r="179" spans="1:4" x14ac:dyDescent="0.25">
      <c r="A179" s="308" t="s">
        <v>932</v>
      </c>
      <c r="B179" s="309" t="s">
        <v>1072</v>
      </c>
      <c r="C179" t="s">
        <v>932</v>
      </c>
    </row>
    <row r="180" spans="1:4" x14ac:dyDescent="0.25">
      <c r="A180" s="311" t="s">
        <v>944</v>
      </c>
      <c r="B180" s="310" t="s">
        <v>1073</v>
      </c>
      <c r="C180" s="203" t="s">
        <v>944</v>
      </c>
    </row>
    <row r="181" spans="1:4" x14ac:dyDescent="0.25">
      <c r="A181" s="308" t="s">
        <v>785</v>
      </c>
      <c r="B181" s="309" t="s">
        <v>1074</v>
      </c>
      <c r="C181" t="s">
        <v>785</v>
      </c>
    </row>
    <row r="182" spans="1:4" x14ac:dyDescent="0.25">
      <c r="A182" s="308" t="s">
        <v>813</v>
      </c>
      <c r="B182" s="309" t="s">
        <v>1075</v>
      </c>
      <c r="C182" t="s">
        <v>813</v>
      </c>
      <c r="D182" s="203"/>
    </row>
    <row r="183" spans="1:4" x14ac:dyDescent="0.25">
      <c r="A183" s="308" t="s">
        <v>945</v>
      </c>
      <c r="B183" s="309" t="s">
        <v>1076</v>
      </c>
      <c r="C183" t="s">
        <v>945</v>
      </c>
    </row>
    <row r="184" spans="1:4" x14ac:dyDescent="0.25">
      <c r="A184" s="308" t="s">
        <v>1077</v>
      </c>
      <c r="B184" s="309" t="s">
        <v>1078</v>
      </c>
      <c r="C184" t="s">
        <v>1077</v>
      </c>
    </row>
    <row r="185" spans="1:4" x14ac:dyDescent="0.25">
      <c r="A185" s="308" t="s">
        <v>797</v>
      </c>
      <c r="B185" s="309" t="s">
        <v>1079</v>
      </c>
      <c r="C185" t="s">
        <v>797</v>
      </c>
    </row>
    <row r="186" spans="1:4" x14ac:dyDescent="0.25">
      <c r="A186" s="308" t="s">
        <v>946</v>
      </c>
      <c r="B186" s="309" t="s">
        <v>1080</v>
      </c>
      <c r="C186" t="s">
        <v>946</v>
      </c>
    </row>
    <row r="187" spans="1:4" x14ac:dyDescent="0.25">
      <c r="A187" s="308" t="s">
        <v>762</v>
      </c>
      <c r="B187" s="309" t="s">
        <v>1081</v>
      </c>
      <c r="C187" t="s">
        <v>762</v>
      </c>
    </row>
    <row r="188" spans="1:4" x14ac:dyDescent="0.25">
      <c r="A188" s="308" t="s">
        <v>769</v>
      </c>
      <c r="B188" s="309" t="s">
        <v>1082</v>
      </c>
      <c r="C188" t="s">
        <v>769</v>
      </c>
    </row>
    <row r="189" spans="1:4" x14ac:dyDescent="0.25">
      <c r="A189" s="308" t="s">
        <v>814</v>
      </c>
      <c r="B189" s="309" t="s">
        <v>1083</v>
      </c>
      <c r="C189" t="s">
        <v>814</v>
      </c>
    </row>
    <row r="190" spans="1:4" x14ac:dyDescent="0.25">
      <c r="A190" s="308" t="s">
        <v>744</v>
      </c>
      <c r="B190" s="309" t="s">
        <v>1084</v>
      </c>
      <c r="C190" t="s">
        <v>744</v>
      </c>
    </row>
    <row r="191" spans="1:4" x14ac:dyDescent="0.25">
      <c r="A191" s="308" t="s">
        <v>854</v>
      </c>
      <c r="B191" s="310" t="s">
        <v>1085</v>
      </c>
      <c r="C191" t="s">
        <v>854</v>
      </c>
    </row>
    <row r="192" spans="1:4" x14ac:dyDescent="0.25">
      <c r="A192" s="308" t="s">
        <v>807</v>
      </c>
      <c r="B192" s="309" t="s">
        <v>1086</v>
      </c>
      <c r="C192" t="s">
        <v>807</v>
      </c>
    </row>
    <row r="193" spans="1:3" x14ac:dyDescent="0.25">
      <c r="A193" s="308" t="s">
        <v>862</v>
      </c>
      <c r="B193" s="309" t="s">
        <v>1087</v>
      </c>
      <c r="C193" t="s">
        <v>862</v>
      </c>
    </row>
    <row r="194" spans="1:3" x14ac:dyDescent="0.25">
      <c r="A194" s="308" t="s">
        <v>909</v>
      </c>
      <c r="B194" s="309" t="s">
        <v>1088</v>
      </c>
      <c r="C194" t="s">
        <v>909</v>
      </c>
    </row>
    <row r="195" spans="1:3" x14ac:dyDescent="0.25">
      <c r="A195" s="308" t="s">
        <v>915</v>
      </c>
      <c r="B195" s="309" t="s">
        <v>1089</v>
      </c>
      <c r="C195" t="s">
        <v>915</v>
      </c>
    </row>
    <row r="196" spans="1:3" x14ac:dyDescent="0.25">
      <c r="A196" s="308" t="s">
        <v>808</v>
      </c>
      <c r="B196" s="309" t="s">
        <v>1090</v>
      </c>
      <c r="C196" t="s">
        <v>808</v>
      </c>
    </row>
    <row r="197" spans="1:3" x14ac:dyDescent="0.25">
      <c r="A197" s="308" t="s">
        <v>815</v>
      </c>
      <c r="B197" s="309" t="s">
        <v>1091</v>
      </c>
      <c r="C197" t="s">
        <v>815</v>
      </c>
    </row>
    <row r="198" spans="1:3" x14ac:dyDescent="0.25">
      <c r="A198" s="308" t="s">
        <v>851</v>
      </c>
      <c r="B198" s="309" t="s">
        <v>1092</v>
      </c>
      <c r="C198" t="s">
        <v>851</v>
      </c>
    </row>
    <row r="199" spans="1:3" x14ac:dyDescent="0.25">
      <c r="A199" s="308" t="s">
        <v>897</v>
      </c>
      <c r="B199" s="309" t="s">
        <v>1093</v>
      </c>
      <c r="C199" t="s">
        <v>897</v>
      </c>
    </row>
    <row r="200" spans="1:3" x14ac:dyDescent="0.25">
      <c r="A200" s="308" t="s">
        <v>1094</v>
      </c>
      <c r="B200" s="309" t="s">
        <v>1095</v>
      </c>
      <c r="C200" t="s">
        <v>1094</v>
      </c>
    </row>
    <row r="201" spans="1:3" x14ac:dyDescent="0.25">
      <c r="A201" s="308" t="s">
        <v>947</v>
      </c>
      <c r="B201" s="309" t="s">
        <v>1096</v>
      </c>
      <c r="C201" t="s">
        <v>947</v>
      </c>
    </row>
    <row r="202" spans="1:3" x14ac:dyDescent="0.25">
      <c r="A202" s="308" t="s">
        <v>1097</v>
      </c>
      <c r="B202" s="309" t="s">
        <v>1098</v>
      </c>
      <c r="C202" t="s">
        <v>1097</v>
      </c>
    </row>
    <row r="203" spans="1:3" x14ac:dyDescent="0.25">
      <c r="A203" s="308" t="s">
        <v>750</v>
      </c>
      <c r="B203" s="309" t="s">
        <v>1099</v>
      </c>
      <c r="C203" t="s">
        <v>750</v>
      </c>
    </row>
    <row r="204" spans="1:3" x14ac:dyDescent="0.25">
      <c r="A204" s="308" t="s">
        <v>1100</v>
      </c>
      <c r="B204" s="309" t="s">
        <v>1101</v>
      </c>
      <c r="C204" t="s">
        <v>1100</v>
      </c>
    </row>
    <row r="205" spans="1:3" x14ac:dyDescent="0.25">
      <c r="A205" s="308" t="s">
        <v>876</v>
      </c>
      <c r="B205" s="309" t="s">
        <v>1102</v>
      </c>
      <c r="C205" t="s">
        <v>876</v>
      </c>
    </row>
    <row r="206" spans="1:3" x14ac:dyDescent="0.25">
      <c r="A206" s="308" t="s">
        <v>1103</v>
      </c>
      <c r="B206" s="309" t="s">
        <v>1104</v>
      </c>
      <c r="C206" t="s">
        <v>1103</v>
      </c>
    </row>
    <row r="207" spans="1:3" x14ac:dyDescent="0.25">
      <c r="A207" s="308" t="s">
        <v>798</v>
      </c>
      <c r="B207" s="309" t="s">
        <v>1105</v>
      </c>
      <c r="C207" t="s">
        <v>798</v>
      </c>
    </row>
    <row r="208" spans="1:3" x14ac:dyDescent="0.25">
      <c r="A208" s="308" t="s">
        <v>1106</v>
      </c>
      <c r="B208" s="309" t="s">
        <v>1107</v>
      </c>
      <c r="C208" t="s">
        <v>1106</v>
      </c>
    </row>
    <row r="209" spans="1:3" x14ac:dyDescent="0.25">
      <c r="A209" s="308" t="s">
        <v>816</v>
      </c>
      <c r="B209" s="309" t="s">
        <v>1108</v>
      </c>
      <c r="C209" t="s">
        <v>816</v>
      </c>
    </row>
    <row r="210" spans="1:3" x14ac:dyDescent="0.25">
      <c r="A210" s="308" t="s">
        <v>752</v>
      </c>
      <c r="B210" s="309" t="s">
        <v>1109</v>
      </c>
      <c r="C210" t="s">
        <v>752</v>
      </c>
    </row>
    <row r="211" spans="1:3" x14ac:dyDescent="0.25">
      <c r="A211" s="308" t="s">
        <v>786</v>
      </c>
      <c r="B211" s="309" t="s">
        <v>1110</v>
      </c>
      <c r="C211" t="s">
        <v>786</v>
      </c>
    </row>
    <row r="212" spans="1:3" x14ac:dyDescent="0.25">
      <c r="A212" s="308" t="s">
        <v>817</v>
      </c>
      <c r="B212" s="309" t="s">
        <v>1111</v>
      </c>
      <c r="C212" t="s">
        <v>817</v>
      </c>
    </row>
    <row r="213" spans="1:3" x14ac:dyDescent="0.25">
      <c r="A213" s="308" t="s">
        <v>1112</v>
      </c>
      <c r="B213" s="309" t="s">
        <v>1113</v>
      </c>
      <c r="C213" t="s">
        <v>1112</v>
      </c>
    </row>
    <row r="214" spans="1:3" x14ac:dyDescent="0.25">
      <c r="A214" s="308" t="s">
        <v>827</v>
      </c>
      <c r="B214" s="309" t="s">
        <v>1114</v>
      </c>
      <c r="C214" t="s">
        <v>827</v>
      </c>
    </row>
    <row r="215" spans="1:3" x14ac:dyDescent="0.25">
      <c r="A215" s="308" t="s">
        <v>836</v>
      </c>
      <c r="B215" s="309" t="s">
        <v>1115</v>
      </c>
      <c r="C215" t="s">
        <v>836</v>
      </c>
    </row>
    <row r="216" spans="1:3" x14ac:dyDescent="0.25">
      <c r="A216" s="308" t="s">
        <v>763</v>
      </c>
      <c r="B216" s="309" t="s">
        <v>1116</v>
      </c>
      <c r="C216" t="s">
        <v>763</v>
      </c>
    </row>
    <row r="217" spans="1:3" x14ac:dyDescent="0.25">
      <c r="A217" s="308" t="s">
        <v>1117</v>
      </c>
      <c r="B217" s="309" t="s">
        <v>1118</v>
      </c>
      <c r="C217" t="s">
        <v>1117</v>
      </c>
    </row>
    <row r="218" spans="1:3" x14ac:dyDescent="0.25">
      <c r="A218" s="308" t="s">
        <v>877</v>
      </c>
      <c r="B218" s="309" t="s">
        <v>1119</v>
      </c>
      <c r="C218" t="s">
        <v>877</v>
      </c>
    </row>
    <row r="219" spans="1:3" x14ac:dyDescent="0.25">
      <c r="A219" s="308" t="s">
        <v>960</v>
      </c>
      <c r="B219" s="309" t="s">
        <v>1120</v>
      </c>
      <c r="C219" t="s">
        <v>960</v>
      </c>
    </row>
    <row r="220" spans="1:3" x14ac:dyDescent="0.25">
      <c r="A220" s="308" t="s">
        <v>1121</v>
      </c>
      <c r="B220" s="309" t="s">
        <v>1122</v>
      </c>
      <c r="C220" t="s">
        <v>1121</v>
      </c>
    </row>
    <row r="221" spans="1:3" x14ac:dyDescent="0.25">
      <c r="A221" s="308" t="s">
        <v>745</v>
      </c>
      <c r="B221" s="309" t="s">
        <v>1123</v>
      </c>
      <c r="C221" t="s">
        <v>745</v>
      </c>
    </row>
    <row r="222" spans="1:3" x14ac:dyDescent="0.25">
      <c r="A222" s="308" t="s">
        <v>863</v>
      </c>
      <c r="B222" s="309" t="s">
        <v>1124</v>
      </c>
      <c r="C222" t="s">
        <v>863</v>
      </c>
    </row>
    <row r="223" spans="1:3" x14ac:dyDescent="0.25">
      <c r="A223" s="308" t="s">
        <v>942</v>
      </c>
      <c r="B223" s="309" t="s">
        <v>1125</v>
      </c>
      <c r="C223" t="s">
        <v>942</v>
      </c>
    </row>
    <row r="224" spans="1:3" x14ac:dyDescent="0.25">
      <c r="A224" s="308" t="s">
        <v>823</v>
      </c>
      <c r="B224" s="309" t="s">
        <v>1126</v>
      </c>
      <c r="C224" t="s">
        <v>823</v>
      </c>
    </row>
    <row r="225" spans="1:3" x14ac:dyDescent="0.25">
      <c r="A225" s="308" t="s">
        <v>770</v>
      </c>
      <c r="B225" s="309" t="s">
        <v>1127</v>
      </c>
      <c r="C225" t="s">
        <v>770</v>
      </c>
    </row>
    <row r="226" spans="1:3" x14ac:dyDescent="0.25">
      <c r="A226" s="308" t="s">
        <v>1128</v>
      </c>
      <c r="B226" s="309" t="s">
        <v>1129</v>
      </c>
      <c r="C226" t="s">
        <v>1128</v>
      </c>
    </row>
    <row r="227" spans="1:3" x14ac:dyDescent="0.25">
      <c r="A227" s="308" t="s">
        <v>1130</v>
      </c>
      <c r="B227" s="309" t="s">
        <v>1131</v>
      </c>
      <c r="C227" t="s">
        <v>1130</v>
      </c>
    </row>
    <row r="228" spans="1:3" x14ac:dyDescent="0.25">
      <c r="A228" s="308" t="s">
        <v>898</v>
      </c>
      <c r="B228" s="309" t="s">
        <v>1132</v>
      </c>
      <c r="C228" t="s">
        <v>898</v>
      </c>
    </row>
    <row r="229" spans="1:3" x14ac:dyDescent="0.25">
      <c r="A229" s="308" t="s">
        <v>844</v>
      </c>
      <c r="B229" s="309" t="s">
        <v>1133</v>
      </c>
      <c r="C229" t="s">
        <v>844</v>
      </c>
    </row>
    <row r="230" spans="1:3" x14ac:dyDescent="0.25">
      <c r="A230" s="308" t="s">
        <v>1134</v>
      </c>
      <c r="B230" s="309" t="s">
        <v>1135</v>
      </c>
      <c r="C230" t="s">
        <v>1134</v>
      </c>
    </row>
    <row r="231" spans="1:3" x14ac:dyDescent="0.25">
      <c r="A231" s="308" t="s">
        <v>977</v>
      </c>
      <c r="B231" s="309" t="s">
        <v>1136</v>
      </c>
      <c r="C231" t="s">
        <v>977</v>
      </c>
    </row>
    <row r="232" spans="1:3" x14ac:dyDescent="0.25">
      <c r="A232" s="308" t="s">
        <v>890</v>
      </c>
      <c r="B232" s="309" t="s">
        <v>1137</v>
      </c>
      <c r="C232" t="s">
        <v>890</v>
      </c>
    </row>
    <row r="233" spans="1:3" x14ac:dyDescent="0.25">
      <c r="A233" s="308" t="s">
        <v>1138</v>
      </c>
      <c r="B233" s="309" t="s">
        <v>1139</v>
      </c>
      <c r="C233" t="s">
        <v>1138</v>
      </c>
    </row>
    <row r="234" spans="1:3" x14ac:dyDescent="0.25">
      <c r="A234" s="308" t="s">
        <v>864</v>
      </c>
      <c r="B234" s="309" t="s">
        <v>1140</v>
      </c>
      <c r="C234" t="s">
        <v>864</v>
      </c>
    </row>
    <row r="235" spans="1:3" x14ac:dyDescent="0.25">
      <c r="A235" s="308" t="s">
        <v>978</v>
      </c>
      <c r="B235" s="309" t="s">
        <v>1141</v>
      </c>
      <c r="C235" t="s">
        <v>978</v>
      </c>
    </row>
    <row r="236" spans="1:3" x14ac:dyDescent="0.25">
      <c r="A236" s="308" t="s">
        <v>881</v>
      </c>
      <c r="B236" s="309" t="s">
        <v>1142</v>
      </c>
      <c r="C236" t="s">
        <v>881</v>
      </c>
    </row>
    <row r="237" spans="1:3" x14ac:dyDescent="0.25">
      <c r="A237" s="308" t="s">
        <v>787</v>
      </c>
      <c r="B237" s="309" t="s">
        <v>1143</v>
      </c>
      <c r="C237" t="s">
        <v>787</v>
      </c>
    </row>
    <row r="238" spans="1:3" x14ac:dyDescent="0.25">
      <c r="A238" s="308" t="s">
        <v>1144</v>
      </c>
      <c r="B238" s="309" t="s">
        <v>1145</v>
      </c>
      <c r="C238" t="s">
        <v>1144</v>
      </c>
    </row>
    <row r="239" spans="1:3" x14ac:dyDescent="0.25">
      <c r="A239" s="308" t="s">
        <v>933</v>
      </c>
      <c r="B239" s="309" t="s">
        <v>1146</v>
      </c>
      <c r="C239" t="s">
        <v>933</v>
      </c>
    </row>
    <row r="240" spans="1:3" x14ac:dyDescent="0.25">
      <c r="A240" s="308" t="s">
        <v>885</v>
      </c>
      <c r="B240" s="309" t="s">
        <v>1147</v>
      </c>
      <c r="C240" t="s">
        <v>885</v>
      </c>
    </row>
    <row r="241" spans="1:3" x14ac:dyDescent="0.25">
      <c r="A241" s="308" t="s">
        <v>891</v>
      </c>
      <c r="B241" s="309" t="s">
        <v>1148</v>
      </c>
      <c r="C241" t="s">
        <v>891</v>
      </c>
    </row>
    <row r="242" spans="1:3" x14ac:dyDescent="0.25">
      <c r="A242" s="308" t="s">
        <v>732</v>
      </c>
      <c r="B242" s="309" t="s">
        <v>1149</v>
      </c>
      <c r="C242" t="s">
        <v>732</v>
      </c>
    </row>
    <row r="243" spans="1:3" x14ac:dyDescent="0.25">
      <c r="A243" s="308" t="s">
        <v>852</v>
      </c>
      <c r="B243" s="309" t="s">
        <v>1150</v>
      </c>
      <c r="C243" t="s">
        <v>852</v>
      </c>
    </row>
    <row r="244" spans="1:3" x14ac:dyDescent="0.25">
      <c r="A244" s="308" t="s">
        <v>799</v>
      </c>
      <c r="B244" s="309" t="s">
        <v>1151</v>
      </c>
      <c r="C244" t="s">
        <v>799</v>
      </c>
    </row>
    <row r="245" spans="1:3" x14ac:dyDescent="0.25">
      <c r="A245" s="308" t="s">
        <v>828</v>
      </c>
      <c r="B245" s="309" t="s">
        <v>1152</v>
      </c>
      <c r="C245" t="s">
        <v>828</v>
      </c>
    </row>
    <row r="246" spans="1:3" x14ac:dyDescent="0.25">
      <c r="A246" s="308" t="s">
        <v>1153</v>
      </c>
      <c r="B246" s="309" t="s">
        <v>1154</v>
      </c>
      <c r="C246" t="s">
        <v>1153</v>
      </c>
    </row>
    <row r="247" spans="1:3" x14ac:dyDescent="0.25">
      <c r="A247" s="308" t="s">
        <v>916</v>
      </c>
      <c r="B247" s="309" t="s">
        <v>1155</v>
      </c>
      <c r="C247" t="s">
        <v>916</v>
      </c>
    </row>
    <row r="248" spans="1:3" x14ac:dyDescent="0.25">
      <c r="A248" s="308" t="s">
        <v>859</v>
      </c>
      <c r="B248" s="309" t="s">
        <v>1156</v>
      </c>
      <c r="C248" t="s">
        <v>859</v>
      </c>
    </row>
    <row r="249" spans="1:3" x14ac:dyDescent="0.25">
      <c r="A249" s="308" t="s">
        <v>878</v>
      </c>
      <c r="B249" s="309" t="s">
        <v>1157</v>
      </c>
      <c r="C249" t="s">
        <v>878</v>
      </c>
    </row>
    <row r="250" spans="1:3" x14ac:dyDescent="0.25">
      <c r="A250" s="308" t="s">
        <v>1158</v>
      </c>
      <c r="B250" s="309" t="s">
        <v>1159</v>
      </c>
      <c r="C250" t="s">
        <v>1158</v>
      </c>
    </row>
    <row r="251" spans="1:3" x14ac:dyDescent="0.25">
      <c r="A251" s="308" t="s">
        <v>771</v>
      </c>
      <c r="B251" s="309" t="s">
        <v>1160</v>
      </c>
      <c r="C251" t="s">
        <v>771</v>
      </c>
    </row>
    <row r="252" spans="1:3" x14ac:dyDescent="0.25">
      <c r="A252" s="308" t="s">
        <v>943</v>
      </c>
      <c r="B252" s="309" t="s">
        <v>1161</v>
      </c>
      <c r="C252" t="s">
        <v>943</v>
      </c>
    </row>
    <row r="253" spans="1:3" x14ac:dyDescent="0.25">
      <c r="A253" s="308" t="s">
        <v>961</v>
      </c>
      <c r="B253" s="309" t="s">
        <v>1162</v>
      </c>
      <c r="C253" t="s">
        <v>961</v>
      </c>
    </row>
    <row r="254" spans="1:3" x14ac:dyDescent="0.25">
      <c r="A254" s="308" t="s">
        <v>753</v>
      </c>
      <c r="B254" s="309" t="s">
        <v>1163</v>
      </c>
      <c r="C254" t="s">
        <v>753</v>
      </c>
    </row>
    <row r="255" spans="1:3" x14ac:dyDescent="0.25">
      <c r="A255" s="308" t="s">
        <v>741</v>
      </c>
      <c r="B255" s="309" t="s">
        <v>1164</v>
      </c>
      <c r="C255" t="s">
        <v>741</v>
      </c>
    </row>
    <row r="256" spans="1:3" x14ac:dyDescent="0.25">
      <c r="A256" s="308" t="s">
        <v>948</v>
      </c>
      <c r="B256" s="309" t="s">
        <v>1165</v>
      </c>
      <c r="C256" t="s">
        <v>948</v>
      </c>
    </row>
    <row r="257" spans="1:3" x14ac:dyDescent="0.25">
      <c r="A257" s="308" t="s">
        <v>818</v>
      </c>
      <c r="B257" s="309" t="s">
        <v>1166</v>
      </c>
      <c r="C257" t="s">
        <v>818</v>
      </c>
    </row>
    <row r="258" spans="1:3" x14ac:dyDescent="0.25">
      <c r="A258" s="308" t="s">
        <v>917</v>
      </c>
      <c r="B258" s="309" t="s">
        <v>1167</v>
      </c>
      <c r="C258" t="s">
        <v>917</v>
      </c>
    </row>
    <row r="259" spans="1:3" x14ac:dyDescent="0.25">
      <c r="A259" s="308" t="s">
        <v>934</v>
      </c>
      <c r="B259" s="309" t="s">
        <v>1168</v>
      </c>
      <c r="C259" t="s">
        <v>934</v>
      </c>
    </row>
    <row r="260" spans="1:3" x14ac:dyDescent="0.25">
      <c r="A260" s="308" t="s">
        <v>902</v>
      </c>
      <c r="B260" s="309" t="s">
        <v>1169</v>
      </c>
      <c r="C260" t="s">
        <v>902</v>
      </c>
    </row>
    <row r="261" spans="1:3" x14ac:dyDescent="0.25">
      <c r="A261" s="308" t="s">
        <v>1170</v>
      </c>
      <c r="B261" s="309" t="s">
        <v>1171</v>
      </c>
      <c r="C261" t="s">
        <v>1170</v>
      </c>
    </row>
    <row r="262" spans="1:3" x14ac:dyDescent="0.25">
      <c r="A262" s="308" t="s">
        <v>772</v>
      </c>
      <c r="B262" s="309" t="s">
        <v>1172</v>
      </c>
      <c r="C262" t="s">
        <v>772</v>
      </c>
    </row>
    <row r="263" spans="1:3" x14ac:dyDescent="0.25">
      <c r="A263" s="308" t="s">
        <v>764</v>
      </c>
      <c r="B263" s="309" t="s">
        <v>1173</v>
      </c>
      <c r="C263" t="s">
        <v>764</v>
      </c>
    </row>
    <row r="264" spans="1:3" x14ac:dyDescent="0.25">
      <c r="A264" s="308" t="s">
        <v>845</v>
      </c>
      <c r="B264" s="309" t="s">
        <v>1174</v>
      </c>
      <c r="C264" t="s">
        <v>845</v>
      </c>
    </row>
    <row r="265" spans="1:3" x14ac:dyDescent="0.25">
      <c r="A265" s="308" t="s">
        <v>837</v>
      </c>
      <c r="B265" s="309" t="s">
        <v>1175</v>
      </c>
      <c r="C265" t="s">
        <v>837</v>
      </c>
    </row>
    <row r="266" spans="1:3" x14ac:dyDescent="0.25">
      <c r="A266" s="308" t="s">
        <v>886</v>
      </c>
      <c r="B266" s="309" t="s">
        <v>1176</v>
      </c>
      <c r="C266" t="s">
        <v>886</v>
      </c>
    </row>
    <row r="267" spans="1:3" x14ac:dyDescent="0.25">
      <c r="A267" s="308" t="s">
        <v>846</v>
      </c>
      <c r="B267" s="309" t="s">
        <v>1177</v>
      </c>
      <c r="C267" t="s">
        <v>846</v>
      </c>
    </row>
    <row r="268" spans="1:3" x14ac:dyDescent="0.25">
      <c r="A268" s="308" t="s">
        <v>899</v>
      </c>
      <c r="B268" s="309" t="s">
        <v>1178</v>
      </c>
      <c r="C268" t="s">
        <v>899</v>
      </c>
    </row>
    <row r="269" spans="1:3" x14ac:dyDescent="0.25">
      <c r="A269" s="345" t="s">
        <v>907</v>
      </c>
      <c r="B269" s="310" t="s">
        <v>1179</v>
      </c>
      <c r="C269" t="s">
        <v>907</v>
      </c>
    </row>
    <row r="270" spans="1:3" x14ac:dyDescent="0.25">
      <c r="A270" s="308" t="s">
        <v>727</v>
      </c>
      <c r="B270" s="309" t="s">
        <v>1180</v>
      </c>
      <c r="C270" t="s">
        <v>727</v>
      </c>
    </row>
    <row r="271" spans="1:3" x14ac:dyDescent="0.25">
      <c r="A271" s="308" t="s">
        <v>903</v>
      </c>
      <c r="B271" s="309" t="s">
        <v>1181</v>
      </c>
      <c r="C271" t="s">
        <v>903</v>
      </c>
    </row>
    <row r="272" spans="1:3" x14ac:dyDescent="0.25">
      <c r="A272" s="308" t="s">
        <v>963</v>
      </c>
      <c r="B272" s="309" t="s">
        <v>1182</v>
      </c>
      <c r="C272" t="s">
        <v>963</v>
      </c>
    </row>
    <row r="273" spans="1:3" x14ac:dyDescent="0.25">
      <c r="A273" s="308" t="s">
        <v>879</v>
      </c>
      <c r="B273" s="309" t="s">
        <v>1183</v>
      </c>
      <c r="C273" t="s">
        <v>879</v>
      </c>
    </row>
    <row r="274" spans="1:3" x14ac:dyDescent="0.25">
      <c r="A274" s="308" t="s">
        <v>905</v>
      </c>
      <c r="B274" s="309" t="s">
        <v>1184</v>
      </c>
      <c r="C274" s="308" t="s">
        <v>905</v>
      </c>
    </row>
    <row r="275" spans="1:3" x14ac:dyDescent="0.25">
      <c r="A275" s="308" t="s">
        <v>904</v>
      </c>
      <c r="B275" s="309" t="s">
        <v>1185</v>
      </c>
      <c r="C275" t="s">
        <v>904</v>
      </c>
    </row>
    <row r="276" spans="1:3" x14ac:dyDescent="0.25">
      <c r="A276" s="308" t="s">
        <v>900</v>
      </c>
      <c r="B276" s="309" t="s">
        <v>1186</v>
      </c>
      <c r="C276" t="s">
        <v>900</v>
      </c>
    </row>
    <row r="277" spans="1:3" x14ac:dyDescent="0.25">
      <c r="A277" s="308" t="s">
        <v>919</v>
      </c>
      <c r="B277" s="309" t="s">
        <v>1187</v>
      </c>
      <c r="C277" t="s">
        <v>919</v>
      </c>
    </row>
    <row r="278" spans="1:3" x14ac:dyDescent="0.25">
      <c r="A278" s="308" t="s">
        <v>964</v>
      </c>
      <c r="B278" s="309" t="s">
        <v>1188</v>
      </c>
      <c r="C278" t="s">
        <v>964</v>
      </c>
    </row>
    <row r="279" spans="1:3" x14ac:dyDescent="0.25">
      <c r="A279" s="308" t="s">
        <v>880</v>
      </c>
      <c r="B279" s="309" t="s">
        <v>1189</v>
      </c>
      <c r="C279" t="s">
        <v>880</v>
      </c>
    </row>
    <row r="280" spans="1:3" x14ac:dyDescent="0.25">
      <c r="A280" s="308" t="s">
        <v>1190</v>
      </c>
      <c r="B280" s="309" t="s">
        <v>1191</v>
      </c>
      <c r="C280" t="s">
        <v>1190</v>
      </c>
    </row>
    <row r="281" spans="1:3" x14ac:dyDescent="0.25">
      <c r="A281" s="308" t="s">
        <v>921</v>
      </c>
      <c r="B281" s="309" t="s">
        <v>1192</v>
      </c>
      <c r="C281" t="s">
        <v>921</v>
      </c>
    </row>
    <row r="282" spans="1:3" x14ac:dyDescent="0.25">
      <c r="A282" s="308" t="s">
        <v>865</v>
      </c>
      <c r="B282" s="309" t="s">
        <v>1193</v>
      </c>
      <c r="C282" t="s">
        <v>865</v>
      </c>
    </row>
    <row r="283" spans="1:3" x14ac:dyDescent="0.25">
      <c r="A283" s="308" t="s">
        <v>747</v>
      </c>
      <c r="B283" s="309" t="s">
        <v>1194</v>
      </c>
      <c r="C283" t="s">
        <v>747</v>
      </c>
    </row>
    <row r="284" spans="1:3" x14ac:dyDescent="0.25">
      <c r="A284" s="308" t="s">
        <v>773</v>
      </c>
      <c r="B284" s="309" t="s">
        <v>1195</v>
      </c>
      <c r="C284" t="s">
        <v>773</v>
      </c>
    </row>
    <row r="285" spans="1:3" x14ac:dyDescent="0.25">
      <c r="A285" s="308" t="s">
        <v>824</v>
      </c>
      <c r="B285" s="309" t="s">
        <v>1196</v>
      </c>
      <c r="C285" t="s">
        <v>824</v>
      </c>
    </row>
    <row r="286" spans="1:3" x14ac:dyDescent="0.25">
      <c r="A286" s="308" t="s">
        <v>866</v>
      </c>
      <c r="B286" s="309" t="s">
        <v>1197</v>
      </c>
      <c r="C286" t="s">
        <v>866</v>
      </c>
    </row>
    <row r="287" spans="1:3" x14ac:dyDescent="0.25">
      <c r="A287" s="308" t="s">
        <v>735</v>
      </c>
      <c r="B287" s="309" t="s">
        <v>1198</v>
      </c>
      <c r="C287" t="s">
        <v>735</v>
      </c>
    </row>
    <row r="288" spans="1:3" x14ac:dyDescent="0.25">
      <c r="A288" s="308" t="s">
        <v>1199</v>
      </c>
      <c r="B288" s="309" t="s">
        <v>1200</v>
      </c>
      <c r="C288" t="s">
        <v>1199</v>
      </c>
    </row>
    <row r="289" spans="1:3" x14ac:dyDescent="0.25">
      <c r="A289" s="308" t="s">
        <v>754</v>
      </c>
      <c r="B289" s="309" t="s">
        <v>1201</v>
      </c>
      <c r="C289" t="s">
        <v>754</v>
      </c>
    </row>
    <row r="290" spans="1:3" x14ac:dyDescent="0.25">
      <c r="A290" s="308" t="s">
        <v>829</v>
      </c>
      <c r="B290" s="309" t="s">
        <v>1202</v>
      </c>
      <c r="C290" t="s">
        <v>829</v>
      </c>
    </row>
    <row r="291" spans="1:3" x14ac:dyDescent="0.25">
      <c r="A291" s="308" t="s">
        <v>949</v>
      </c>
      <c r="B291" s="309" t="s">
        <v>1203</v>
      </c>
      <c r="C291" t="s">
        <v>949</v>
      </c>
    </row>
    <row r="292" spans="1:3" x14ac:dyDescent="0.25">
      <c r="A292" s="308" t="s">
        <v>867</v>
      </c>
      <c r="B292" s="309" t="s">
        <v>1204</v>
      </c>
      <c r="C292" t="s">
        <v>867</v>
      </c>
    </row>
    <row r="293" spans="1:3" x14ac:dyDescent="0.25">
      <c r="A293" s="308" t="s">
        <v>1205</v>
      </c>
      <c r="B293" s="309" t="s">
        <v>1206</v>
      </c>
      <c r="C293" t="s">
        <v>1205</v>
      </c>
    </row>
    <row r="294" spans="1:3" x14ac:dyDescent="0.25">
      <c r="A294" s="308" t="s">
        <v>1207</v>
      </c>
      <c r="B294" s="309" t="s">
        <v>1208</v>
      </c>
      <c r="C294" t="s">
        <v>1207</v>
      </c>
    </row>
    <row r="295" spans="1:3" x14ac:dyDescent="0.25">
      <c r="A295" s="308" t="s">
        <v>800</v>
      </c>
      <c r="B295" s="309" t="s">
        <v>1209</v>
      </c>
      <c r="C295" t="s">
        <v>800</v>
      </c>
    </row>
    <row r="296" spans="1:3" x14ac:dyDescent="0.25">
      <c r="A296" s="308" t="s">
        <v>868</v>
      </c>
      <c r="B296" s="309" t="s">
        <v>1210</v>
      </c>
      <c r="C296" t="s">
        <v>868</v>
      </c>
    </row>
    <row r="297" spans="1:3" x14ac:dyDescent="0.25">
      <c r="A297" s="308" t="s">
        <v>788</v>
      </c>
      <c r="B297" s="309" t="s">
        <v>1211</v>
      </c>
      <c r="C297" t="s">
        <v>788</v>
      </c>
    </row>
    <row r="298" spans="1:3" x14ac:dyDescent="0.25">
      <c r="A298" s="308" t="s">
        <v>927</v>
      </c>
      <c r="B298" s="309" t="s">
        <v>1212</v>
      </c>
      <c r="C298" t="s">
        <v>927</v>
      </c>
    </row>
    <row r="299" spans="1:3" x14ac:dyDescent="0.25">
      <c r="A299" s="308" t="s">
        <v>965</v>
      </c>
      <c r="B299" s="309" t="s">
        <v>1213</v>
      </c>
      <c r="C299" t="s">
        <v>965</v>
      </c>
    </row>
    <row r="300" spans="1:3" x14ac:dyDescent="0.25">
      <c r="A300" s="308" t="s">
        <v>950</v>
      </c>
      <c r="B300" s="309" t="s">
        <v>1214</v>
      </c>
      <c r="C300" t="s">
        <v>950</v>
      </c>
    </row>
    <row r="301" spans="1:3" x14ac:dyDescent="0.25">
      <c r="A301" s="308" t="s">
        <v>918</v>
      </c>
      <c r="B301" s="309" t="s">
        <v>1215</v>
      </c>
      <c r="C301" t="s">
        <v>918</v>
      </c>
    </row>
    <row r="302" spans="1:3" x14ac:dyDescent="0.25">
      <c r="A302" s="308" t="s">
        <v>819</v>
      </c>
      <c r="B302" s="309" t="s">
        <v>1216</v>
      </c>
      <c r="C302" t="s">
        <v>819</v>
      </c>
    </row>
    <row r="303" spans="1:3" x14ac:dyDescent="0.25">
      <c r="A303" s="308" t="s">
        <v>882</v>
      </c>
      <c r="B303" s="309" t="s">
        <v>1217</v>
      </c>
      <c r="C303" t="s">
        <v>882</v>
      </c>
    </row>
    <row r="304" spans="1:3" x14ac:dyDescent="0.25">
      <c r="A304" s="308" t="s">
        <v>1218</v>
      </c>
      <c r="B304" s="309" t="s">
        <v>1219</v>
      </c>
      <c r="C304" t="s">
        <v>1218</v>
      </c>
    </row>
    <row r="305" spans="1:4" x14ac:dyDescent="0.25">
      <c r="A305" s="308" t="s">
        <v>971</v>
      </c>
      <c r="B305" s="309" t="s">
        <v>1220</v>
      </c>
      <c r="C305" t="s">
        <v>971</v>
      </c>
    </row>
    <row r="306" spans="1:4" x14ac:dyDescent="0.25">
      <c r="A306" s="308" t="s">
        <v>893</v>
      </c>
      <c r="B306" s="309" t="s">
        <v>1221</v>
      </c>
      <c r="C306" t="s">
        <v>893</v>
      </c>
    </row>
    <row r="307" spans="1:4" x14ac:dyDescent="0.25">
      <c r="A307" s="308" t="s">
        <v>853</v>
      </c>
      <c r="B307" s="309" t="s">
        <v>1222</v>
      </c>
      <c r="C307" t="s">
        <v>853</v>
      </c>
    </row>
    <row r="308" spans="1:4" x14ac:dyDescent="0.25">
      <c r="A308" s="308" t="s">
        <v>928</v>
      </c>
      <c r="B308" s="309" t="s">
        <v>1223</v>
      </c>
      <c r="C308" t="s">
        <v>928</v>
      </c>
    </row>
    <row r="309" spans="1:4" x14ac:dyDescent="0.25">
      <c r="A309" s="308" t="s">
        <v>929</v>
      </c>
      <c r="B309" s="309" t="s">
        <v>1224</v>
      </c>
      <c r="C309" t="s">
        <v>929</v>
      </c>
    </row>
    <row r="310" spans="1:4" x14ac:dyDescent="0.25">
      <c r="A310" s="308" t="s">
        <v>736</v>
      </c>
      <c r="B310" s="309" t="s">
        <v>1225</v>
      </c>
      <c r="C310" t="s">
        <v>736</v>
      </c>
    </row>
    <row r="311" spans="1:4" x14ac:dyDescent="0.25">
      <c r="A311" s="308" t="s">
        <v>972</v>
      </c>
      <c r="B311" s="309" t="s">
        <v>1226</v>
      </c>
      <c r="C311" t="s">
        <v>972</v>
      </c>
    </row>
    <row r="312" spans="1:4" x14ac:dyDescent="0.25">
      <c r="A312" s="308" t="s">
        <v>728</v>
      </c>
      <c r="B312" s="309" t="s">
        <v>1227</v>
      </c>
      <c r="C312" t="s">
        <v>728</v>
      </c>
    </row>
    <row r="313" spans="1:4" x14ac:dyDescent="0.25">
      <c r="A313" s="308" t="s">
        <v>746</v>
      </c>
      <c r="B313" s="309" t="s">
        <v>1228</v>
      </c>
      <c r="C313" t="s">
        <v>746</v>
      </c>
    </row>
    <row r="314" spans="1:4" x14ac:dyDescent="0.25">
      <c r="A314" s="308" t="s">
        <v>765</v>
      </c>
      <c r="B314" s="309" t="s">
        <v>1229</v>
      </c>
      <c r="C314" t="s">
        <v>765</v>
      </c>
      <c r="D314" s="203"/>
    </row>
    <row r="315" spans="1:4" x14ac:dyDescent="0.25">
      <c r="A315" s="308" t="s">
        <v>729</v>
      </c>
      <c r="B315" s="309" t="s">
        <v>1230</v>
      </c>
      <c r="C315" t="s">
        <v>729</v>
      </c>
    </row>
    <row r="316" spans="1:4" x14ac:dyDescent="0.25">
      <c r="A316" s="308" t="s">
        <v>774</v>
      </c>
      <c r="B316" s="309" t="s">
        <v>1231</v>
      </c>
      <c r="C316" t="s">
        <v>774</v>
      </c>
    </row>
    <row r="317" spans="1:4" x14ac:dyDescent="0.25">
      <c r="A317" s="308" t="s">
        <v>887</v>
      </c>
      <c r="B317" s="309" t="s">
        <v>1232</v>
      </c>
      <c r="C317" t="s">
        <v>887</v>
      </c>
    </row>
    <row r="318" spans="1:4" x14ac:dyDescent="0.25">
      <c r="A318" s="308" t="s">
        <v>888</v>
      </c>
      <c r="B318" s="309" t="s">
        <v>1233</v>
      </c>
      <c r="C318" t="s">
        <v>888</v>
      </c>
    </row>
    <row r="319" spans="1:4" x14ac:dyDescent="0.25">
      <c r="A319" s="308" t="s">
        <v>901</v>
      </c>
      <c r="B319" s="309" t="s">
        <v>1234</v>
      </c>
      <c r="C319" t="s">
        <v>901</v>
      </c>
    </row>
    <row r="320" spans="1:4" x14ac:dyDescent="0.25">
      <c r="A320" s="308" t="s">
        <v>922</v>
      </c>
      <c r="B320" s="309" t="s">
        <v>1235</v>
      </c>
      <c r="C320" t="s">
        <v>922</v>
      </c>
    </row>
    <row r="321" spans="1:3" x14ac:dyDescent="0.25">
      <c r="A321" s="308" t="s">
        <v>869</v>
      </c>
      <c r="B321" s="309" t="s">
        <v>1236</v>
      </c>
      <c r="C321" t="s">
        <v>869</v>
      </c>
    </row>
    <row r="322" spans="1:3" x14ac:dyDescent="0.25">
      <c r="A322" s="308" t="s">
        <v>935</v>
      </c>
      <c r="B322" s="309" t="s">
        <v>1237</v>
      </c>
      <c r="C322" t="s">
        <v>935</v>
      </c>
    </row>
    <row r="323" spans="1:3" x14ac:dyDescent="0.25">
      <c r="A323" s="308" t="s">
        <v>910</v>
      </c>
      <c r="B323" s="309" t="s">
        <v>1238</v>
      </c>
      <c r="C323" t="s">
        <v>910</v>
      </c>
    </row>
    <row r="324" spans="1:3" x14ac:dyDescent="0.25">
      <c r="A324" s="308" t="s">
        <v>825</v>
      </c>
      <c r="B324" s="309" t="s">
        <v>1239</v>
      </c>
      <c r="C324" t="s">
        <v>825</v>
      </c>
    </row>
    <row r="325" spans="1:3" x14ac:dyDescent="0.25">
      <c r="A325" s="308" t="s">
        <v>803</v>
      </c>
      <c r="B325" s="309" t="s">
        <v>1240</v>
      </c>
      <c r="C325" t="s">
        <v>803</v>
      </c>
    </row>
    <row r="326" spans="1:3" x14ac:dyDescent="0.25">
      <c r="A326" s="308" t="s">
        <v>1241</v>
      </c>
      <c r="B326" s="309" t="s">
        <v>1242</v>
      </c>
      <c r="C326" t="s">
        <v>1241</v>
      </c>
    </row>
    <row r="327" spans="1:3" x14ac:dyDescent="0.25">
      <c r="A327" s="308" t="s">
        <v>951</v>
      </c>
      <c r="B327" s="309" t="s">
        <v>1243</v>
      </c>
      <c r="C327" t="s">
        <v>951</v>
      </c>
    </row>
    <row r="328" spans="1:3" x14ac:dyDescent="0.25">
      <c r="A328" s="308" t="s">
        <v>838</v>
      </c>
      <c r="B328" s="309" t="s">
        <v>1244</v>
      </c>
      <c r="C328" t="s">
        <v>838</v>
      </c>
    </row>
    <row r="329" spans="1:3" x14ac:dyDescent="0.25">
      <c r="A329" s="308" t="s">
        <v>892</v>
      </c>
      <c r="B329" s="309" t="s">
        <v>1245</v>
      </c>
      <c r="C329" t="s">
        <v>892</v>
      </c>
    </row>
    <row r="330" spans="1:3" x14ac:dyDescent="0.25">
      <c r="A330" s="308" t="s">
        <v>936</v>
      </c>
      <c r="B330" s="309" t="s">
        <v>1246</v>
      </c>
      <c r="C330" t="s">
        <v>936</v>
      </c>
    </row>
    <row r="331" spans="1:3" x14ac:dyDescent="0.25">
      <c r="A331" s="308" t="s">
        <v>937</v>
      </c>
      <c r="B331" s="309" t="s">
        <v>1247</v>
      </c>
      <c r="C331" t="s">
        <v>937</v>
      </c>
    </row>
    <row r="332" spans="1:3" x14ac:dyDescent="0.25">
      <c r="A332" s="308" t="s">
        <v>839</v>
      </c>
      <c r="B332" s="309" t="s">
        <v>1248</v>
      </c>
      <c r="C332" t="s">
        <v>839</v>
      </c>
    </row>
    <row r="333" spans="1:3" x14ac:dyDescent="0.25">
      <c r="A333" s="308" t="s">
        <v>1249</v>
      </c>
      <c r="B333" s="309" t="s">
        <v>1250</v>
      </c>
      <c r="C333" t="s">
        <v>1249</v>
      </c>
    </row>
    <row r="334" spans="1:3" x14ac:dyDescent="0.25">
      <c r="A334" s="308" t="s">
        <v>755</v>
      </c>
      <c r="B334" s="309" t="s">
        <v>1251</v>
      </c>
      <c r="C334" t="s">
        <v>755</v>
      </c>
    </row>
    <row r="335" spans="1:3" x14ac:dyDescent="0.25">
      <c r="A335" s="308" t="s">
        <v>939</v>
      </c>
      <c r="B335" s="309" t="s">
        <v>1252</v>
      </c>
      <c r="C335" t="s">
        <v>939</v>
      </c>
    </row>
    <row r="336" spans="1:3" x14ac:dyDescent="0.25">
      <c r="A336" s="308" t="s">
        <v>966</v>
      </c>
      <c r="B336" s="309" t="s">
        <v>1253</v>
      </c>
      <c r="C336" t="s">
        <v>966</v>
      </c>
    </row>
    <row r="337" spans="1:3" x14ac:dyDescent="0.25">
      <c r="A337" s="308" t="s">
        <v>809</v>
      </c>
      <c r="B337" s="309" t="s">
        <v>1254</v>
      </c>
      <c r="C337" t="s">
        <v>809</v>
      </c>
    </row>
    <row r="338" spans="1:3" x14ac:dyDescent="0.25">
      <c r="A338" s="308" t="s">
        <v>911</v>
      </c>
      <c r="B338" s="309" t="s">
        <v>1255</v>
      </c>
      <c r="C338" t="s">
        <v>911</v>
      </c>
    </row>
    <row r="339" spans="1:3" x14ac:dyDescent="0.25">
      <c r="A339" s="308" t="s">
        <v>952</v>
      </c>
      <c r="B339" s="309" t="s">
        <v>1256</v>
      </c>
      <c r="C339" t="s">
        <v>952</v>
      </c>
    </row>
    <row r="340" spans="1:3" x14ac:dyDescent="0.25">
      <c r="A340" s="308" t="s">
        <v>1257</v>
      </c>
      <c r="B340" s="309" t="s">
        <v>1258</v>
      </c>
      <c r="C340" t="s">
        <v>1257</v>
      </c>
    </row>
    <row r="341" spans="1:3" x14ac:dyDescent="0.25">
      <c r="A341" s="308" t="s">
        <v>855</v>
      </c>
      <c r="B341" s="309" t="s">
        <v>1259</v>
      </c>
      <c r="C341" t="s">
        <v>855</v>
      </c>
    </row>
    <row r="342" spans="1:3" x14ac:dyDescent="0.25">
      <c r="A342" s="308" t="s">
        <v>781</v>
      </c>
      <c r="B342" s="309" t="s">
        <v>1260</v>
      </c>
      <c r="C342" t="s">
        <v>781</v>
      </c>
    </row>
    <row r="343" spans="1:3" x14ac:dyDescent="0.25">
      <c r="A343" s="308" t="s">
        <v>1261</v>
      </c>
      <c r="B343" s="309" t="s">
        <v>1262</v>
      </c>
      <c r="C343" t="s">
        <v>1261</v>
      </c>
    </row>
    <row r="344" spans="1:3" x14ac:dyDescent="0.25">
      <c r="A344" s="308" t="s">
        <v>938</v>
      </c>
      <c r="B344" s="309" t="s">
        <v>1263</v>
      </c>
      <c r="C344" t="s">
        <v>938</v>
      </c>
    </row>
    <row r="345" spans="1:3" x14ac:dyDescent="0.25">
      <c r="A345" s="308" t="s">
        <v>953</v>
      </c>
      <c r="B345" s="309" t="s">
        <v>1264</v>
      </c>
      <c r="C345" t="s">
        <v>953</v>
      </c>
    </row>
    <row r="346" spans="1:3" x14ac:dyDescent="0.25">
      <c r="A346" s="308" t="s">
        <v>775</v>
      </c>
      <c r="B346" s="309" t="s">
        <v>1265</v>
      </c>
      <c r="C346" t="s">
        <v>775</v>
      </c>
    </row>
    <row r="347" spans="1:3" x14ac:dyDescent="0.25">
      <c r="A347" s="308" t="s">
        <v>930</v>
      </c>
      <c r="B347" s="309" t="s">
        <v>1266</v>
      </c>
      <c r="C347" t="s">
        <v>930</v>
      </c>
    </row>
    <row r="348" spans="1:3" x14ac:dyDescent="0.25">
      <c r="A348" s="308" t="s">
        <v>801</v>
      </c>
      <c r="B348" s="309" t="s">
        <v>1267</v>
      </c>
      <c r="C348" t="s">
        <v>801</v>
      </c>
    </row>
    <row r="349" spans="1:3" x14ac:dyDescent="0.25">
      <c r="A349" s="308" t="s">
        <v>820</v>
      </c>
      <c r="B349" s="309" t="s">
        <v>1268</v>
      </c>
      <c r="C349" t="s">
        <v>820</v>
      </c>
    </row>
    <row r="350" spans="1:3" x14ac:dyDescent="0.25">
      <c r="A350" s="308" t="s">
        <v>810</v>
      </c>
      <c r="B350" s="309" t="s">
        <v>1269</v>
      </c>
      <c r="C350" t="s">
        <v>810</v>
      </c>
    </row>
    <row r="351" spans="1:3" x14ac:dyDescent="0.25">
      <c r="A351" s="308" t="s">
        <v>856</v>
      </c>
      <c r="B351" s="309" t="s">
        <v>1270</v>
      </c>
      <c r="C351" t="s">
        <v>856</v>
      </c>
    </row>
    <row r="352" spans="1:3" x14ac:dyDescent="0.25">
      <c r="A352" s="308" t="s">
        <v>840</v>
      </c>
      <c r="B352" s="309" t="s">
        <v>1271</v>
      </c>
      <c r="C352" t="s">
        <v>840</v>
      </c>
    </row>
    <row r="353" spans="1:3" x14ac:dyDescent="0.25">
      <c r="A353" s="308" t="s">
        <v>804</v>
      </c>
      <c r="B353" s="309" t="s">
        <v>1272</v>
      </c>
      <c r="C353" t="s">
        <v>804</v>
      </c>
    </row>
    <row r="354" spans="1:3" x14ac:dyDescent="0.25">
      <c r="A354" s="308" t="s">
        <v>857</v>
      </c>
      <c r="B354" s="309" t="s">
        <v>1273</v>
      </c>
      <c r="C354" t="s">
        <v>857</v>
      </c>
    </row>
    <row r="355" spans="1:3" x14ac:dyDescent="0.25">
      <c r="A355" s="308" t="s">
        <v>776</v>
      </c>
      <c r="B355" s="309" t="s">
        <v>1274</v>
      </c>
      <c r="C355" t="s">
        <v>776</v>
      </c>
    </row>
    <row r="356" spans="1:3" x14ac:dyDescent="0.25">
      <c r="A356" s="308" t="s">
        <v>777</v>
      </c>
      <c r="B356" s="309" t="s">
        <v>1275</v>
      </c>
      <c r="C356" t="s">
        <v>777</v>
      </c>
    </row>
    <row r="357" spans="1:3" x14ac:dyDescent="0.25">
      <c r="A357" s="308" t="s">
        <v>1276</v>
      </c>
      <c r="B357" s="309" t="s">
        <v>1277</v>
      </c>
      <c r="C357" t="s">
        <v>1276</v>
      </c>
    </row>
    <row r="358" spans="1:3" x14ac:dyDescent="0.25">
      <c r="A358" s="308" t="s">
        <v>1278</v>
      </c>
      <c r="B358" s="309" t="s">
        <v>1279</v>
      </c>
      <c r="C358" t="s">
        <v>1278</v>
      </c>
    </row>
    <row r="359" spans="1:3" x14ac:dyDescent="0.25">
      <c r="A359" s="308" t="s">
        <v>858</v>
      </c>
      <c r="B359" s="309" t="s">
        <v>1280</v>
      </c>
      <c r="C359" t="s">
        <v>858</v>
      </c>
    </row>
    <row r="360" spans="1:3" x14ac:dyDescent="0.25">
      <c r="A360" s="308" t="s">
        <v>802</v>
      </c>
      <c r="B360" s="309" t="s">
        <v>1281</v>
      </c>
      <c r="C360" t="s">
        <v>802</v>
      </c>
    </row>
    <row r="361" spans="1:3" x14ac:dyDescent="0.25">
      <c r="A361" s="308" t="s">
        <v>923</v>
      </c>
      <c r="B361" s="309" t="s">
        <v>1282</v>
      </c>
      <c r="C361" t="s">
        <v>923</v>
      </c>
    </row>
    <row r="362" spans="1:3" x14ac:dyDescent="0.25">
      <c r="A362" s="308" t="s">
        <v>979</v>
      </c>
      <c r="B362" s="309" t="s">
        <v>1283</v>
      </c>
      <c r="C362" t="s">
        <v>979</v>
      </c>
    </row>
    <row r="363" spans="1:3" x14ac:dyDescent="0.25">
      <c r="A363" s="308" t="s">
        <v>973</v>
      </c>
      <c r="B363" s="309" t="s">
        <v>1284</v>
      </c>
      <c r="C363" t="s">
        <v>973</v>
      </c>
    </row>
    <row r="364" spans="1:3" x14ac:dyDescent="0.25">
      <c r="A364" s="308" t="s">
        <v>1285</v>
      </c>
      <c r="B364" s="309" t="s">
        <v>1286</v>
      </c>
      <c r="C364" t="s">
        <v>1285</v>
      </c>
    </row>
    <row r="365" spans="1:3" x14ac:dyDescent="0.25">
      <c r="A365" s="308" t="s">
        <v>1287</v>
      </c>
      <c r="B365" s="309" t="s">
        <v>1288</v>
      </c>
      <c r="C365" t="s">
        <v>1287</v>
      </c>
    </row>
    <row r="366" spans="1:3" x14ac:dyDescent="0.25">
      <c r="A366" s="308" t="s">
        <v>751</v>
      </c>
      <c r="B366" s="309" t="s">
        <v>1289</v>
      </c>
      <c r="C366" t="s">
        <v>751</v>
      </c>
    </row>
    <row r="367" spans="1:3" x14ac:dyDescent="0.25">
      <c r="A367" s="308" t="s">
        <v>967</v>
      </c>
      <c r="B367" s="309" t="s">
        <v>1290</v>
      </c>
      <c r="C367" t="s">
        <v>967</v>
      </c>
    </row>
    <row r="368" spans="1:3" x14ac:dyDescent="0.25">
      <c r="A368" s="308" t="s">
        <v>841</v>
      </c>
      <c r="B368" s="309" t="s">
        <v>1291</v>
      </c>
      <c r="C368" t="s">
        <v>841</v>
      </c>
    </row>
    <row r="369" spans="1:4" x14ac:dyDescent="0.25">
      <c r="A369" s="308" t="s">
        <v>954</v>
      </c>
      <c r="B369" s="309" t="s">
        <v>1292</v>
      </c>
      <c r="C369" t="s">
        <v>954</v>
      </c>
    </row>
    <row r="370" spans="1:4" x14ac:dyDescent="0.25">
      <c r="A370" s="308" t="s">
        <v>789</v>
      </c>
      <c r="B370" s="309" t="s">
        <v>1293</v>
      </c>
      <c r="C370" t="s">
        <v>789</v>
      </c>
    </row>
    <row r="371" spans="1:4" x14ac:dyDescent="0.25">
      <c r="A371" s="308" t="s">
        <v>842</v>
      </c>
      <c r="B371" s="309" t="s">
        <v>1294</v>
      </c>
      <c r="C371" t="s">
        <v>842</v>
      </c>
    </row>
    <row r="372" spans="1:4" x14ac:dyDescent="0.25">
      <c r="A372" s="308" t="s">
        <v>737</v>
      </c>
      <c r="B372" s="309" t="s">
        <v>1295</v>
      </c>
      <c r="C372" t="s">
        <v>737</v>
      </c>
    </row>
    <row r="373" spans="1:4" x14ac:dyDescent="0.25">
      <c r="A373" s="308" t="s">
        <v>778</v>
      </c>
      <c r="B373" s="309" t="s">
        <v>1296</v>
      </c>
      <c r="C373" t="s">
        <v>778</v>
      </c>
    </row>
    <row r="374" spans="1:4" x14ac:dyDescent="0.25">
      <c r="A374" s="308" t="s">
        <v>870</v>
      </c>
      <c r="B374" s="309" t="s">
        <v>1297</v>
      </c>
      <c r="C374" t="s">
        <v>870</v>
      </c>
    </row>
    <row r="375" spans="1:4" x14ac:dyDescent="0.25">
      <c r="A375" s="308" t="s">
        <v>889</v>
      </c>
      <c r="B375" s="309" t="s">
        <v>1298</v>
      </c>
      <c r="C375" t="s">
        <v>889</v>
      </c>
    </row>
    <row r="376" spans="1:4" x14ac:dyDescent="0.25">
      <c r="A376" t="s">
        <v>757</v>
      </c>
      <c r="B376" s="309" t="s">
        <v>1299</v>
      </c>
      <c r="C376" t="s">
        <v>757</v>
      </c>
    </row>
    <row r="377" spans="1:4" x14ac:dyDescent="0.25">
      <c r="A377" s="345" t="s">
        <v>908</v>
      </c>
      <c r="B377" s="310" t="s">
        <v>1300</v>
      </c>
      <c r="C377" t="s">
        <v>908</v>
      </c>
    </row>
    <row r="378" spans="1:4" x14ac:dyDescent="0.25">
      <c r="A378" s="308" t="s">
        <v>924</v>
      </c>
      <c r="B378" s="309" t="s">
        <v>1301</v>
      </c>
      <c r="C378" t="s">
        <v>924</v>
      </c>
    </row>
    <row r="379" spans="1:4" x14ac:dyDescent="0.25">
      <c r="A379" s="311" t="s">
        <v>941</v>
      </c>
      <c r="B379" s="310" t="s">
        <v>1302</v>
      </c>
      <c r="C379" s="203" t="s">
        <v>941</v>
      </c>
    </row>
    <row r="380" spans="1:4" x14ac:dyDescent="0.25">
      <c r="A380" s="308" t="s">
        <v>1303</v>
      </c>
      <c r="B380" s="309" t="s">
        <v>1304</v>
      </c>
      <c r="C380" t="s">
        <v>1303</v>
      </c>
    </row>
    <row r="381" spans="1:4" x14ac:dyDescent="0.25">
      <c r="A381" s="308" t="s">
        <v>1305</v>
      </c>
      <c r="B381" s="309" t="s">
        <v>1306</v>
      </c>
      <c r="C381" t="s">
        <v>1305</v>
      </c>
    </row>
    <row r="382" spans="1:4" x14ac:dyDescent="0.25">
      <c r="A382" s="308" t="s">
        <v>782</v>
      </c>
      <c r="B382" s="309" t="s">
        <v>1307</v>
      </c>
      <c r="C382" t="s">
        <v>782</v>
      </c>
      <c r="D382" s="203"/>
    </row>
    <row r="383" spans="1:4" x14ac:dyDescent="0.25">
      <c r="A383" s="308" t="s">
        <v>821</v>
      </c>
      <c r="B383" s="309" t="s">
        <v>1308</v>
      </c>
      <c r="C383" t="s">
        <v>821</v>
      </c>
    </row>
    <row r="384" spans="1:4" x14ac:dyDescent="0.25">
      <c r="A384" s="308" t="s">
        <v>738</v>
      </c>
      <c r="B384" s="309" t="s">
        <v>1309</v>
      </c>
      <c r="C384" t="s">
        <v>738</v>
      </c>
    </row>
    <row r="385" spans="1:3" x14ac:dyDescent="0.25">
      <c r="A385" s="308" t="s">
        <v>894</v>
      </c>
      <c r="B385" s="309" t="s">
        <v>1310</v>
      </c>
      <c r="C385" t="s">
        <v>894</v>
      </c>
    </row>
    <row r="386" spans="1:3" x14ac:dyDescent="0.25">
      <c r="A386" s="308" t="s">
        <v>955</v>
      </c>
      <c r="B386" s="309" t="s">
        <v>1311</v>
      </c>
      <c r="C386" t="s">
        <v>955</v>
      </c>
    </row>
    <row r="387" spans="1:3" x14ac:dyDescent="0.25">
      <c r="A387" s="308" t="s">
        <v>739</v>
      </c>
      <c r="B387" s="309" t="s">
        <v>1312</v>
      </c>
      <c r="C387" t="s">
        <v>739</v>
      </c>
    </row>
    <row r="388" spans="1:3" x14ac:dyDescent="0.25">
      <c r="A388" s="308" t="s">
        <v>974</v>
      </c>
      <c r="B388" s="309" t="s">
        <v>1313</v>
      </c>
      <c r="C388" t="s">
        <v>974</v>
      </c>
    </row>
    <row r="389" spans="1:3" x14ac:dyDescent="0.25">
      <c r="A389" s="308" t="s">
        <v>830</v>
      </c>
      <c r="B389" s="309" t="s">
        <v>1314</v>
      </c>
      <c r="C389" t="s">
        <v>830</v>
      </c>
    </row>
    <row r="390" spans="1:3" x14ac:dyDescent="0.25">
      <c r="A390" s="308" t="s">
        <v>962</v>
      </c>
      <c r="B390" s="309" t="s">
        <v>1315</v>
      </c>
      <c r="C390" t="s">
        <v>962</v>
      </c>
    </row>
    <row r="391" spans="1:3" x14ac:dyDescent="0.25">
      <c r="A391" s="308" t="s">
        <v>831</v>
      </c>
      <c r="B391" s="309" t="s">
        <v>1316</v>
      </c>
      <c r="C391" t="s">
        <v>831</v>
      </c>
    </row>
    <row r="392" spans="1:3" x14ac:dyDescent="0.25">
      <c r="A392" s="308" t="s">
        <v>871</v>
      </c>
      <c r="B392" s="309" t="s">
        <v>1317</v>
      </c>
      <c r="C392" t="s">
        <v>871</v>
      </c>
    </row>
    <row r="393" spans="1:3" x14ac:dyDescent="0.25">
      <c r="A393" s="308" t="s">
        <v>832</v>
      </c>
      <c r="B393" s="309" t="s">
        <v>1318</v>
      </c>
      <c r="C393" t="s">
        <v>832</v>
      </c>
    </row>
    <row r="394" spans="1:3" ht="13" thickBot="1" x14ac:dyDescent="0.3">
      <c r="A394" s="550" t="s">
        <v>906</v>
      </c>
      <c r="B394" s="551" t="s">
        <v>1319</v>
      </c>
      <c r="C394" t="s">
        <v>906</v>
      </c>
    </row>
    <row r="395" spans="1:3" x14ac:dyDescent="0.25">
      <c r="A395" s="664"/>
    </row>
    <row r="396" spans="1:3" x14ac:dyDescent="0.25">
      <c r="A396" s="340"/>
    </row>
    <row r="397" spans="1:3" x14ac:dyDescent="0.25">
      <c r="A397" s="340"/>
    </row>
    <row r="398" spans="1:3" x14ac:dyDescent="0.25">
      <c r="A398" s="340"/>
    </row>
    <row r="399" spans="1:3" x14ac:dyDescent="0.25">
      <c r="A399" s="340"/>
    </row>
    <row r="400" spans="1:3" x14ac:dyDescent="0.25">
      <c r="A400" s="340"/>
    </row>
    <row r="401" spans="1:1" x14ac:dyDescent="0.25">
      <c r="A401" s="340"/>
    </row>
    <row r="402" spans="1:1" x14ac:dyDescent="0.25">
      <c r="A402" s="340"/>
    </row>
    <row r="403" spans="1:1" x14ac:dyDescent="0.25">
      <c r="A403" s="340"/>
    </row>
  </sheetData>
  <conditionalFormatting sqref="T94:T1048576 T1">
    <cfRule type="duplicateValues" dxfId="22" priority="2"/>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F5436-F8D2-4A83-880C-3AE19E3A78CB}">
  <sheetPr codeName="Sheet7"/>
  <dimension ref="A1:AF93"/>
  <sheetViews>
    <sheetView workbookViewId="0"/>
  </sheetViews>
  <sheetFormatPr defaultRowHeight="12.5" x14ac:dyDescent="0.25"/>
  <cols>
    <col min="1" max="1" width="10" bestFit="1" customWidth="1"/>
    <col min="2" max="2" width="58.54296875" bestFit="1" customWidth="1"/>
    <col min="3" max="4" width="10.54296875" bestFit="1" customWidth="1"/>
    <col min="5" max="16" width="10" bestFit="1" customWidth="1"/>
    <col min="20" max="20" width="35.81640625" customWidth="1"/>
  </cols>
  <sheetData>
    <row r="1" spans="1:32" ht="8.5" customHeight="1" x14ac:dyDescent="0.25"/>
    <row r="2" spans="1:32" x14ac:dyDescent="0.25">
      <c r="A2" t="s">
        <v>142</v>
      </c>
      <c r="B2" t="s">
        <v>140</v>
      </c>
      <c r="C2" t="s">
        <v>1320</v>
      </c>
      <c r="D2" t="s">
        <v>1321</v>
      </c>
      <c r="E2" t="s">
        <v>1322</v>
      </c>
      <c r="F2" s="289" t="s">
        <v>1323</v>
      </c>
      <c r="G2" t="s">
        <v>1324</v>
      </c>
      <c r="T2" t="str">
        <f>CONCATENATE(AC2,"'",)</f>
        <v>'</v>
      </c>
      <c r="AD2" s="576"/>
      <c r="AF2" s="576"/>
    </row>
    <row r="3" spans="1:32" x14ac:dyDescent="0.25">
      <c r="A3" t="s">
        <v>147</v>
      </c>
      <c r="B3" t="s">
        <v>145</v>
      </c>
      <c r="C3" t="s">
        <v>1320</v>
      </c>
      <c r="D3" t="s">
        <v>1321</v>
      </c>
      <c r="E3" t="s">
        <v>1322</v>
      </c>
      <c r="F3" t="s">
        <v>1324</v>
      </c>
    </row>
    <row r="4" spans="1:32" x14ac:dyDescent="0.25">
      <c r="A4" t="s">
        <v>151</v>
      </c>
      <c r="B4" t="s">
        <v>149</v>
      </c>
      <c r="C4" t="s">
        <v>1325</v>
      </c>
      <c r="D4" t="s">
        <v>1326</v>
      </c>
      <c r="E4" t="s">
        <v>1327</v>
      </c>
    </row>
    <row r="5" spans="1:32" x14ac:dyDescent="0.25">
      <c r="A5" t="s">
        <v>156</v>
      </c>
      <c r="B5" t="s">
        <v>154</v>
      </c>
      <c r="C5" t="s">
        <v>1325</v>
      </c>
      <c r="D5" t="s">
        <v>1326</v>
      </c>
      <c r="E5" t="s">
        <v>1327</v>
      </c>
    </row>
    <row r="6" spans="1:32" x14ac:dyDescent="0.25">
      <c r="A6" t="s">
        <v>159</v>
      </c>
      <c r="B6" t="s">
        <v>157</v>
      </c>
      <c r="C6" t="s">
        <v>1328</v>
      </c>
      <c r="D6" t="s">
        <v>1329</v>
      </c>
      <c r="E6" t="s">
        <v>1330</v>
      </c>
      <c r="F6" t="s">
        <v>1331</v>
      </c>
      <c r="G6" t="s">
        <v>1332</v>
      </c>
      <c r="H6" t="s">
        <v>1333</v>
      </c>
    </row>
    <row r="7" spans="1:32" x14ac:dyDescent="0.25">
      <c r="A7" t="s">
        <v>163</v>
      </c>
      <c r="B7" t="s">
        <v>161</v>
      </c>
      <c r="C7" t="s">
        <v>1334</v>
      </c>
      <c r="D7" t="s">
        <v>1335</v>
      </c>
    </row>
    <row r="8" spans="1:32" x14ac:dyDescent="0.25">
      <c r="A8" t="s">
        <v>167</v>
      </c>
      <c r="B8" t="s">
        <v>165</v>
      </c>
      <c r="C8" t="s">
        <v>1336</v>
      </c>
      <c r="D8" t="s">
        <v>1337</v>
      </c>
      <c r="E8" t="s">
        <v>1338</v>
      </c>
      <c r="F8" t="s">
        <v>1339</v>
      </c>
      <c r="G8" t="s">
        <v>1340</v>
      </c>
    </row>
    <row r="9" spans="1:32" x14ac:dyDescent="0.25">
      <c r="A9" t="s">
        <v>173</v>
      </c>
      <c r="B9" t="s">
        <v>171</v>
      </c>
      <c r="C9" t="s">
        <v>1336</v>
      </c>
      <c r="D9" t="s">
        <v>1337</v>
      </c>
      <c r="E9" t="s">
        <v>1338</v>
      </c>
      <c r="F9" t="s">
        <v>1339</v>
      </c>
      <c r="G9" t="s">
        <v>1341</v>
      </c>
      <c r="H9" t="s">
        <v>1340</v>
      </c>
    </row>
    <row r="10" spans="1:32" x14ac:dyDescent="0.25">
      <c r="A10" t="s">
        <v>177</v>
      </c>
      <c r="B10" t="s">
        <v>175</v>
      </c>
      <c r="C10" t="s">
        <v>1336</v>
      </c>
      <c r="D10" t="s">
        <v>1337</v>
      </c>
      <c r="E10" t="s">
        <v>1338</v>
      </c>
      <c r="F10" t="s">
        <v>1339</v>
      </c>
      <c r="G10" t="s">
        <v>1341</v>
      </c>
      <c r="H10" t="s">
        <v>1340</v>
      </c>
    </row>
    <row r="11" spans="1:32" x14ac:dyDescent="0.25">
      <c r="A11" t="s">
        <v>180</v>
      </c>
      <c r="B11" t="s">
        <v>178</v>
      </c>
      <c r="C11" t="s">
        <v>1336</v>
      </c>
      <c r="D11" t="s">
        <v>1337</v>
      </c>
      <c r="E11" t="s">
        <v>1338</v>
      </c>
      <c r="F11" t="s">
        <v>1339</v>
      </c>
      <c r="G11" t="s">
        <v>1341</v>
      </c>
      <c r="H11" t="s">
        <v>1340</v>
      </c>
    </row>
    <row r="12" spans="1:32" x14ac:dyDescent="0.25">
      <c r="A12" t="s">
        <v>184</v>
      </c>
      <c r="B12" t="s">
        <v>182</v>
      </c>
      <c r="C12" t="s">
        <v>1342</v>
      </c>
      <c r="D12" t="s">
        <v>1343</v>
      </c>
      <c r="E12" t="s">
        <v>1344</v>
      </c>
      <c r="F12" t="s">
        <v>1345</v>
      </c>
    </row>
    <row r="13" spans="1:32" x14ac:dyDescent="0.25">
      <c r="A13" t="s">
        <v>189</v>
      </c>
      <c r="B13" t="s">
        <v>187</v>
      </c>
      <c r="C13" t="s">
        <v>1342</v>
      </c>
      <c r="D13" t="s">
        <v>1343</v>
      </c>
      <c r="E13" t="s">
        <v>1344</v>
      </c>
      <c r="F13" t="s">
        <v>1345</v>
      </c>
    </row>
    <row r="14" spans="1:32" x14ac:dyDescent="0.25">
      <c r="A14" t="s">
        <v>192</v>
      </c>
      <c r="B14" t="s">
        <v>190</v>
      </c>
      <c r="C14" t="s">
        <v>1346</v>
      </c>
      <c r="D14" t="s">
        <v>1347</v>
      </c>
      <c r="E14" t="s">
        <v>1348</v>
      </c>
      <c r="F14" t="s">
        <v>1349</v>
      </c>
    </row>
    <row r="15" spans="1:32" x14ac:dyDescent="0.25">
      <c r="A15" t="s">
        <v>196</v>
      </c>
      <c r="B15" t="s">
        <v>194</v>
      </c>
      <c r="C15" t="s">
        <v>1346</v>
      </c>
      <c r="D15" t="s">
        <v>1347</v>
      </c>
      <c r="E15" t="s">
        <v>1348</v>
      </c>
      <c r="F15" t="s">
        <v>1349</v>
      </c>
    </row>
    <row r="16" spans="1:32" x14ac:dyDescent="0.25">
      <c r="A16" t="s">
        <v>199</v>
      </c>
      <c r="B16" t="s">
        <v>197</v>
      </c>
      <c r="C16" s="203" t="s">
        <v>1350</v>
      </c>
      <c r="D16" s="203" t="s">
        <v>1351</v>
      </c>
    </row>
    <row r="17" spans="1:16" x14ac:dyDescent="0.25">
      <c r="A17" t="s">
        <v>202</v>
      </c>
      <c r="B17" t="s">
        <v>200</v>
      </c>
      <c r="C17" s="203" t="s">
        <v>1350</v>
      </c>
      <c r="D17" s="203" t="s">
        <v>1351</v>
      </c>
    </row>
    <row r="18" spans="1:16" x14ac:dyDescent="0.25">
      <c r="A18" t="s">
        <v>205</v>
      </c>
      <c r="B18" t="s">
        <v>203</v>
      </c>
      <c r="C18" t="s">
        <v>1352</v>
      </c>
      <c r="D18" t="s">
        <v>1353</v>
      </c>
      <c r="E18" t="s">
        <v>1354</v>
      </c>
      <c r="F18" t="s">
        <v>1355</v>
      </c>
      <c r="G18" t="s">
        <v>1356</v>
      </c>
      <c r="H18" t="s">
        <v>1357</v>
      </c>
      <c r="I18" t="s">
        <v>1358</v>
      </c>
      <c r="J18" t="s">
        <v>1359</v>
      </c>
    </row>
    <row r="19" spans="1:16" x14ac:dyDescent="0.25">
      <c r="A19" t="s">
        <v>209</v>
      </c>
      <c r="B19" t="s">
        <v>207</v>
      </c>
      <c r="C19" t="s">
        <v>1352</v>
      </c>
      <c r="D19" t="s">
        <v>1353</v>
      </c>
      <c r="E19" t="s">
        <v>1354</v>
      </c>
      <c r="F19" t="s">
        <v>1360</v>
      </c>
      <c r="G19" t="s">
        <v>1355</v>
      </c>
      <c r="H19" t="s">
        <v>1356</v>
      </c>
      <c r="I19" t="s">
        <v>1357</v>
      </c>
      <c r="J19" t="s">
        <v>1358</v>
      </c>
      <c r="K19" t="s">
        <v>1359</v>
      </c>
    </row>
    <row r="20" spans="1:16" x14ac:dyDescent="0.25">
      <c r="A20" t="s">
        <v>212</v>
      </c>
      <c r="B20" t="s">
        <v>210</v>
      </c>
      <c r="C20" t="s">
        <v>1352</v>
      </c>
      <c r="D20" t="s">
        <v>1353</v>
      </c>
      <c r="E20" t="s">
        <v>1354</v>
      </c>
      <c r="F20" t="s">
        <v>1360</v>
      </c>
      <c r="G20" t="s">
        <v>1355</v>
      </c>
      <c r="H20" t="s">
        <v>1356</v>
      </c>
      <c r="I20" t="s">
        <v>1357</v>
      </c>
      <c r="J20" t="s">
        <v>1358</v>
      </c>
      <c r="K20" t="s">
        <v>1359</v>
      </c>
    </row>
    <row r="21" spans="1:16" x14ac:dyDescent="0.25">
      <c r="A21" t="s">
        <v>215</v>
      </c>
      <c r="B21" t="s">
        <v>213</v>
      </c>
      <c r="C21" t="s">
        <v>1361</v>
      </c>
      <c r="D21" t="s">
        <v>1362</v>
      </c>
      <c r="E21" t="s">
        <v>1363</v>
      </c>
      <c r="F21" t="s">
        <v>1364</v>
      </c>
      <c r="G21" t="s">
        <v>1365</v>
      </c>
      <c r="H21" t="s">
        <v>1366</v>
      </c>
      <c r="I21" t="s">
        <v>1367</v>
      </c>
      <c r="J21" t="s">
        <v>1368</v>
      </c>
      <c r="K21" t="s">
        <v>1369</v>
      </c>
      <c r="L21" t="s">
        <v>1370</v>
      </c>
      <c r="M21" t="s">
        <v>1371</v>
      </c>
      <c r="N21" t="s">
        <v>1372</v>
      </c>
    </row>
    <row r="22" spans="1:16" x14ac:dyDescent="0.25">
      <c r="A22" t="s">
        <v>218</v>
      </c>
      <c r="B22" t="s">
        <v>216</v>
      </c>
      <c r="C22" t="s">
        <v>1362</v>
      </c>
      <c r="D22" t="s">
        <v>1363</v>
      </c>
      <c r="E22" t="s">
        <v>1365</v>
      </c>
      <c r="F22" t="s">
        <v>1366</v>
      </c>
      <c r="G22" t="s">
        <v>1368</v>
      </c>
      <c r="H22" t="s">
        <v>1369</v>
      </c>
      <c r="I22" t="s">
        <v>1371</v>
      </c>
      <c r="J22" t="s">
        <v>1372</v>
      </c>
    </row>
    <row r="23" spans="1:16" x14ac:dyDescent="0.25">
      <c r="A23" t="s">
        <v>221</v>
      </c>
      <c r="B23" t="s">
        <v>219</v>
      </c>
      <c r="C23" t="s">
        <v>1362</v>
      </c>
      <c r="D23" t="s">
        <v>1363</v>
      </c>
      <c r="E23" t="s">
        <v>1365</v>
      </c>
      <c r="F23" t="s">
        <v>1366</v>
      </c>
      <c r="G23" t="s">
        <v>1367</v>
      </c>
      <c r="H23" t="s">
        <v>1323</v>
      </c>
      <c r="I23" t="s">
        <v>1368</v>
      </c>
      <c r="J23" t="s">
        <v>1369</v>
      </c>
      <c r="K23" t="s">
        <v>1370</v>
      </c>
      <c r="L23" t="s">
        <v>1371</v>
      </c>
      <c r="M23" t="s">
        <v>1372</v>
      </c>
    </row>
    <row r="24" spans="1:16" x14ac:dyDescent="0.25">
      <c r="A24" t="s">
        <v>224</v>
      </c>
      <c r="B24" t="s">
        <v>222</v>
      </c>
      <c r="C24" t="s">
        <v>1373</v>
      </c>
      <c r="D24" t="s">
        <v>1374</v>
      </c>
      <c r="E24" t="s">
        <v>1375</v>
      </c>
      <c r="F24" t="s">
        <v>1376</v>
      </c>
    </row>
    <row r="25" spans="1:16" x14ac:dyDescent="0.25">
      <c r="A25" t="s">
        <v>227</v>
      </c>
      <c r="B25" t="s">
        <v>225</v>
      </c>
      <c r="C25" t="s">
        <v>1373</v>
      </c>
      <c r="D25" t="s">
        <v>1374</v>
      </c>
    </row>
    <row r="26" spans="1:16" x14ac:dyDescent="0.25">
      <c r="A26" t="s">
        <v>230</v>
      </c>
      <c r="B26" t="s">
        <v>228</v>
      </c>
      <c r="C26" t="s">
        <v>1377</v>
      </c>
      <c r="D26" t="s">
        <v>1378</v>
      </c>
    </row>
    <row r="27" spans="1:16" x14ac:dyDescent="0.25">
      <c r="A27" t="s">
        <v>233</v>
      </c>
      <c r="B27" t="s">
        <v>231</v>
      </c>
      <c r="C27" t="s">
        <v>1377</v>
      </c>
      <c r="D27" t="s">
        <v>1378</v>
      </c>
    </row>
    <row r="28" spans="1:16" x14ac:dyDescent="0.25">
      <c r="A28" t="s">
        <v>236</v>
      </c>
      <c r="B28" t="s">
        <v>234</v>
      </c>
      <c r="C28" t="s">
        <v>1379</v>
      </c>
      <c r="D28" t="s">
        <v>1380</v>
      </c>
      <c r="E28" t="s">
        <v>1381</v>
      </c>
      <c r="F28" t="s">
        <v>1382</v>
      </c>
      <c r="G28" t="s">
        <v>1383</v>
      </c>
    </row>
    <row r="29" spans="1:16" x14ac:dyDescent="0.25">
      <c r="A29" t="s">
        <v>239</v>
      </c>
      <c r="B29" t="s">
        <v>237</v>
      </c>
      <c r="C29" t="s">
        <v>1384</v>
      </c>
      <c r="D29" t="s">
        <v>1379</v>
      </c>
      <c r="E29" t="s">
        <v>1380</v>
      </c>
      <c r="F29" t="s">
        <v>1381</v>
      </c>
      <c r="G29" t="s">
        <v>1382</v>
      </c>
      <c r="H29" t="s">
        <v>1383</v>
      </c>
    </row>
    <row r="30" spans="1:16" x14ac:dyDescent="0.25">
      <c r="A30" t="s">
        <v>242</v>
      </c>
      <c r="B30" t="s">
        <v>240</v>
      </c>
      <c r="C30" t="s">
        <v>1385</v>
      </c>
      <c r="D30" t="s">
        <v>1386</v>
      </c>
      <c r="E30" t="s">
        <v>1387</v>
      </c>
      <c r="F30" t="s">
        <v>1388</v>
      </c>
      <c r="G30" t="s">
        <v>1389</v>
      </c>
      <c r="H30" t="s">
        <v>1390</v>
      </c>
      <c r="I30" t="s">
        <v>1391</v>
      </c>
      <c r="J30" t="s">
        <v>1392</v>
      </c>
      <c r="K30" t="s">
        <v>1393</v>
      </c>
      <c r="L30" t="s">
        <v>1394</v>
      </c>
      <c r="M30" t="s">
        <v>1395</v>
      </c>
      <c r="N30" t="s">
        <v>1396</v>
      </c>
    </row>
    <row r="31" spans="1:16" x14ac:dyDescent="0.25">
      <c r="A31" t="s">
        <v>245</v>
      </c>
      <c r="B31" t="s">
        <v>243</v>
      </c>
      <c r="C31" t="s">
        <v>1385</v>
      </c>
      <c r="D31" t="s">
        <v>1386</v>
      </c>
      <c r="E31" t="s">
        <v>1387</v>
      </c>
      <c r="F31" t="s">
        <v>1388</v>
      </c>
      <c r="G31" t="s">
        <v>1389</v>
      </c>
      <c r="H31" t="s">
        <v>1390</v>
      </c>
      <c r="I31" t="s">
        <v>1391</v>
      </c>
      <c r="J31" t="s">
        <v>1392</v>
      </c>
      <c r="K31" t="s">
        <v>1393</v>
      </c>
      <c r="L31" t="s">
        <v>1394</v>
      </c>
      <c r="M31" t="s">
        <v>1397</v>
      </c>
      <c r="N31" t="s">
        <v>1395</v>
      </c>
      <c r="O31" t="s">
        <v>1398</v>
      </c>
      <c r="P31" t="s">
        <v>1396</v>
      </c>
    </row>
    <row r="32" spans="1:16" x14ac:dyDescent="0.25">
      <c r="A32" t="s">
        <v>248</v>
      </c>
      <c r="B32" t="s">
        <v>246</v>
      </c>
      <c r="C32" t="s">
        <v>1385</v>
      </c>
      <c r="D32" t="s">
        <v>1386</v>
      </c>
      <c r="E32" t="s">
        <v>1387</v>
      </c>
      <c r="F32" t="s">
        <v>1388</v>
      </c>
      <c r="G32" t="s">
        <v>1389</v>
      </c>
      <c r="H32" t="s">
        <v>1390</v>
      </c>
      <c r="I32" t="s">
        <v>1391</v>
      </c>
      <c r="J32" t="s">
        <v>1392</v>
      </c>
      <c r="K32" t="s">
        <v>1393</v>
      </c>
      <c r="L32" t="s">
        <v>1394</v>
      </c>
      <c r="M32" t="s">
        <v>1397</v>
      </c>
      <c r="N32" t="s">
        <v>1395</v>
      </c>
      <c r="O32" t="s">
        <v>1398</v>
      </c>
      <c r="P32" t="s">
        <v>1396</v>
      </c>
    </row>
    <row r="33" spans="1:16" x14ac:dyDescent="0.25">
      <c r="A33" t="s">
        <v>251</v>
      </c>
      <c r="B33" t="s">
        <v>249</v>
      </c>
      <c r="C33" t="s">
        <v>1399</v>
      </c>
      <c r="D33" t="s">
        <v>1400</v>
      </c>
      <c r="E33" t="s">
        <v>1401</v>
      </c>
      <c r="F33" t="s">
        <v>1402</v>
      </c>
      <c r="G33" t="s">
        <v>1403</v>
      </c>
      <c r="H33" t="s">
        <v>1404</v>
      </c>
    </row>
    <row r="34" spans="1:16" x14ac:dyDescent="0.25">
      <c r="A34" t="s">
        <v>254</v>
      </c>
      <c r="B34" t="s">
        <v>252</v>
      </c>
      <c r="C34" t="s">
        <v>1399</v>
      </c>
      <c r="D34" t="s">
        <v>1400</v>
      </c>
      <c r="E34" t="s">
        <v>1401</v>
      </c>
      <c r="F34" t="s">
        <v>1402</v>
      </c>
      <c r="G34" t="s">
        <v>1403</v>
      </c>
      <c r="H34" t="s">
        <v>1404</v>
      </c>
    </row>
    <row r="35" spans="1:16" x14ac:dyDescent="0.25">
      <c r="A35" t="s">
        <v>257</v>
      </c>
      <c r="B35" t="s">
        <v>255</v>
      </c>
      <c r="C35" t="s">
        <v>1405</v>
      </c>
      <c r="D35" t="s">
        <v>1406</v>
      </c>
      <c r="E35" t="s">
        <v>1407</v>
      </c>
      <c r="F35" t="s">
        <v>1408</v>
      </c>
      <c r="G35" t="s">
        <v>1409</v>
      </c>
      <c r="H35" t="s">
        <v>1410</v>
      </c>
      <c r="I35" t="s">
        <v>1411</v>
      </c>
      <c r="J35" t="s">
        <v>1412</v>
      </c>
      <c r="K35" t="s">
        <v>1413</v>
      </c>
      <c r="L35" t="s">
        <v>1414</v>
      </c>
      <c r="M35" t="s">
        <v>1415</v>
      </c>
    </row>
    <row r="36" spans="1:16" x14ac:dyDescent="0.25">
      <c r="A36" t="s">
        <v>260</v>
      </c>
      <c r="B36" t="s">
        <v>258</v>
      </c>
      <c r="C36" t="s">
        <v>1405</v>
      </c>
      <c r="D36" t="s">
        <v>1406</v>
      </c>
      <c r="E36" t="s">
        <v>1407</v>
      </c>
      <c r="F36" t="s">
        <v>1408</v>
      </c>
      <c r="G36" t="s">
        <v>1409</v>
      </c>
      <c r="H36" t="s">
        <v>1410</v>
      </c>
      <c r="I36" t="s">
        <v>1411</v>
      </c>
      <c r="J36" t="s">
        <v>1416</v>
      </c>
      <c r="K36" t="s">
        <v>1412</v>
      </c>
      <c r="L36" t="s">
        <v>1417</v>
      </c>
      <c r="M36" t="s">
        <v>1413</v>
      </c>
      <c r="N36" t="s">
        <v>1418</v>
      </c>
      <c r="O36" t="s">
        <v>1414</v>
      </c>
      <c r="P36" t="s">
        <v>1415</v>
      </c>
    </row>
    <row r="37" spans="1:16" x14ac:dyDescent="0.25">
      <c r="A37" t="s">
        <v>263</v>
      </c>
      <c r="B37" t="s">
        <v>261</v>
      </c>
      <c r="C37" t="s">
        <v>1405</v>
      </c>
      <c r="D37" t="s">
        <v>1406</v>
      </c>
      <c r="E37" t="s">
        <v>1407</v>
      </c>
      <c r="F37" t="s">
        <v>1408</v>
      </c>
      <c r="G37" t="s">
        <v>1409</v>
      </c>
      <c r="H37" t="s">
        <v>1410</v>
      </c>
      <c r="I37" t="s">
        <v>1411</v>
      </c>
      <c r="J37" t="s">
        <v>1416</v>
      </c>
      <c r="K37" t="s">
        <v>1412</v>
      </c>
      <c r="L37" t="s">
        <v>1417</v>
      </c>
      <c r="M37" t="s">
        <v>1413</v>
      </c>
      <c r="N37" t="s">
        <v>1418</v>
      </c>
      <c r="O37" t="s">
        <v>1414</v>
      </c>
      <c r="P37" t="s">
        <v>1415</v>
      </c>
    </row>
    <row r="38" spans="1:16" x14ac:dyDescent="0.25">
      <c r="A38" t="s">
        <v>266</v>
      </c>
      <c r="B38" t="s">
        <v>264</v>
      </c>
      <c r="C38" t="s">
        <v>1419</v>
      </c>
      <c r="D38" t="s">
        <v>1420</v>
      </c>
      <c r="E38" t="s">
        <v>1421</v>
      </c>
      <c r="F38" t="s">
        <v>1422</v>
      </c>
      <c r="G38" t="s">
        <v>1423</v>
      </c>
      <c r="H38" t="s">
        <v>1424</v>
      </c>
      <c r="I38" t="s">
        <v>1425</v>
      </c>
    </row>
    <row r="39" spans="1:16" x14ac:dyDescent="0.25">
      <c r="A39" t="s">
        <v>270</v>
      </c>
      <c r="B39" t="s">
        <v>268</v>
      </c>
      <c r="C39" t="s">
        <v>1426</v>
      </c>
      <c r="D39" t="s">
        <v>1427</v>
      </c>
      <c r="E39" t="s">
        <v>1428</v>
      </c>
      <c r="F39" t="s">
        <v>1429</v>
      </c>
      <c r="G39" t="s">
        <v>1430</v>
      </c>
      <c r="H39" t="s">
        <v>1431</v>
      </c>
      <c r="I39" t="s">
        <v>1432</v>
      </c>
      <c r="J39" t="s">
        <v>1433</v>
      </c>
      <c r="K39" t="s">
        <v>1434</v>
      </c>
      <c r="L39" t="s">
        <v>1435</v>
      </c>
    </row>
    <row r="40" spans="1:16" x14ac:dyDescent="0.25">
      <c r="A40" t="s">
        <v>273</v>
      </c>
      <c r="B40" t="s">
        <v>271</v>
      </c>
      <c r="C40" t="s">
        <v>1426</v>
      </c>
      <c r="D40" t="s">
        <v>1427</v>
      </c>
      <c r="E40" t="s">
        <v>1428</v>
      </c>
      <c r="F40" t="s">
        <v>1429</v>
      </c>
      <c r="G40" t="s">
        <v>1430</v>
      </c>
      <c r="H40" t="s">
        <v>1431</v>
      </c>
      <c r="I40" t="s">
        <v>1432</v>
      </c>
      <c r="J40" t="s">
        <v>1433</v>
      </c>
      <c r="K40" t="s">
        <v>1434</v>
      </c>
      <c r="L40" t="s">
        <v>1435</v>
      </c>
    </row>
    <row r="41" spans="1:16" x14ac:dyDescent="0.25">
      <c r="A41" t="s">
        <v>276</v>
      </c>
      <c r="B41" t="s">
        <v>274</v>
      </c>
      <c r="C41" t="s">
        <v>1436</v>
      </c>
      <c r="D41" t="s">
        <v>1437</v>
      </c>
      <c r="E41" t="s">
        <v>1438</v>
      </c>
      <c r="F41" t="s">
        <v>1439</v>
      </c>
    </row>
    <row r="42" spans="1:16" x14ac:dyDescent="0.25">
      <c r="A42" t="s">
        <v>280</v>
      </c>
      <c r="B42" t="s">
        <v>278</v>
      </c>
      <c r="C42" t="s">
        <v>1436</v>
      </c>
      <c r="D42" t="s">
        <v>1437</v>
      </c>
      <c r="E42" t="s">
        <v>1438</v>
      </c>
      <c r="F42" t="s">
        <v>1439</v>
      </c>
    </row>
    <row r="43" spans="1:16" x14ac:dyDescent="0.25">
      <c r="A43" t="s">
        <v>283</v>
      </c>
      <c r="B43" t="s">
        <v>281</v>
      </c>
      <c r="C43" t="s">
        <v>1440</v>
      </c>
      <c r="D43" t="s">
        <v>1441</v>
      </c>
      <c r="E43" t="s">
        <v>1442</v>
      </c>
      <c r="F43" t="s">
        <v>1443</v>
      </c>
      <c r="G43" t="s">
        <v>1444</v>
      </c>
      <c r="H43" t="s">
        <v>1445</v>
      </c>
      <c r="I43" t="s">
        <v>1446</v>
      </c>
      <c r="J43" t="s">
        <v>1447</v>
      </c>
      <c r="K43" t="s">
        <v>1448</v>
      </c>
      <c r="L43" t="s">
        <v>1449</v>
      </c>
      <c r="M43" t="s">
        <v>1450</v>
      </c>
      <c r="N43" t="s">
        <v>1451</v>
      </c>
    </row>
    <row r="44" spans="1:16" x14ac:dyDescent="0.25">
      <c r="A44" t="s">
        <v>286</v>
      </c>
      <c r="B44" t="s">
        <v>284</v>
      </c>
      <c r="C44" t="s">
        <v>1440</v>
      </c>
      <c r="D44" t="s">
        <v>1441</v>
      </c>
      <c r="E44" t="s">
        <v>1442</v>
      </c>
      <c r="F44" t="s">
        <v>1443</v>
      </c>
      <c r="G44" t="s">
        <v>1444</v>
      </c>
      <c r="H44" t="s">
        <v>1445</v>
      </c>
      <c r="I44" t="s">
        <v>1452</v>
      </c>
      <c r="J44" t="s">
        <v>1446</v>
      </c>
      <c r="K44" t="s">
        <v>1447</v>
      </c>
      <c r="L44" t="s">
        <v>1448</v>
      </c>
      <c r="M44" t="s">
        <v>1449</v>
      </c>
      <c r="N44" t="s">
        <v>1450</v>
      </c>
      <c r="O44" t="s">
        <v>1451</v>
      </c>
    </row>
    <row r="45" spans="1:16" x14ac:dyDescent="0.25">
      <c r="A45" t="s">
        <v>289</v>
      </c>
      <c r="B45" t="s">
        <v>287</v>
      </c>
      <c r="C45" t="s">
        <v>1440</v>
      </c>
      <c r="D45" t="s">
        <v>1441</v>
      </c>
      <c r="E45" t="s">
        <v>1442</v>
      </c>
      <c r="F45" t="s">
        <v>1443</v>
      </c>
      <c r="G45" t="s">
        <v>1444</v>
      </c>
      <c r="H45" t="s">
        <v>1445</v>
      </c>
      <c r="I45" t="s">
        <v>1452</v>
      </c>
      <c r="J45" t="s">
        <v>1446</v>
      </c>
      <c r="K45" t="s">
        <v>1447</v>
      </c>
      <c r="L45" t="s">
        <v>1448</v>
      </c>
      <c r="M45" t="s">
        <v>1449</v>
      </c>
      <c r="N45" t="s">
        <v>1450</v>
      </c>
      <c r="O45" t="s">
        <v>1451</v>
      </c>
    </row>
    <row r="46" spans="1:16" x14ac:dyDescent="0.25">
      <c r="A46" t="s">
        <v>292</v>
      </c>
      <c r="B46" t="s">
        <v>290</v>
      </c>
      <c r="C46" t="s">
        <v>1453</v>
      </c>
      <c r="D46" t="s">
        <v>1454</v>
      </c>
      <c r="E46" t="s">
        <v>1455</v>
      </c>
      <c r="F46" t="s">
        <v>1456</v>
      </c>
      <c r="G46" t="s">
        <v>1457</v>
      </c>
      <c r="H46" t="s">
        <v>1458</v>
      </c>
      <c r="I46" t="s">
        <v>1459</v>
      </c>
      <c r="J46" t="s">
        <v>1460</v>
      </c>
      <c r="K46" t="s">
        <v>1461</v>
      </c>
      <c r="L46" t="s">
        <v>1462</v>
      </c>
      <c r="M46" t="s">
        <v>1463</v>
      </c>
      <c r="N46" t="s">
        <v>1464</v>
      </c>
    </row>
    <row r="47" spans="1:16" x14ac:dyDescent="0.25">
      <c r="A47" t="s">
        <v>295</v>
      </c>
      <c r="B47" t="s">
        <v>293</v>
      </c>
      <c r="C47" t="s">
        <v>1465</v>
      </c>
      <c r="D47" t="s">
        <v>1466</v>
      </c>
      <c r="E47" t="s">
        <v>1453</v>
      </c>
      <c r="F47" t="s">
        <v>1454</v>
      </c>
      <c r="G47" t="s">
        <v>1455</v>
      </c>
      <c r="H47" t="s">
        <v>1456</v>
      </c>
      <c r="I47" t="s">
        <v>1457</v>
      </c>
      <c r="J47" t="s">
        <v>1458</v>
      </c>
      <c r="K47" t="s">
        <v>1459</v>
      </c>
      <c r="L47" t="s">
        <v>1460</v>
      </c>
      <c r="M47" t="s">
        <v>1461</v>
      </c>
      <c r="N47" t="s">
        <v>1462</v>
      </c>
      <c r="O47" t="s">
        <v>1463</v>
      </c>
      <c r="P47" t="s">
        <v>1464</v>
      </c>
    </row>
    <row r="48" spans="1:16" x14ac:dyDescent="0.25">
      <c r="A48" t="s">
        <v>298</v>
      </c>
      <c r="B48" t="s">
        <v>296</v>
      </c>
      <c r="C48" t="s">
        <v>1465</v>
      </c>
      <c r="D48" t="s">
        <v>1466</v>
      </c>
      <c r="E48" t="s">
        <v>1453</v>
      </c>
      <c r="F48" t="s">
        <v>1454</v>
      </c>
      <c r="G48" t="s">
        <v>1455</v>
      </c>
      <c r="H48" t="s">
        <v>1456</v>
      </c>
      <c r="I48" t="s">
        <v>1457</v>
      </c>
      <c r="J48" t="s">
        <v>1458</v>
      </c>
      <c r="K48" t="s">
        <v>1459</v>
      </c>
      <c r="L48" t="s">
        <v>1460</v>
      </c>
      <c r="M48" t="s">
        <v>1461</v>
      </c>
      <c r="N48" t="s">
        <v>1462</v>
      </c>
      <c r="O48" t="s">
        <v>1463</v>
      </c>
      <c r="P48" t="s">
        <v>1464</v>
      </c>
    </row>
    <row r="49" spans="1:11" x14ac:dyDescent="0.25">
      <c r="A49" t="s">
        <v>301</v>
      </c>
      <c r="B49" t="s">
        <v>299</v>
      </c>
      <c r="C49" t="s">
        <v>1467</v>
      </c>
      <c r="D49" t="s">
        <v>1468</v>
      </c>
      <c r="E49" t="s">
        <v>1469</v>
      </c>
      <c r="F49" t="s">
        <v>1470</v>
      </c>
      <c r="G49" t="s">
        <v>1471</v>
      </c>
      <c r="H49" t="s">
        <v>1472</v>
      </c>
      <c r="I49" t="s">
        <v>1473</v>
      </c>
    </row>
    <row r="50" spans="1:11" x14ac:dyDescent="0.25">
      <c r="A50" t="s">
        <v>304</v>
      </c>
      <c r="B50" t="s">
        <v>302</v>
      </c>
      <c r="C50" t="s">
        <v>1467</v>
      </c>
      <c r="D50" t="s">
        <v>1468</v>
      </c>
      <c r="E50" t="s">
        <v>1469</v>
      </c>
      <c r="F50" t="s">
        <v>1470</v>
      </c>
      <c r="G50" t="s">
        <v>1474</v>
      </c>
      <c r="H50" t="s">
        <v>1471</v>
      </c>
      <c r="I50" t="s">
        <v>1472</v>
      </c>
      <c r="J50" t="s">
        <v>1473</v>
      </c>
      <c r="K50" t="s">
        <v>1475</v>
      </c>
    </row>
    <row r="51" spans="1:11" x14ac:dyDescent="0.25">
      <c r="A51" t="s">
        <v>307</v>
      </c>
      <c r="B51" t="s">
        <v>305</v>
      </c>
      <c r="C51" t="s">
        <v>1467</v>
      </c>
      <c r="D51" t="s">
        <v>1468</v>
      </c>
      <c r="E51" t="s">
        <v>1469</v>
      </c>
      <c r="F51" t="s">
        <v>1470</v>
      </c>
      <c r="G51" t="s">
        <v>1474</v>
      </c>
      <c r="H51" t="s">
        <v>1471</v>
      </c>
      <c r="I51" t="s">
        <v>1472</v>
      </c>
      <c r="J51" t="s">
        <v>1473</v>
      </c>
      <c r="K51" t="s">
        <v>1475</v>
      </c>
    </row>
    <row r="52" spans="1:11" x14ac:dyDescent="0.25">
      <c r="A52" t="s">
        <v>310</v>
      </c>
      <c r="B52" t="s">
        <v>308</v>
      </c>
      <c r="C52" t="s">
        <v>1476</v>
      </c>
      <c r="D52" t="s">
        <v>1477</v>
      </c>
      <c r="E52" t="s">
        <v>1478</v>
      </c>
      <c r="F52" t="s">
        <v>1479</v>
      </c>
      <c r="G52" t="s">
        <v>1480</v>
      </c>
      <c r="H52" t="s">
        <v>1481</v>
      </c>
      <c r="I52" t="s">
        <v>1482</v>
      </c>
    </row>
    <row r="53" spans="1:11" x14ac:dyDescent="0.25">
      <c r="A53" t="s">
        <v>313</v>
      </c>
      <c r="B53" t="s">
        <v>311</v>
      </c>
      <c r="C53" t="s">
        <v>1476</v>
      </c>
      <c r="D53" t="s">
        <v>1477</v>
      </c>
      <c r="E53" t="s">
        <v>1478</v>
      </c>
      <c r="F53" t="s">
        <v>1479</v>
      </c>
      <c r="G53" t="s">
        <v>1480</v>
      </c>
      <c r="H53" t="s">
        <v>1481</v>
      </c>
      <c r="I53" t="s">
        <v>1482</v>
      </c>
    </row>
    <row r="54" spans="1:11" x14ac:dyDescent="0.25">
      <c r="A54" t="s">
        <v>316</v>
      </c>
      <c r="B54" t="s">
        <v>314</v>
      </c>
      <c r="C54" t="s">
        <v>1344</v>
      </c>
      <c r="D54" t="s">
        <v>1483</v>
      </c>
      <c r="E54" t="s">
        <v>1484</v>
      </c>
      <c r="F54" t="s">
        <v>1485</v>
      </c>
      <c r="G54" t="s">
        <v>1486</v>
      </c>
      <c r="H54" t="s">
        <v>1487</v>
      </c>
    </row>
    <row r="55" spans="1:11" x14ac:dyDescent="0.25">
      <c r="A55" t="s">
        <v>319</v>
      </c>
      <c r="B55" t="s">
        <v>317</v>
      </c>
      <c r="C55" t="s">
        <v>1483</v>
      </c>
      <c r="D55" t="s">
        <v>1484</v>
      </c>
      <c r="E55" t="s">
        <v>1486</v>
      </c>
      <c r="F55" t="s">
        <v>1485</v>
      </c>
      <c r="G55" t="s">
        <v>1487</v>
      </c>
    </row>
    <row r="56" spans="1:11" x14ac:dyDescent="0.25">
      <c r="A56" t="s">
        <v>323</v>
      </c>
      <c r="B56" t="s">
        <v>321</v>
      </c>
      <c r="C56" t="s">
        <v>1483</v>
      </c>
      <c r="D56" t="s">
        <v>1484</v>
      </c>
      <c r="E56" t="s">
        <v>1486</v>
      </c>
      <c r="F56" t="s">
        <v>1485</v>
      </c>
      <c r="G56" t="s">
        <v>1487</v>
      </c>
    </row>
    <row r="57" spans="1:11" x14ac:dyDescent="0.25">
      <c r="A57" t="s">
        <v>327</v>
      </c>
      <c r="B57" t="s">
        <v>325</v>
      </c>
      <c r="C57" t="s">
        <v>1488</v>
      </c>
      <c r="D57" t="s">
        <v>1489</v>
      </c>
      <c r="E57" t="s">
        <v>1490</v>
      </c>
      <c r="F57" t="s">
        <v>1491</v>
      </c>
      <c r="G57" t="s">
        <v>1492</v>
      </c>
      <c r="H57" t="s">
        <v>1493</v>
      </c>
      <c r="I57" t="s">
        <v>1494</v>
      </c>
    </row>
    <row r="58" spans="1:11" x14ac:dyDescent="0.25">
      <c r="A58" t="s">
        <v>330</v>
      </c>
      <c r="B58" t="s">
        <v>328</v>
      </c>
      <c r="C58" t="s">
        <v>1488</v>
      </c>
      <c r="D58" t="s">
        <v>1489</v>
      </c>
      <c r="E58" t="s">
        <v>1490</v>
      </c>
      <c r="F58" t="s">
        <v>1491</v>
      </c>
      <c r="G58" t="s">
        <v>1492</v>
      </c>
      <c r="H58" t="s">
        <v>1493</v>
      </c>
      <c r="I58" t="s">
        <v>1494</v>
      </c>
    </row>
    <row r="59" spans="1:11" x14ac:dyDescent="0.25">
      <c r="A59" t="s">
        <v>333</v>
      </c>
      <c r="B59" t="s">
        <v>331</v>
      </c>
      <c r="C59" t="s">
        <v>1495</v>
      </c>
      <c r="D59" t="s">
        <v>1496</v>
      </c>
      <c r="E59" t="s">
        <v>1497</v>
      </c>
    </row>
    <row r="60" spans="1:11" x14ac:dyDescent="0.25">
      <c r="A60" t="s">
        <v>336</v>
      </c>
      <c r="B60" t="s">
        <v>334</v>
      </c>
      <c r="C60" s="203" t="s">
        <v>1498</v>
      </c>
      <c r="D60" t="s">
        <v>1499</v>
      </c>
    </row>
    <row r="61" spans="1:11" x14ac:dyDescent="0.25">
      <c r="A61" t="s">
        <v>339</v>
      </c>
      <c r="B61" t="s">
        <v>337</v>
      </c>
      <c r="C61" s="203" t="s">
        <v>1498</v>
      </c>
      <c r="D61" t="s">
        <v>1499</v>
      </c>
    </row>
    <row r="62" spans="1:11" x14ac:dyDescent="0.25">
      <c r="A62" t="s">
        <v>342</v>
      </c>
      <c r="B62" t="s">
        <v>340</v>
      </c>
      <c r="C62" t="s">
        <v>1500</v>
      </c>
      <c r="D62" t="s">
        <v>1501</v>
      </c>
    </row>
    <row r="63" spans="1:11" x14ac:dyDescent="0.25">
      <c r="A63" t="s">
        <v>345</v>
      </c>
      <c r="B63" t="s">
        <v>343</v>
      </c>
      <c r="C63" t="s">
        <v>1500</v>
      </c>
      <c r="D63" t="s">
        <v>1501</v>
      </c>
    </row>
    <row r="64" spans="1:11" x14ac:dyDescent="0.25">
      <c r="A64" t="s">
        <v>348</v>
      </c>
      <c r="B64" t="s">
        <v>346</v>
      </c>
      <c r="C64" t="s">
        <v>1502</v>
      </c>
      <c r="D64" t="s">
        <v>1495</v>
      </c>
      <c r="E64" t="s">
        <v>1496</v>
      </c>
      <c r="F64" t="s">
        <v>1497</v>
      </c>
      <c r="G64" t="s">
        <v>1503</v>
      </c>
      <c r="H64" t="s">
        <v>1504</v>
      </c>
    </row>
    <row r="65" spans="1:15" x14ac:dyDescent="0.25">
      <c r="A65" t="s">
        <v>351</v>
      </c>
      <c r="B65" t="s">
        <v>349</v>
      </c>
      <c r="C65" t="s">
        <v>1505</v>
      </c>
      <c r="D65" t="s">
        <v>1506</v>
      </c>
      <c r="E65" t="s">
        <v>1507</v>
      </c>
      <c r="F65" t="s">
        <v>1508</v>
      </c>
      <c r="G65" t="s">
        <v>1509</v>
      </c>
      <c r="H65" t="s">
        <v>1510</v>
      </c>
      <c r="I65" t="s">
        <v>1511</v>
      </c>
    </row>
    <row r="66" spans="1:15" x14ac:dyDescent="0.25">
      <c r="A66" t="s">
        <v>354</v>
      </c>
      <c r="B66" t="s">
        <v>352</v>
      </c>
      <c r="C66" t="s">
        <v>1505</v>
      </c>
      <c r="D66" t="s">
        <v>1506</v>
      </c>
      <c r="E66" t="s">
        <v>1507</v>
      </c>
      <c r="F66" t="s">
        <v>1508</v>
      </c>
      <c r="G66" t="s">
        <v>1509</v>
      </c>
      <c r="H66" t="s">
        <v>1510</v>
      </c>
      <c r="I66" t="s">
        <v>1512</v>
      </c>
      <c r="J66" t="s">
        <v>1511</v>
      </c>
    </row>
    <row r="67" spans="1:15" x14ac:dyDescent="0.25">
      <c r="A67" t="s">
        <v>357</v>
      </c>
      <c r="B67" t="s">
        <v>355</v>
      </c>
      <c r="C67" t="s">
        <v>1505</v>
      </c>
      <c r="D67" t="s">
        <v>1506</v>
      </c>
      <c r="E67" t="s">
        <v>1507</v>
      </c>
      <c r="F67" t="s">
        <v>1508</v>
      </c>
      <c r="G67" t="s">
        <v>1509</v>
      </c>
      <c r="H67" t="s">
        <v>1510</v>
      </c>
      <c r="I67" t="s">
        <v>1512</v>
      </c>
      <c r="J67" t="s">
        <v>1511</v>
      </c>
    </row>
    <row r="68" spans="1:15" x14ac:dyDescent="0.25">
      <c r="A68" t="s">
        <v>360</v>
      </c>
      <c r="B68" t="s">
        <v>358</v>
      </c>
      <c r="C68" t="s">
        <v>1513</v>
      </c>
      <c r="D68" t="s">
        <v>1514</v>
      </c>
      <c r="E68" t="s">
        <v>1515</v>
      </c>
      <c r="F68" t="s">
        <v>1516</v>
      </c>
      <c r="G68" t="s">
        <v>1517</v>
      </c>
    </row>
    <row r="69" spans="1:15" x14ac:dyDescent="0.25">
      <c r="A69" t="s">
        <v>363</v>
      </c>
      <c r="B69" t="s">
        <v>361</v>
      </c>
      <c r="C69" t="s">
        <v>1518</v>
      </c>
      <c r="D69" t="s">
        <v>1519</v>
      </c>
      <c r="E69" t="s">
        <v>1520</v>
      </c>
      <c r="F69" t="s">
        <v>1521</v>
      </c>
    </row>
    <row r="70" spans="1:15" x14ac:dyDescent="0.25">
      <c r="A70" t="s">
        <v>366</v>
      </c>
      <c r="B70" t="s">
        <v>364</v>
      </c>
      <c r="C70" t="s">
        <v>1522</v>
      </c>
      <c r="D70" t="s">
        <v>1523</v>
      </c>
    </row>
    <row r="71" spans="1:15" x14ac:dyDescent="0.25">
      <c r="A71" t="s">
        <v>369</v>
      </c>
      <c r="B71" t="s">
        <v>367</v>
      </c>
      <c r="C71" t="s">
        <v>1518</v>
      </c>
      <c r="D71" t="s">
        <v>1519</v>
      </c>
      <c r="E71" t="s">
        <v>1520</v>
      </c>
      <c r="F71" t="s">
        <v>1521</v>
      </c>
    </row>
    <row r="72" spans="1:15" x14ac:dyDescent="0.25">
      <c r="A72" t="s">
        <v>372</v>
      </c>
      <c r="B72" t="s">
        <v>370</v>
      </c>
      <c r="C72" t="s">
        <v>1518</v>
      </c>
      <c r="D72" t="s">
        <v>1519</v>
      </c>
      <c r="E72" t="s">
        <v>1520</v>
      </c>
      <c r="F72" t="s">
        <v>1521</v>
      </c>
    </row>
    <row r="73" spans="1:15" x14ac:dyDescent="0.25">
      <c r="A73" t="s">
        <v>375</v>
      </c>
      <c r="B73" t="s">
        <v>373</v>
      </c>
      <c r="C73" t="s">
        <v>1524</v>
      </c>
      <c r="D73" t="s">
        <v>1525</v>
      </c>
      <c r="E73" t="s">
        <v>1526</v>
      </c>
      <c r="F73" t="s">
        <v>1527</v>
      </c>
      <c r="G73" t="s">
        <v>1528</v>
      </c>
      <c r="H73" t="s">
        <v>1529</v>
      </c>
      <c r="I73" t="s">
        <v>1530</v>
      </c>
      <c r="J73" t="s">
        <v>1531</v>
      </c>
    </row>
    <row r="74" spans="1:15" x14ac:dyDescent="0.25">
      <c r="A74" t="s">
        <v>378</v>
      </c>
      <c r="B74" t="s">
        <v>376</v>
      </c>
      <c r="C74" t="s">
        <v>1524</v>
      </c>
      <c r="D74" t="s">
        <v>1525</v>
      </c>
      <c r="E74" t="s">
        <v>1526</v>
      </c>
      <c r="F74" t="s">
        <v>1527</v>
      </c>
      <c r="G74" t="s">
        <v>1528</v>
      </c>
      <c r="H74" t="s">
        <v>1529</v>
      </c>
      <c r="I74" t="s">
        <v>1530</v>
      </c>
      <c r="J74" t="s">
        <v>1532</v>
      </c>
      <c r="K74" t="s">
        <v>1531</v>
      </c>
    </row>
    <row r="75" spans="1:15" x14ac:dyDescent="0.25">
      <c r="A75" t="s">
        <v>381</v>
      </c>
      <c r="B75" t="s">
        <v>379</v>
      </c>
      <c r="C75" t="s">
        <v>1524</v>
      </c>
      <c r="D75" t="s">
        <v>1525</v>
      </c>
      <c r="E75" t="s">
        <v>1526</v>
      </c>
      <c r="F75" t="s">
        <v>1527</v>
      </c>
      <c r="G75" t="s">
        <v>1528</v>
      </c>
      <c r="H75" t="s">
        <v>1529</v>
      </c>
      <c r="I75" t="s">
        <v>1530</v>
      </c>
      <c r="J75" t="s">
        <v>1532</v>
      </c>
      <c r="K75" t="s">
        <v>1531</v>
      </c>
    </row>
    <row r="76" spans="1:15" x14ac:dyDescent="0.25">
      <c r="A76" t="s">
        <v>384</v>
      </c>
      <c r="B76" t="s">
        <v>382</v>
      </c>
      <c r="C76" t="s">
        <v>1533</v>
      </c>
      <c r="D76" t="s">
        <v>1534</v>
      </c>
      <c r="E76" t="s">
        <v>1535</v>
      </c>
      <c r="F76" t="s">
        <v>1536</v>
      </c>
      <c r="G76" t="s">
        <v>1537</v>
      </c>
    </row>
    <row r="77" spans="1:15" x14ac:dyDescent="0.25">
      <c r="A77" t="s">
        <v>387</v>
      </c>
      <c r="B77" t="s">
        <v>385</v>
      </c>
      <c r="C77" t="s">
        <v>1533</v>
      </c>
      <c r="D77" t="s">
        <v>1534</v>
      </c>
      <c r="E77" t="s">
        <v>1535</v>
      </c>
      <c r="F77" t="s">
        <v>1536</v>
      </c>
      <c r="G77" t="s">
        <v>1537</v>
      </c>
    </row>
    <row r="78" spans="1:15" x14ac:dyDescent="0.25">
      <c r="A78" t="s">
        <v>390</v>
      </c>
      <c r="B78" t="s">
        <v>388</v>
      </c>
      <c r="C78" t="s">
        <v>1538</v>
      </c>
      <c r="D78" t="s">
        <v>1539</v>
      </c>
      <c r="E78" t="s">
        <v>1540</v>
      </c>
      <c r="F78" t="s">
        <v>1541</v>
      </c>
      <c r="G78" t="s">
        <v>1542</v>
      </c>
      <c r="H78" t="s">
        <v>1543</v>
      </c>
      <c r="I78" t="s">
        <v>1544</v>
      </c>
      <c r="J78" t="s">
        <v>1545</v>
      </c>
      <c r="K78" t="s">
        <v>1546</v>
      </c>
      <c r="L78" t="s">
        <v>1547</v>
      </c>
      <c r="M78" t="s">
        <v>1548</v>
      </c>
    </row>
    <row r="79" spans="1:15" x14ac:dyDescent="0.25">
      <c r="A79" t="s">
        <v>393</v>
      </c>
      <c r="B79" t="s">
        <v>391</v>
      </c>
      <c r="C79" t="s">
        <v>1538</v>
      </c>
      <c r="D79" t="s">
        <v>1539</v>
      </c>
      <c r="E79" t="s">
        <v>1540</v>
      </c>
      <c r="F79" t="s">
        <v>1541</v>
      </c>
      <c r="G79" t="s">
        <v>1542</v>
      </c>
      <c r="H79" t="s">
        <v>1543</v>
      </c>
      <c r="I79" t="s">
        <v>1544</v>
      </c>
      <c r="J79" t="s">
        <v>1545</v>
      </c>
      <c r="K79" t="s">
        <v>1546</v>
      </c>
      <c r="L79" t="s">
        <v>1547</v>
      </c>
      <c r="M79" t="s">
        <v>1548</v>
      </c>
    </row>
    <row r="80" spans="1:15" x14ac:dyDescent="0.25">
      <c r="A80" t="s">
        <v>396</v>
      </c>
      <c r="B80" t="s">
        <v>394</v>
      </c>
      <c r="C80" t="s">
        <v>1549</v>
      </c>
      <c r="D80" t="s">
        <v>1550</v>
      </c>
      <c r="E80" t="s">
        <v>1384</v>
      </c>
      <c r="F80" t="s">
        <v>1551</v>
      </c>
      <c r="G80" t="s">
        <v>1552</v>
      </c>
      <c r="H80" t="s">
        <v>1379</v>
      </c>
      <c r="I80" t="s">
        <v>1380</v>
      </c>
      <c r="J80" t="s">
        <v>1553</v>
      </c>
      <c r="K80" t="s">
        <v>1381</v>
      </c>
      <c r="L80" t="s">
        <v>1554</v>
      </c>
      <c r="M80" t="s">
        <v>1382</v>
      </c>
      <c r="N80" t="s">
        <v>1383</v>
      </c>
      <c r="O80" t="s">
        <v>1555</v>
      </c>
    </row>
    <row r="81" spans="1:15" x14ac:dyDescent="0.25">
      <c r="A81" t="s">
        <v>399</v>
      </c>
      <c r="B81" t="s">
        <v>397</v>
      </c>
      <c r="C81" t="s">
        <v>1377</v>
      </c>
      <c r="D81" t="s">
        <v>1346</v>
      </c>
      <c r="E81" t="s">
        <v>1347</v>
      </c>
      <c r="F81" t="s">
        <v>1348</v>
      </c>
      <c r="G81" t="s">
        <v>1349</v>
      </c>
    </row>
    <row r="82" spans="1:15" x14ac:dyDescent="0.25">
      <c r="A82" t="s">
        <v>402</v>
      </c>
      <c r="B82" t="s">
        <v>400</v>
      </c>
      <c r="C82" t="s">
        <v>1334</v>
      </c>
      <c r="D82" t="s">
        <v>1328</v>
      </c>
      <c r="E82" t="s">
        <v>1513</v>
      </c>
      <c r="F82" t="s">
        <v>1335</v>
      </c>
      <c r="G82" t="s">
        <v>1514</v>
      </c>
      <c r="H82" t="s">
        <v>1329</v>
      </c>
      <c r="I82" t="s">
        <v>1330</v>
      </c>
      <c r="J82" t="s">
        <v>1515</v>
      </c>
      <c r="K82" t="s">
        <v>1516</v>
      </c>
      <c r="L82" t="s">
        <v>1331</v>
      </c>
      <c r="M82" t="s">
        <v>1517</v>
      </c>
      <c r="N82" t="s">
        <v>1332</v>
      </c>
      <c r="O82" t="s">
        <v>1333</v>
      </c>
    </row>
    <row r="83" spans="1:15" x14ac:dyDescent="0.25">
      <c r="A83" t="s">
        <v>405</v>
      </c>
      <c r="B83" t="s">
        <v>403</v>
      </c>
      <c r="C83" t="s">
        <v>1502</v>
      </c>
      <c r="D83" t="s">
        <v>1495</v>
      </c>
      <c r="E83" t="s">
        <v>1496</v>
      </c>
      <c r="F83" t="s">
        <v>1503</v>
      </c>
      <c r="G83" t="s">
        <v>1504</v>
      </c>
    </row>
    <row r="84" spans="1:15" x14ac:dyDescent="0.25">
      <c r="A84" t="s">
        <v>408</v>
      </c>
      <c r="B84" t="s">
        <v>406</v>
      </c>
      <c r="C84" t="s">
        <v>1556</v>
      </c>
      <c r="D84" t="s">
        <v>1557</v>
      </c>
      <c r="E84" t="s">
        <v>1558</v>
      </c>
      <c r="F84" t="s">
        <v>1559</v>
      </c>
      <c r="G84" t="s">
        <v>1560</v>
      </c>
    </row>
    <row r="85" spans="1:15" x14ac:dyDescent="0.25">
      <c r="A85" t="s">
        <v>411</v>
      </c>
      <c r="B85" t="s">
        <v>409</v>
      </c>
      <c r="C85" t="s">
        <v>1556</v>
      </c>
      <c r="D85" t="s">
        <v>1557</v>
      </c>
      <c r="E85" t="s">
        <v>1558</v>
      </c>
      <c r="F85" t="s">
        <v>1559</v>
      </c>
      <c r="G85" t="s">
        <v>1560</v>
      </c>
    </row>
    <row r="86" spans="1:15" x14ac:dyDescent="0.25">
      <c r="A86" t="s">
        <v>414</v>
      </c>
      <c r="B86" t="s">
        <v>412</v>
      </c>
      <c r="C86" t="s">
        <v>1419</v>
      </c>
      <c r="D86" t="s">
        <v>1420</v>
      </c>
      <c r="E86" t="s">
        <v>1421</v>
      </c>
      <c r="F86" t="s">
        <v>1422</v>
      </c>
      <c r="G86" t="s">
        <v>1522</v>
      </c>
      <c r="H86" t="s">
        <v>1523</v>
      </c>
      <c r="I86" t="s">
        <v>1423</v>
      </c>
      <c r="J86" t="s">
        <v>1424</v>
      </c>
      <c r="K86" t="s">
        <v>1425</v>
      </c>
    </row>
    <row r="87" spans="1:15" x14ac:dyDescent="0.25">
      <c r="A87" t="s">
        <v>417</v>
      </c>
      <c r="B87" t="s">
        <v>415</v>
      </c>
      <c r="C87" t="s">
        <v>1561</v>
      </c>
      <c r="D87" t="s">
        <v>1562</v>
      </c>
      <c r="E87" t="s">
        <v>1563</v>
      </c>
      <c r="F87" t="s">
        <v>1564</v>
      </c>
      <c r="G87" t="s">
        <v>1565</v>
      </c>
      <c r="H87" t="s">
        <v>1566</v>
      </c>
      <c r="I87" t="s">
        <v>1567</v>
      </c>
    </row>
    <row r="88" spans="1:15" x14ac:dyDescent="0.25">
      <c r="A88" t="s">
        <v>420</v>
      </c>
      <c r="B88" t="s">
        <v>418</v>
      </c>
      <c r="C88" t="s">
        <v>1561</v>
      </c>
      <c r="D88" t="s">
        <v>1562</v>
      </c>
      <c r="E88" t="s">
        <v>1563</v>
      </c>
      <c r="F88" t="s">
        <v>1564</v>
      </c>
      <c r="G88" t="s">
        <v>1565</v>
      </c>
      <c r="H88" t="s">
        <v>1566</v>
      </c>
      <c r="I88" t="s">
        <v>1567</v>
      </c>
    </row>
    <row r="89" spans="1:15" x14ac:dyDescent="0.25">
      <c r="A89" t="s">
        <v>423</v>
      </c>
      <c r="B89" t="s">
        <v>421</v>
      </c>
      <c r="C89" t="s">
        <v>1561</v>
      </c>
      <c r="D89" t="s">
        <v>1562</v>
      </c>
      <c r="E89" t="s">
        <v>1563</v>
      </c>
      <c r="F89" t="s">
        <v>1564</v>
      </c>
      <c r="G89" t="s">
        <v>1565</v>
      </c>
      <c r="H89" t="s">
        <v>1566</v>
      </c>
      <c r="I89" t="s">
        <v>1567</v>
      </c>
    </row>
    <row r="90" spans="1:15" x14ac:dyDescent="0.25">
      <c r="A90" t="s">
        <v>426</v>
      </c>
      <c r="B90" t="s">
        <v>424</v>
      </c>
      <c r="C90" t="s">
        <v>1549</v>
      </c>
      <c r="D90" t="s">
        <v>1550</v>
      </c>
      <c r="E90" t="s">
        <v>1551</v>
      </c>
      <c r="F90" t="s">
        <v>1552</v>
      </c>
      <c r="G90" t="s">
        <v>1553</v>
      </c>
      <c r="H90" t="s">
        <v>1554</v>
      </c>
      <c r="I90" t="s">
        <v>1555</v>
      </c>
    </row>
    <row r="91" spans="1:15" x14ac:dyDescent="0.25">
      <c r="A91" t="s">
        <v>429</v>
      </c>
      <c r="B91" t="s">
        <v>427</v>
      </c>
      <c r="C91" t="s">
        <v>1568</v>
      </c>
      <c r="D91" t="s">
        <v>1569</v>
      </c>
      <c r="E91" t="s">
        <v>1570</v>
      </c>
      <c r="F91" t="s">
        <v>1571</v>
      </c>
      <c r="G91" t="s">
        <v>1572</v>
      </c>
    </row>
    <row r="92" spans="1:15" x14ac:dyDescent="0.25">
      <c r="A92" t="s">
        <v>432</v>
      </c>
      <c r="B92" t="s">
        <v>430</v>
      </c>
      <c r="C92" t="s">
        <v>1375</v>
      </c>
      <c r="D92" t="s">
        <v>1376</v>
      </c>
    </row>
    <row r="93" spans="1:15" x14ac:dyDescent="0.25">
      <c r="A93" t="s">
        <v>435</v>
      </c>
      <c r="B93" t="s">
        <v>433</v>
      </c>
      <c r="C93" t="s">
        <v>1419</v>
      </c>
      <c r="D93" t="s">
        <v>1421</v>
      </c>
      <c r="E93" t="s">
        <v>1422</v>
      </c>
      <c r="F93" t="s">
        <v>1423</v>
      </c>
      <c r="G93" t="s">
        <v>1424</v>
      </c>
      <c r="H93" t="s">
        <v>1425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8" ma:contentTypeDescription="Create a new document." ma:contentTypeScope="" ma:versionID="101d709ce7e1a48d983303edf3d110d2">
  <xsd:schema xmlns:xsd="http://www.w3.org/2001/XMLSchema" xmlns:xs="http://www.w3.org/2001/XMLSchema" xmlns:p="http://schemas.microsoft.com/office/2006/metadata/properties" xmlns:ns2="3fa4860e-4e84-4984-b511-cb934d7752ca" xmlns:ns3="63fd57c9-5291-4ee5-b3d3-37b4b570c278" xmlns:ns4="83a87e31-bf32-46ab-8e70-9fa18461fa4d" targetNamespace="http://schemas.microsoft.com/office/2006/metadata/properties" ma:root="true" ma:fieldsID="8147e30d745c297c6f8c4a2c6123b5e6" ns2:_="" ns3:_="" ns4:_="">
    <xsd:import namespace="3fa4860e-4e84-4984-b511-cb934d7752ca"/>
    <xsd:import namespace="63fd57c9-5291-4ee5-b3d3-37b4b570c278"/>
    <xsd:import namespace="83a87e31-bf32-46ab-8e70-9fa18461fa4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lcf76f155ced4ddcb4097134ff3c332f" minOccurs="0"/>
                <xsd:element ref="ns4: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56ca3a0-e5c0-40d7-8522-e7aae8be603d"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a87e31-bf32-46ab-8e70-9fa18461fa4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c87fa60-d147-431f-934a-2c728b6fc39f}" ma:internalName="TaxCatchAll" ma:showField="CatchAllData" ma:web="63fd57c9-5291-4ee5-b3d3-37b4b570c2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fa4860e-4e84-4984-b511-cb934d7752ca">
      <Terms xmlns="http://schemas.microsoft.com/office/infopath/2007/PartnerControls"/>
    </lcf76f155ced4ddcb4097134ff3c332f>
    <TaxCatchAll xmlns="83a87e31-bf32-46ab-8e70-9fa18461fa4d" xsi:nil="true"/>
  </documentManagement>
</p:properties>
</file>

<file path=customXml/item4.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8B4F63FE-8D44-4B3F-BD70-44EE9A94D048}">
  <ds:schemaRefs>
    <ds:schemaRef ds:uri="http://schemas.microsoft.com/sharepoint/v3/contenttype/forms"/>
  </ds:schemaRefs>
</ds:datastoreItem>
</file>

<file path=customXml/itemProps2.xml><?xml version="1.0" encoding="utf-8"?>
<ds:datastoreItem xmlns:ds="http://schemas.openxmlformats.org/officeDocument/2006/customXml" ds:itemID="{7477C742-979A-4B2F-9942-52CB6AE56C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83a87e31-bf32-46ab-8e70-9fa18461f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003FAB-6F39-4A0E-A3F0-F20AF5A282FA}">
  <ds:schemaRefs>
    <ds:schemaRef ds:uri="63fd57c9-5291-4ee5-b3d3-37b4b570c278"/>
    <ds:schemaRef ds:uri="http://purl.org/dc/terms/"/>
    <ds:schemaRef ds:uri="3fa4860e-4e84-4984-b511-cb934d7752ca"/>
    <ds:schemaRef ds:uri="http://schemas.microsoft.com/office/2006/documentManagement/types"/>
    <ds:schemaRef ds:uri="83a87e31-bf32-46ab-8e70-9fa18461fa4d"/>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915F5A02-D614-40DC-AC44-389180A5EDB4}">
  <ds:schemaRefs>
    <ds:schemaRef ds:uri="http://www.w3.org/2001/XMLSchema"/>
    <ds:schemaRef ds:uri="http://www.boldonjames.com/2008/01/sie/internal/label"/>
  </ds:schemaRefs>
</ds:datastoreItem>
</file>

<file path=docMetadata/LabelInfo.xml><?xml version="1.0" encoding="utf-8"?>
<clbl:labelList xmlns:clbl="http://schemas.microsoft.com/office/2020/mipLabelMetadata">
  <clbl:label id="{bf346810-9c7d-43de-a872-24a2ef3995a8}" enabled="0" method="" siteId="{bf346810-9c7d-43de-a872-24a2ef3995a8}"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Upload_Data</vt:lpstr>
      <vt:lpstr>Instructions</vt:lpstr>
      <vt:lpstr>CTR2_Form</vt:lpstr>
      <vt:lpstr>Validation</vt:lpstr>
      <vt:lpstr>Data</vt:lpstr>
      <vt:lpstr>CONTACT</vt:lpstr>
      <vt:lpstr>datar</vt:lpstr>
      <vt:lpstr>LAlist</vt:lpstr>
      <vt:lpstr>MHCLG_CONTROL</vt:lpstr>
      <vt:lpstr>No.</vt:lpstr>
      <vt:lpstr>CTR2_Form!Print_Area</vt:lpstr>
      <vt:lpstr>Data!Print_Area</vt:lpstr>
      <vt:lpstr>Instructions!Print_Area</vt:lpstr>
      <vt:lpstr>Validation!Print_Area</vt:lpstr>
      <vt:lpstr>CTR2_Form!Print_Titles</vt:lpstr>
      <vt:lpstr>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of CTR2 scheme</dc:title>
  <dc:subject/>
  <dc:creator>LGF</dc:creator>
  <cp:keywords/>
  <dc:description/>
  <cp:lastModifiedBy>Olivia McDonnell</cp:lastModifiedBy>
  <cp:revision/>
  <dcterms:created xsi:type="dcterms:W3CDTF">2000-11-24T17:15:10Z</dcterms:created>
  <dcterms:modified xsi:type="dcterms:W3CDTF">2024-02-08T12:23:01Z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5729b219-c7f3-42ca-8609-4027ac8a2397</vt:lpwstr>
  </property>
  <property fmtid="{D5CDD505-2E9C-101B-9397-08002B2CF9AE}" pid="3" name="bjSaver">
    <vt:lpwstr>CsVVumMYENsHb95ste7nT7HjgZF1Xmfy</vt:lpwstr>
  </property>
  <property fmtid="{D5CDD505-2E9C-101B-9397-08002B2CF9AE}" pid="4" name="bjDocumentSecurityLabel">
    <vt:lpwstr>No Marking</vt:lpwstr>
  </property>
  <property fmtid="{D5CDD505-2E9C-101B-9397-08002B2CF9AE}" pid="5" name="ContentTypeId">
    <vt:lpwstr>0x010100ECCB7E1F660E4D499F35AD51896216AD</vt:lpwstr>
  </property>
  <property fmtid="{D5CDD505-2E9C-101B-9397-08002B2CF9AE}" pid="6" name="MediaServiceImageTags">
    <vt:lpwstr/>
  </property>
</Properties>
</file>