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defaultThemeVersion="124226"/>
  <mc:AlternateContent xmlns:mc="http://schemas.openxmlformats.org/markup-compatibility/2006">
    <mc:Choice Requires="x15">
      <x15ac:absPath xmlns:x15ac="http://schemas.microsoft.com/office/spreadsheetml/2010/11/ac" url="https://beisgov-my.sharepoint.com/personal/rachel_gibson2_beis_gov_uk/Documents/Documents/Publishing/cfd/"/>
    </mc:Choice>
  </mc:AlternateContent>
  <xr:revisionPtr revIDLastSave="161" documentId="8_{BD2EA74C-2714-44EA-85BB-4AEE600A2E26}" xr6:coauthVersionLast="47" xr6:coauthVersionMax="47" xr10:uidLastSave="{EB94F389-E9E3-4885-AF71-96BA0A46192C}"/>
  <workbookProtection workbookAlgorithmName="SHA-512" workbookHashValue="tLyo2d0WdxDGmq60SKJyL76nDUmsL5cYgYGbU+OeuKD6oo7r5MbGGrRHp2y1OwSL8tnanOP/4bhYYDmSGSESNQ==" workbookSaltValue="mNPV6AbWBJHzw9TdnU5zlg==" workbookSpinCount="100000" lockStructure="1"/>
  <bookViews>
    <workbookView xWindow="-108" yWindow="-108" windowWidth="23256" windowHeight="12720" tabRatio="800" xr2:uid="{00000000-000D-0000-FFFF-FFFF00000000}"/>
  </bookViews>
  <sheets>
    <sheet name="Guidance" sheetId="3" r:id="rId1"/>
    <sheet name="Sheet1" sheetId="10" state="hidden" r:id="rId2"/>
    <sheet name="Quarterly Changes" sheetId="1" r:id="rId3"/>
    <sheet name="Annual Return or New Applicants" sheetId="2" r:id="rId4"/>
    <sheet name="Example Application" sheetId="9" r:id="rId5"/>
    <sheet name="Eligibility Tables" sheetId="5" r:id="rId6"/>
  </sheets>
  <definedNames>
    <definedName name="foot_Changes">'Quarterly Changes'!$B$33</definedName>
    <definedName name="foot_TableB">'Annual Return or New Applicants'!#REF!</definedName>
    <definedName name="foot_TableC">'Annual Return or New Applicants'!#REF!</definedName>
    <definedName name="foot_TableD">'Annual Return or New Applicants'!#REF!</definedName>
    <definedName name="foot_TableE">'Annual Return or New Applicants'!#REF!</definedName>
    <definedName name="foot_TableF">'Annual Return or New Applicants'!#REF!</definedName>
    <definedName name="foot_TableG">'Annual Return or New Applicants'!#REF!</definedName>
    <definedName name="foot_TableQR1">'Quarterly Changes'!$B$33</definedName>
    <definedName name="foot_TableQR2">'Quarterly Changes'!$B$38</definedName>
    <definedName name="frm_BusinessName">'Annual Return or New Applicants'!#REF!</definedName>
    <definedName name="frm_CRN">'Annual Return or New Applicants'!#REF!</definedName>
    <definedName name="frm_EBITDA2013">'Annual Return or New Applicants'!#REF!</definedName>
    <definedName name="frm_QRBusinessName">'Quarterly Changes'!$E$20</definedName>
    <definedName name="frm_QRCRN">'Quarterly Changes'!$E$21</definedName>
    <definedName name="frm_StaffCost2013">'Annual Return or New Applicants'!#REF!</definedName>
    <definedName name="frm_TotalConsumption2013">'Annual Return or New Applicants'!#REF!</definedName>
    <definedName name="frm_Version">'Annual Return or New Applicants'!#REF!</definedName>
    <definedName name="hdr_Changes">'Quarterly Changes'!$B$24</definedName>
    <definedName name="hdr_TableA">'Annual Return or New Applicants'!#REF!</definedName>
    <definedName name="hdr_TableB">'Annual Return or New Applicants'!#REF!</definedName>
    <definedName name="hdr_TableC">'Annual Return or New Applicants'!#REF!</definedName>
    <definedName name="hdr_TableD">'Annual Return or New Applicants'!#REF!</definedName>
    <definedName name="hdr_TableE">'Annual Return or New Applicants'!#REF!</definedName>
    <definedName name="hdr_TableF">'Annual Return or New Applicants'!#REF!</definedName>
    <definedName name="hdr_TableG">'Annual Return or New Applicants'!#REF!</definedName>
    <definedName name="hdr_TableQR1">'Quarterly Changes'!$B$24</definedName>
    <definedName name="hdr_TableQR2">'Quarterly Changes'!$B$36</definedName>
    <definedName name="hdr_TableQR3">'Quarterly Changes'!$B$39</definedName>
    <definedName name="lst_ChangeType">'Quarterly Changes'!$K$6:$K$10</definedName>
    <definedName name="_xlnm.Print_Area" localSheetId="3">'Annual Return or New Applicants'!#REF!</definedName>
    <definedName name="_xlnm.Print_Area">'Annual Return or New Applicants'!#REF!</definedName>
    <definedName name="rng_SigChange">'Quarterly Changes'!$D$37</definedName>
    <definedName name="rng_TableH">'Annual Return or New Applicants'!#REF!</definedName>
    <definedName name="rng_TableQR3">'Quarterly Changes'!$B$40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4" i="2" l="1"/>
  <c r="H125" i="2"/>
  <c r="I125" i="2"/>
  <c r="J125" i="2"/>
  <c r="K125" i="2"/>
  <c r="L125" i="2"/>
  <c r="M125" i="2"/>
  <c r="N125" i="2"/>
  <c r="O125" i="2"/>
  <c r="P125" i="2"/>
  <c r="Q125" i="2"/>
  <c r="R125" i="2"/>
  <c r="S125" i="2"/>
  <c r="T125" i="2"/>
  <c r="U125" i="2"/>
  <c r="V125" i="2"/>
  <c r="W125" i="2"/>
  <c r="X125" i="2"/>
  <c r="Y125" i="2"/>
  <c r="Z125" i="2"/>
  <c r="AA125" i="2"/>
  <c r="AB125" i="2"/>
  <c r="AC125" i="2"/>
  <c r="K171" i="2" l="1"/>
  <c r="K172" i="2"/>
  <c r="K173" i="2"/>
  <c r="K174" i="2"/>
  <c r="K175" i="2"/>
  <c r="K176" i="2"/>
  <c r="K177" i="2"/>
  <c r="K178" i="2"/>
  <c r="K179" i="2"/>
  <c r="K180" i="2"/>
  <c r="K181" i="2"/>
  <c r="K182" i="2"/>
  <c r="K183" i="2"/>
  <c r="K184" i="2"/>
  <c r="K185" i="2"/>
  <c r="K186" i="2"/>
  <c r="K187" i="2"/>
  <c r="K188" i="2"/>
  <c r="U95" i="2"/>
  <c r="Q95" i="2"/>
  <c r="M95" i="2"/>
  <c r="M99" i="2" l="1"/>
  <c r="Q99" i="2"/>
  <c r="U99" i="2"/>
  <c r="J95" i="2"/>
  <c r="J99" i="2" s="1"/>
  <c r="K95" i="2"/>
  <c r="K99" i="2" s="1"/>
  <c r="L95" i="2"/>
  <c r="L99" i="2" s="1"/>
  <c r="N95" i="2"/>
  <c r="N99" i="2" s="1"/>
  <c r="O95" i="2"/>
  <c r="O99" i="2" s="1"/>
  <c r="P95" i="2"/>
  <c r="P99" i="2" s="1"/>
  <c r="R95" i="2"/>
  <c r="R99" i="2" s="1"/>
  <c r="S95" i="2"/>
  <c r="S99" i="2" s="1"/>
  <c r="T95" i="2"/>
  <c r="T99" i="2" s="1"/>
  <c r="C16" i="2" l="1"/>
  <c r="D21" i="2" s="1"/>
  <c r="C21" i="2" l="1"/>
  <c r="Y100" i="2"/>
  <c r="K170" i="2" l="1"/>
  <c r="G125" i="2"/>
  <c r="U67" i="2"/>
  <c r="V67" i="2"/>
  <c r="W67" i="2"/>
  <c r="X67" i="2"/>
  <c r="U70" i="2"/>
  <c r="V70" i="2"/>
  <c r="W70" i="2"/>
  <c r="X70" i="2"/>
  <c r="I67" i="2"/>
  <c r="J67" i="2"/>
  <c r="K67" i="2"/>
  <c r="L67" i="2"/>
  <c r="M67" i="2"/>
  <c r="N67" i="2"/>
  <c r="O67" i="2"/>
  <c r="P67" i="2"/>
  <c r="Q67" i="2"/>
  <c r="R67" i="2"/>
  <c r="S67" i="2"/>
  <c r="T67" i="2"/>
  <c r="I70" i="2"/>
  <c r="J70" i="2"/>
  <c r="K70" i="2"/>
  <c r="L70" i="2"/>
  <c r="M70" i="2"/>
  <c r="N70" i="2"/>
  <c r="O70" i="2"/>
  <c r="P70" i="2"/>
  <c r="Q70" i="2"/>
  <c r="R70" i="2"/>
  <c r="S70" i="2"/>
  <c r="T70" i="2"/>
  <c r="H67" i="2"/>
  <c r="H70" i="2"/>
  <c r="G70" i="2"/>
  <c r="F70" i="2"/>
  <c r="E70" i="2"/>
  <c r="D70" i="2"/>
  <c r="C70" i="2"/>
  <c r="B70" i="2"/>
  <c r="B71" i="2" s="1"/>
  <c r="G67" i="2"/>
  <c r="F67" i="2"/>
  <c r="E67" i="2"/>
  <c r="D67" i="2"/>
  <c r="C67" i="2"/>
  <c r="B67" i="2"/>
  <c r="B55" i="2"/>
  <c r="B54" i="2"/>
  <c r="L20" i="2"/>
  <c r="G19" i="2"/>
  <c r="J18" i="2"/>
  <c r="N20" i="2" s="1"/>
  <c r="I18" i="2"/>
  <c r="M20" i="2" s="1"/>
  <c r="G18" i="2"/>
  <c r="K19" i="2" s="1"/>
  <c r="F18" i="2"/>
  <c r="J19" i="2" s="1"/>
  <c r="G17" i="2"/>
  <c r="I21" i="2" s="1"/>
  <c r="F17" i="2"/>
  <c r="E21" i="2"/>
  <c r="F19" i="2" l="1"/>
  <c r="E19" i="2" s="1"/>
  <c r="D19" i="2" s="1"/>
  <c r="C19" i="2" s="1"/>
  <c r="D23" i="2" s="1"/>
  <c r="D17" i="2"/>
  <c r="B68" i="2"/>
  <c r="H19" i="2"/>
  <c r="D24" i="2" s="1"/>
  <c r="D18" i="2"/>
  <c r="F21" i="2"/>
  <c r="H21" i="2"/>
  <c r="G230" i="2" l="1"/>
  <c r="B81" i="2" s="1"/>
  <c r="B51" i="2" s="1"/>
  <c r="E209" i="2"/>
  <c r="D209" i="2"/>
  <c r="F207" i="2"/>
  <c r="F206" i="2"/>
  <c r="F205" i="2"/>
  <c r="F204" i="2"/>
  <c r="F203" i="2"/>
  <c r="F202" i="2"/>
  <c r="F201" i="2"/>
  <c r="F200" i="2"/>
  <c r="F199" i="2"/>
  <c r="F198" i="2"/>
  <c r="F197" i="2"/>
  <c r="F196" i="2"/>
  <c r="F195" i="2"/>
  <c r="F194" i="2"/>
  <c r="F193" i="2"/>
  <c r="J189" i="2"/>
  <c r="I189" i="2"/>
  <c r="J169" i="2"/>
  <c r="I169" i="2"/>
  <c r="AC166" i="2"/>
  <c r="AB166" i="2"/>
  <c r="AA166" i="2"/>
  <c r="Z166" i="2"/>
  <c r="Y166" i="2"/>
  <c r="X166" i="2"/>
  <c r="W166" i="2"/>
  <c r="V166" i="2"/>
  <c r="U166" i="2"/>
  <c r="T166" i="2"/>
  <c r="S166" i="2"/>
  <c r="R166" i="2"/>
  <c r="Q166" i="2"/>
  <c r="P166" i="2"/>
  <c r="O166" i="2"/>
  <c r="N166" i="2"/>
  <c r="M166" i="2"/>
  <c r="L166" i="2"/>
  <c r="K166" i="2"/>
  <c r="J166" i="2"/>
  <c r="I166" i="2"/>
  <c r="H166" i="2"/>
  <c r="G166" i="2"/>
  <c r="F150" i="2"/>
  <c r="AC147" i="2"/>
  <c r="AB147" i="2"/>
  <c r="X76" i="2" s="1"/>
  <c r="AA147" i="2"/>
  <c r="W76" i="2" s="1"/>
  <c r="Z147" i="2"/>
  <c r="V76" i="2" s="1"/>
  <c r="Y147" i="2"/>
  <c r="U76" i="2" s="1"/>
  <c r="X147" i="2"/>
  <c r="T76" i="2" s="1"/>
  <c r="W147" i="2"/>
  <c r="S76" i="2" s="1"/>
  <c r="V147" i="2"/>
  <c r="R76" i="2" s="1"/>
  <c r="U147" i="2"/>
  <c r="Q76" i="2" s="1"/>
  <c r="T147" i="2"/>
  <c r="P76" i="2" s="1"/>
  <c r="S147" i="2"/>
  <c r="O76" i="2" s="1"/>
  <c r="R147" i="2"/>
  <c r="N76" i="2" s="1"/>
  <c r="Q147" i="2"/>
  <c r="M76" i="2" s="1"/>
  <c r="P147" i="2"/>
  <c r="L76" i="2" s="1"/>
  <c r="O147" i="2"/>
  <c r="K76" i="2" s="1"/>
  <c r="N147" i="2"/>
  <c r="J76" i="2" s="1"/>
  <c r="M147" i="2"/>
  <c r="I76" i="2" s="1"/>
  <c r="L147" i="2"/>
  <c r="K147" i="2"/>
  <c r="F76" i="2" s="1"/>
  <c r="J147" i="2"/>
  <c r="E76" i="2" s="1"/>
  <c r="I147" i="2"/>
  <c r="D76" i="2" s="1"/>
  <c r="H147" i="2"/>
  <c r="C76" i="2" s="1"/>
  <c r="G147" i="2"/>
  <c r="X73" i="2"/>
  <c r="W73" i="2"/>
  <c r="V73" i="2"/>
  <c r="U73" i="2"/>
  <c r="T73" i="2"/>
  <c r="S73" i="2"/>
  <c r="R73" i="2"/>
  <c r="Q73" i="2"/>
  <c r="P73" i="2"/>
  <c r="O73" i="2"/>
  <c r="N73" i="2"/>
  <c r="M73" i="2"/>
  <c r="L73" i="2"/>
  <c r="K73" i="2"/>
  <c r="J73" i="2"/>
  <c r="I73" i="2"/>
  <c r="F73" i="2"/>
  <c r="E73" i="2"/>
  <c r="D73" i="2"/>
  <c r="C73" i="2"/>
  <c r="Y102" i="2"/>
  <c r="X102" i="2"/>
  <c r="W102" i="2"/>
  <c r="V102" i="2"/>
  <c r="U102" i="2"/>
  <c r="T102" i="2"/>
  <c r="S102" i="2"/>
  <c r="R102" i="2"/>
  <c r="Q102" i="2"/>
  <c r="P102" i="2"/>
  <c r="O102" i="2"/>
  <c r="N102" i="2"/>
  <c r="M102" i="2"/>
  <c r="L102" i="2"/>
  <c r="K102" i="2"/>
  <c r="J102" i="2"/>
  <c r="I102" i="2"/>
  <c r="H102" i="2"/>
  <c r="G102" i="2"/>
  <c r="F102" i="2"/>
  <c r="E102" i="2"/>
  <c r="D102" i="2"/>
  <c r="C102" i="2"/>
  <c r="X100" i="2"/>
  <c r="W100" i="2"/>
  <c r="V100" i="2"/>
  <c r="U100" i="2"/>
  <c r="T100" i="2"/>
  <c r="S100" i="2"/>
  <c r="R100" i="2"/>
  <c r="Q100" i="2"/>
  <c r="P100" i="2"/>
  <c r="O100" i="2"/>
  <c r="N100" i="2"/>
  <c r="M100" i="2"/>
  <c r="L100" i="2"/>
  <c r="K100" i="2"/>
  <c r="J100" i="2"/>
  <c r="H100" i="2"/>
  <c r="G100" i="2"/>
  <c r="F100" i="2"/>
  <c r="E100" i="2"/>
  <c r="D100" i="2"/>
  <c r="C100" i="2"/>
  <c r="Y98" i="2"/>
  <c r="X98" i="2"/>
  <c r="W98" i="2"/>
  <c r="V98" i="2"/>
  <c r="I98" i="2"/>
  <c r="I99" i="2" s="1"/>
  <c r="I100" i="2" s="1"/>
  <c r="H98" i="2"/>
  <c r="H99" i="2" s="1"/>
  <c r="G98" i="2"/>
  <c r="G99" i="2" s="1"/>
  <c r="F98" i="2"/>
  <c r="F99" i="2" s="1"/>
  <c r="E98" i="2"/>
  <c r="E99" i="2" s="1"/>
  <c r="D98" i="2"/>
  <c r="D99" i="2" s="1"/>
  <c r="C98" i="2"/>
  <c r="C99" i="2" s="1"/>
  <c r="Y95" i="2"/>
  <c r="Y99" i="2" s="1"/>
  <c r="X95" i="2"/>
  <c r="X99" i="2" s="1"/>
  <c r="W95" i="2"/>
  <c r="W99" i="2" s="1"/>
  <c r="V95" i="2"/>
  <c r="V99" i="2" s="1"/>
  <c r="B47" i="2"/>
  <c r="B46" i="2"/>
  <c r="B37" i="2"/>
  <c r="B45" i="2"/>
  <c r="I10" i="2"/>
  <c r="G208" i="2" l="1"/>
  <c r="D103" i="2"/>
  <c r="D104" i="2" s="1"/>
  <c r="G76" i="2"/>
  <c r="H76" i="2"/>
  <c r="G73" i="2"/>
  <c r="H73" i="2"/>
  <c r="G148" i="2"/>
  <c r="B76" i="2"/>
  <c r="B77" i="2" s="1"/>
  <c r="B49" i="2" s="1"/>
  <c r="G129" i="2"/>
  <c r="B73" i="2"/>
  <c r="B74" i="2" s="1"/>
  <c r="B48" i="2" s="1"/>
  <c r="K189" i="2"/>
  <c r="F209" i="2"/>
  <c r="B44" i="2"/>
  <c r="B83" i="2"/>
  <c r="B79" i="2" l="1"/>
  <c r="B50" i="2" s="1"/>
  <c r="F190" i="9" l="1"/>
  <c r="F189" i="9"/>
  <c r="F188" i="9"/>
  <c r="K176" i="9"/>
  <c r="K175" i="9"/>
  <c r="K174" i="9"/>
  <c r="K173" i="9"/>
  <c r="K172" i="9"/>
  <c r="K171" i="9"/>
  <c r="K170" i="9"/>
  <c r="K169" i="9"/>
  <c r="G225" i="9"/>
  <c r="B81" i="9" s="1"/>
  <c r="B51" i="9" s="1"/>
  <c r="E204" i="9"/>
  <c r="D204" i="9"/>
  <c r="F202" i="9"/>
  <c r="F201" i="9"/>
  <c r="F200" i="9"/>
  <c r="F199" i="9"/>
  <c r="F198" i="9"/>
  <c r="F197" i="9"/>
  <c r="F196" i="9"/>
  <c r="F195" i="9"/>
  <c r="F194" i="9"/>
  <c r="F193" i="9"/>
  <c r="F192" i="9"/>
  <c r="F191" i="9"/>
  <c r="J184" i="9"/>
  <c r="I184" i="9"/>
  <c r="G203" i="9" s="1"/>
  <c r="K183" i="9"/>
  <c r="K182" i="9"/>
  <c r="K181" i="9"/>
  <c r="K180" i="9"/>
  <c r="K179" i="9"/>
  <c r="K178" i="9"/>
  <c r="K177" i="9"/>
  <c r="K184" i="9"/>
  <c r="C60" i="9" s="1"/>
  <c r="B43" i="9" s="1"/>
  <c r="J168" i="9"/>
  <c r="I168" i="9"/>
  <c r="B167" i="9"/>
  <c r="Y165" i="9"/>
  <c r="X165" i="9"/>
  <c r="W165" i="9"/>
  <c r="V165" i="9"/>
  <c r="U165" i="9"/>
  <c r="T165" i="9"/>
  <c r="S165" i="9"/>
  <c r="R165" i="9"/>
  <c r="Q165" i="9"/>
  <c r="P165" i="9"/>
  <c r="O165" i="9"/>
  <c r="N165" i="9"/>
  <c r="M165" i="9"/>
  <c r="L165" i="9"/>
  <c r="K165" i="9"/>
  <c r="J165" i="9"/>
  <c r="I165" i="9"/>
  <c r="H165" i="9"/>
  <c r="G165" i="9"/>
  <c r="F149" i="9"/>
  <c r="Y146" i="9"/>
  <c r="X146" i="9"/>
  <c r="W146" i="9"/>
  <c r="V146" i="9"/>
  <c r="U146" i="9"/>
  <c r="P76" i="9" s="1"/>
  <c r="T146" i="9"/>
  <c r="O76" i="9" s="1"/>
  <c r="S146" i="9"/>
  <c r="N76" i="9" s="1"/>
  <c r="R146" i="9"/>
  <c r="M76" i="9" s="1"/>
  <c r="Q146" i="9"/>
  <c r="P146" i="9"/>
  <c r="O146" i="9"/>
  <c r="N146" i="9"/>
  <c r="M146" i="9"/>
  <c r="H76" i="9" s="1"/>
  <c r="L146" i="9"/>
  <c r="G76" i="9" s="1"/>
  <c r="K146" i="9"/>
  <c r="F76" i="9" s="1"/>
  <c r="J146" i="9"/>
  <c r="E76" i="9" s="1"/>
  <c r="I146" i="9"/>
  <c r="D76" i="9" s="1"/>
  <c r="H146" i="9"/>
  <c r="G146" i="9"/>
  <c r="B76" i="9" s="1"/>
  <c r="B77" i="9" s="1"/>
  <c r="B49" i="9" s="1"/>
  <c r="Y124" i="9"/>
  <c r="T73" i="9" s="1"/>
  <c r="X124" i="9"/>
  <c r="S73" i="9" s="1"/>
  <c r="W124" i="9"/>
  <c r="R73" i="9" s="1"/>
  <c r="V124" i="9"/>
  <c r="U124" i="9"/>
  <c r="P73" i="9" s="1"/>
  <c r="T124" i="9"/>
  <c r="S124" i="9"/>
  <c r="R124" i="9"/>
  <c r="M73" i="9" s="1"/>
  <c r="Q124" i="9"/>
  <c r="L73" i="9" s="1"/>
  <c r="P124" i="9"/>
  <c r="K73" i="9" s="1"/>
  <c r="O124" i="9"/>
  <c r="J73" i="9" s="1"/>
  <c r="N124" i="9"/>
  <c r="M124" i="9"/>
  <c r="H73" i="9" s="1"/>
  <c r="L124" i="9"/>
  <c r="G73" i="9" s="1"/>
  <c r="K124" i="9"/>
  <c r="J124" i="9"/>
  <c r="E73" i="9" s="1"/>
  <c r="I124" i="9"/>
  <c r="D73" i="9" s="1"/>
  <c r="H124" i="9"/>
  <c r="C73" i="9" s="1"/>
  <c r="G124" i="9"/>
  <c r="B73" i="9" s="1"/>
  <c r="B74" i="9" s="1"/>
  <c r="B48" i="9" s="1"/>
  <c r="E104" i="9"/>
  <c r="V102" i="9"/>
  <c r="U102" i="9"/>
  <c r="T102" i="9"/>
  <c r="S102" i="9"/>
  <c r="R102" i="9"/>
  <c r="Q102" i="9"/>
  <c r="P102" i="9"/>
  <c r="O102" i="9"/>
  <c r="N102" i="9"/>
  <c r="M102" i="9"/>
  <c r="L102" i="9"/>
  <c r="K102" i="9"/>
  <c r="I102" i="9"/>
  <c r="H102" i="9"/>
  <c r="G102" i="9"/>
  <c r="F102" i="9"/>
  <c r="E102" i="9"/>
  <c r="D102" i="9"/>
  <c r="C102" i="9"/>
  <c r="V100" i="9"/>
  <c r="U100" i="9"/>
  <c r="T100" i="9"/>
  <c r="S100" i="9"/>
  <c r="R100" i="9"/>
  <c r="Q100" i="9"/>
  <c r="P100" i="9"/>
  <c r="O100" i="9"/>
  <c r="N100" i="9"/>
  <c r="M100" i="9"/>
  <c r="L100" i="9"/>
  <c r="K100" i="9"/>
  <c r="I100" i="9"/>
  <c r="H100" i="9"/>
  <c r="G100" i="9"/>
  <c r="C100" i="9"/>
  <c r="V98" i="9"/>
  <c r="V99" i="9" s="1"/>
  <c r="U98" i="9"/>
  <c r="U99" i="9" s="1"/>
  <c r="T98" i="9"/>
  <c r="T99" i="9" s="1"/>
  <c r="S98" i="9"/>
  <c r="S99" i="9" s="1"/>
  <c r="R98" i="9"/>
  <c r="R99" i="9" s="1"/>
  <c r="Q98" i="9"/>
  <c r="Q99" i="9" s="1"/>
  <c r="P98" i="9"/>
  <c r="P99" i="9" s="1"/>
  <c r="O98" i="9"/>
  <c r="O99" i="9" s="1"/>
  <c r="N98" i="9"/>
  <c r="N99" i="9" s="1"/>
  <c r="M98" i="9"/>
  <c r="M99" i="9" s="1"/>
  <c r="L98" i="9"/>
  <c r="L99" i="9" s="1"/>
  <c r="K98" i="9"/>
  <c r="K99" i="9" s="1"/>
  <c r="I98" i="9"/>
  <c r="I99" i="9" s="1"/>
  <c r="H98" i="9"/>
  <c r="H99" i="9" s="1"/>
  <c r="G98" i="9"/>
  <c r="G99" i="9" s="1"/>
  <c r="F98" i="9"/>
  <c r="F99" i="9" s="1"/>
  <c r="F100" i="9" s="1"/>
  <c r="E98" i="9"/>
  <c r="E99" i="9" s="1"/>
  <c r="E100" i="9" s="1"/>
  <c r="D98" i="9"/>
  <c r="D99" i="9" s="1"/>
  <c r="D100" i="9" s="1"/>
  <c r="C98" i="9"/>
  <c r="C99" i="9" s="1"/>
  <c r="T76" i="9"/>
  <c r="S76" i="9"/>
  <c r="R76" i="9"/>
  <c r="Q76" i="9"/>
  <c r="L76" i="9"/>
  <c r="K76" i="9"/>
  <c r="J76" i="9"/>
  <c r="I76" i="9"/>
  <c r="C76" i="9"/>
  <c r="Q73" i="9"/>
  <c r="O73" i="9"/>
  <c r="N73" i="9"/>
  <c r="I73" i="9"/>
  <c r="F73" i="9"/>
  <c r="T70" i="9"/>
  <c r="S70" i="9"/>
  <c r="R70" i="9"/>
  <c r="Q70" i="9"/>
  <c r="P70" i="9"/>
  <c r="O70" i="9"/>
  <c r="N70" i="9"/>
  <c r="M70" i="9"/>
  <c r="L70" i="9"/>
  <c r="K70" i="9"/>
  <c r="J70" i="9"/>
  <c r="I70" i="9"/>
  <c r="H70" i="9"/>
  <c r="G70" i="9"/>
  <c r="F70" i="9"/>
  <c r="E70" i="9"/>
  <c r="D70" i="9"/>
  <c r="C70" i="9"/>
  <c r="B70" i="9"/>
  <c r="B71" i="9" s="1"/>
  <c r="B47" i="9" s="1"/>
  <c r="T67" i="9"/>
  <c r="S67" i="9"/>
  <c r="R67" i="9"/>
  <c r="Q67" i="9"/>
  <c r="P67" i="9"/>
  <c r="O67" i="9"/>
  <c r="N67" i="9"/>
  <c r="M67" i="9"/>
  <c r="L67" i="9"/>
  <c r="K67" i="9"/>
  <c r="J67" i="9"/>
  <c r="I67" i="9"/>
  <c r="G67" i="9"/>
  <c r="F67" i="9"/>
  <c r="E67" i="9"/>
  <c r="D67" i="9"/>
  <c r="C67" i="9"/>
  <c r="B67" i="9"/>
  <c r="B55" i="9"/>
  <c r="B38" i="9" s="1"/>
  <c r="B54" i="9"/>
  <c r="B37" i="9" s="1"/>
  <c r="M20" i="9"/>
  <c r="L20" i="9"/>
  <c r="G19" i="9"/>
  <c r="F19" i="9"/>
  <c r="E19" i="9" s="1"/>
  <c r="D19" i="9" s="1"/>
  <c r="C19" i="9" s="1"/>
  <c r="J18" i="9"/>
  <c r="N20" i="9" s="1"/>
  <c r="I18" i="9"/>
  <c r="G18" i="9"/>
  <c r="F21" i="9" s="1"/>
  <c r="F18" i="9"/>
  <c r="J19" i="9" s="1"/>
  <c r="D18" i="9"/>
  <c r="G17" i="9"/>
  <c r="I21" i="9" s="1"/>
  <c r="C62" i="9" s="1"/>
  <c r="B45" i="9" s="1"/>
  <c r="F17" i="9"/>
  <c r="H22" i="9" s="1"/>
  <c r="B186" i="9" s="1"/>
  <c r="C16" i="9"/>
  <c r="D22" i="9" s="1"/>
  <c r="B107" i="9" s="1"/>
  <c r="I10" i="9"/>
  <c r="B68" i="9" l="1"/>
  <c r="B46" i="9" s="1"/>
  <c r="G128" i="9"/>
  <c r="F204" i="9"/>
  <c r="B79" i="9" s="1"/>
  <c r="B50" i="9" s="1"/>
  <c r="C59" i="9"/>
  <c r="B42" i="9" s="1"/>
  <c r="G147" i="9"/>
  <c r="D103" i="9"/>
  <c r="D104" i="9" s="1"/>
  <c r="D17" i="9"/>
  <c r="F22" i="9"/>
  <c r="B148" i="9" s="1"/>
  <c r="C21" i="9"/>
  <c r="D21" i="9"/>
  <c r="C57" i="9" s="1"/>
  <c r="B40" i="9" s="1"/>
  <c r="E21" i="9"/>
  <c r="C58" i="9" s="1"/>
  <c r="B41" i="9" s="1"/>
  <c r="C22" i="9"/>
  <c r="B83" i="9" s="1"/>
  <c r="E22" i="9"/>
  <c r="B129" i="9" s="1"/>
  <c r="H19" i="9"/>
  <c r="D24" i="9" s="1"/>
  <c r="I22" i="9"/>
  <c r="B207" i="9" s="1"/>
  <c r="K19" i="9"/>
  <c r="D23" i="9"/>
  <c r="H21" i="9"/>
  <c r="C61" i="9" s="1"/>
  <c r="B44" i="9" s="1"/>
  <c r="C56" i="9" l="1"/>
  <c r="B39" i="9" s="1"/>
  <c r="E16" i="1" l="1"/>
  <c r="F16" i="1"/>
  <c r="I21" i="1"/>
  <c r="G16" i="1"/>
  <c r="B16" i="1"/>
  <c r="D16" i="1" s="1"/>
  <c r="C16" i="1"/>
  <c r="F18" i="1" l="1"/>
</calcChain>
</file>

<file path=xl/sharedStrings.xml><?xml version="1.0" encoding="utf-8"?>
<sst xmlns="http://schemas.openxmlformats.org/spreadsheetml/2006/main" count="872" uniqueCount="377">
  <si>
    <r>
      <t>PART 2: Data Returns and New Applications for the Compensation for the Indirect Costs of the Renewables Obligation and Small Scale Feed-In Tariffs</t>
    </r>
    <r>
      <rPr>
        <b/>
        <sz val="14"/>
        <rFont val="Arial"/>
        <family val="2"/>
      </rPr>
      <t xml:space="preserve"> </t>
    </r>
    <r>
      <rPr>
        <b/>
        <sz val="18"/>
        <rFont val="Arial"/>
        <family val="2"/>
      </rPr>
      <t>and Exemption from the Indirect Costs of the Contracts for Difference.</t>
    </r>
    <r>
      <rPr>
        <b/>
        <sz val="10"/>
        <rFont val="Arial"/>
        <family val="2"/>
      </rPr>
      <t xml:space="preserve">
</t>
    </r>
    <r>
      <rPr>
        <b/>
        <sz val="14"/>
        <rFont val="Arial"/>
        <family val="2"/>
      </rPr>
      <t xml:space="preserve">
</t>
    </r>
  </si>
  <si>
    <r>
      <rPr>
        <b/>
        <u/>
        <sz val="12"/>
        <rFont val="Calibri"/>
        <family val="2"/>
      </rPr>
      <t>Existing Applicants</t>
    </r>
    <r>
      <rPr>
        <sz val="12"/>
        <rFont val="Calibri"/>
        <family val="2"/>
      </rPr>
      <t xml:space="preserve">
1. At the end of each quarter, in order to receive compensation</t>
    </r>
    <r>
      <rPr>
        <sz val="12"/>
        <color rgb="FFFF0000"/>
        <rFont val="Calibri"/>
        <family val="2"/>
      </rPr>
      <t xml:space="preserve"> </t>
    </r>
    <r>
      <rPr>
        <sz val="12"/>
        <rFont val="Calibri"/>
        <family val="2"/>
      </rPr>
      <t>for the indirect costs of the Renewables Obligation (Northern Ireland sites) and Small Scale Feed-In Tarriffs and/or exemption from the Indirect Costs of the Contracts for Difference and Renewables Obligation (Great Britain sites), all businesses must return a quarterly declaration indicating whether the business is still in operation and detail any significant changes that have taken place or are anticipated to take place.
2. If a business needs to report significant changes, the "Quarterly Changes" tab contains a tool (similar to that found in the initial application) which indicates the section(s) which require completion for each business. This should also assist a business if they are unclear whether a significant change has taken place.
3. At the end of 2023,</t>
    </r>
    <r>
      <rPr>
        <sz val="12"/>
        <color rgb="FFFF0000"/>
        <rFont val="Calibri"/>
        <family val="2"/>
      </rPr>
      <t xml:space="preserve"> </t>
    </r>
    <r>
      <rPr>
        <sz val="12"/>
        <rFont val="Calibri"/>
        <family val="2"/>
      </rPr>
      <t xml:space="preserve">in order to receive compensation and/or exemption, all businesses must complete this quarterly return (to be submitted January - March 2024). This is in addition to the quarterly declaration. This data will be used to calculated compensation due and exemption percentage.
4. The "Annual Return or New Applicants" tab contains a tool indicating the section(s) which require completition for each business. It also contains some indicators of where the business could have entered incorrect information or have left out information.
5. Copying and pasting - copying and pasting from a different source can break the formatting of this excel sheet. To avoid this you may wish to copy and "paste as values".
</t>
    </r>
  </si>
  <si>
    <r>
      <rPr>
        <b/>
        <u/>
        <sz val="12"/>
        <rFont val="Calibri"/>
        <family val="2"/>
      </rPr>
      <t>New Applicants</t>
    </r>
    <r>
      <rPr>
        <sz val="12"/>
        <rFont val="Calibri"/>
        <family val="2"/>
      </rPr>
      <t xml:space="preserve">
1. There are two parts to an application for Compensation for the Indirect Costs of the Renewables Obligation and Small Scale Feed-In Tariffs and the Exemption from the Indirect Costs of the Contracts for Difference. This spreadsheet constitutes PART 2 (excel form) which should be completed and submitted together with PART 1 (pdf form) and supporting documentation. Please do not attempt to alter the format of this form.
2. Applicants are required to complete the "Annual Return or New Applicants" tab of this excel form. This guidance tab combined with the published written guidance for Parts 1 and 2 will assist completion. 
3. Applicants may not be required to provide data for all the tables in the "Annual Return or New Applicants" tab. Applicants are advised to first fill in the completion tool (highlighted in yellow) according to their specific circumstances and the completion tool below will  highlight which parts of the "Annual Return or New Applicants" tab need to be completed. 
4. Tables A, B, C and D should be completed EITHER using data for one or more full business financial years (see glossary below, this is not the same as the tax financial year) OR, if one or more full business financial years are not available, with business financial quarterly data (this may not be the same as calendar quarters, see glossary below). Data should be submitted for as many years (or quarters if a full year is unavailable) as are available. Quarterly data is not required for firms which are able to provide one or more full business financial years. If data is not available, please leave the relevant columns blank.
5. Tables E, F and G should be completed using data for the calendar year 2023 OR, if unavailable, using the data available with explanation in comments in table H.
6. A business financial year is divided into four to make business financial quarters. Each quarter represents three months (and may therefore have slightly different numbers of days). 
7. The financial year will typically start in one year and end in another, so FY14/15 will start in 2014 and finish in 2015. In the case where a financial year starts 01/01/14 and ends 31/12/2014 it should be allocated to FY14/15.
8. Where annual data is required for tables A-D, the data should be given in business financial years not calendar years. If available electricity or output data does not match the time period requested please use appropriate fractions e.g. if only monthly figures are available, a FY finishing 6-June-2014 should use 6/30ths of the June 2014 figure and 24/30ths of the June 2013 figure. 
9.  When completing Tables B,C, D, E, F and G please insert extra rows if needed for additional meters/sites/products.
10. If electricity consumption by products is not known for table C and table E, please divide in proportion to output tonnage
11. The most up to date prodcom codes should be used, a non-comprehensive list can be found here: </t>
    </r>
    <r>
      <rPr>
        <u/>
        <sz val="12"/>
        <color indexed="62"/>
        <rFont val="Calibri"/>
        <family val="2"/>
      </rPr>
      <t>http://ec.europa.eu/eurostat/web/prodcom/data/excel-files-nace-rev.2?p_l_id=120466&amp;p_v_l_s_g_id=0</t>
    </r>
    <r>
      <rPr>
        <sz val="12"/>
        <rFont val="Calibri"/>
        <family val="2"/>
      </rPr>
      <t xml:space="preserve">
12. The tab performs automatic checks on a business' application. If there are data which appear incorrect or are missing, the form will prompt applicants to check these items. 
13. There is an example application found in the "Example Application" tab. This provides an illustrative example of how to fill out the form.
13. A glossary of terms is included below.</t>
    </r>
  </si>
  <si>
    <t>List of Tables in "Annual Returns or New Applicants" tab</t>
  </si>
  <si>
    <t>Table</t>
  </si>
  <si>
    <t>Description</t>
  </si>
  <si>
    <t>Who should complete this table?</t>
  </si>
  <si>
    <t>Guidance</t>
  </si>
  <si>
    <t>Table A</t>
  </si>
  <si>
    <t>Collects business level data to determine eligibility</t>
  </si>
  <si>
    <t>Required for all new applicants and all applicants who have not got a full baseline i.e. previously submitted three years of data.</t>
  </si>
  <si>
    <r>
      <t xml:space="preserve">New applicants should start with this table as it will allow applicants to discover whether they are likely to be eligible for compensation. If a precise figure for total grid electricity </t>
    </r>
    <r>
      <rPr>
        <u/>
        <sz val="12"/>
        <rFont val="Calibri"/>
        <family val="2"/>
      </rPr>
      <t>bill</t>
    </r>
    <r>
      <rPr>
        <sz val="12"/>
        <rFont val="Calibri"/>
        <family val="2"/>
      </rPr>
      <t xml:space="preserve"> (£) is unavailable, an approximation may be acceptable, the approach and reason for approximation must be detailed in the comments section.</t>
    </r>
  </si>
  <si>
    <t>Eligibility Indicator</t>
  </si>
  <si>
    <t>Indicates whether business should be eligible.</t>
  </si>
  <si>
    <t>Should automatically update for all applicants. It will only work if dates and other information is input correctly.</t>
  </si>
  <si>
    <t>Provides an indicator of eligibility using data from table A. However it should only be treated as a guide to potential eligibility as it simplifies more complicated cases. DBT accepts no responsibility for any consequences arising from mistakes by the indicator. The guidance outlines eligibility criteria.</t>
  </si>
  <si>
    <t>Table B</t>
  </si>
  <si>
    <t>Grid electricity consumption divided by meter and site.</t>
  </si>
  <si>
    <t xml:space="preserve">Required for all applicants. </t>
  </si>
  <si>
    <t>Please use one row per electricity meter (repeating installations if necessary). This table should only include grid electricity consumed by the applicant so do not include electricity supplied onto other businesses or non-grid electricity consumption. The total grid electricity in table B should equal the total grid electricity in Table A.</t>
  </si>
  <si>
    <t>Table C</t>
  </si>
  <si>
    <t>Grid electricity consumption divided by meter, by different products and sites. Each combination of product produced by each meter.</t>
  </si>
  <si>
    <t>All applicants are required to complete column F which is a list of  the prodcom codes for products produced by the applicant. However, the whole table only requires completion if applicant produces ineligible products i.e. products that are not included in table one or table two of the guidance (see "Eligibility Tables" tab of this excel file), or if applicant produces products from table two of the guidance.</t>
  </si>
  <si>
    <t>Please use one row for each combination of electricity meter number and prodcom code. Include all products produced by the applicant (including ineligible products if applicable). Consumption for final products should include all electricity used in the production process including production of intermediate products. The total grid electricity of table C should equal the total grid electricity of table B.</t>
  </si>
  <si>
    <t>Table D</t>
  </si>
  <si>
    <t>Final output in tonnes by meter and site.</t>
  </si>
  <si>
    <t xml:space="preserve">Only requires completion if applicant produces eligible products from table two of the guidance. </t>
  </si>
  <si>
    <t>Please use one row for each combination of electricity meter number and prodcom code. Include eligible &amp; ineligible products. Only final products should be reported including saleable and non-saleable output.</t>
  </si>
  <si>
    <t>Table E</t>
  </si>
  <si>
    <r>
      <t xml:space="preserve">Breakdown of total electricity consumption from a meter by the applying business and any other users for the last </t>
    </r>
    <r>
      <rPr>
        <u/>
        <sz val="12"/>
        <rFont val="Calibri"/>
        <family val="2"/>
      </rPr>
      <t>calendar year</t>
    </r>
    <r>
      <rPr>
        <sz val="12"/>
        <rFont val="Calibri"/>
        <family val="2"/>
      </rPr>
      <t xml:space="preserve">. </t>
    </r>
  </si>
  <si>
    <t>Many applicants may be the sole user of the meter, in which case there will be no electricity used by other businesses from the meter. However, in some cases an applicant may share a meter with another business, receive electricity from a third party who also supplies other businesses from the same meter or the applicant may supply electricity onto another business. Applicants should also report the electricity supplier they purchase electricity from for this meter. This data is required for the administration of exemption schemes.</t>
  </si>
  <si>
    <t>Please use one row per applicable electricity meter (repeating installation info as necessary).</t>
  </si>
  <si>
    <t>Table F</t>
  </si>
  <si>
    <r>
      <t xml:space="preserve">Breakdown of electricity use by site between grid and non-grid sources for the last </t>
    </r>
    <r>
      <rPr>
        <u/>
        <sz val="12"/>
        <rFont val="Calibri"/>
        <family val="2"/>
      </rPr>
      <t>calendar year</t>
    </r>
    <r>
      <rPr>
        <sz val="12"/>
        <rFont val="Calibri"/>
        <family val="2"/>
      </rPr>
      <t>.</t>
    </r>
  </si>
  <si>
    <t xml:space="preserve">Only requires completion if applicant uses electricity from non-grid sources in addition to grid electricity at site(s) where the applicant is claiming compensation. This may occur if the applicant has auto generation and non-grid electricity supplied by a third party. </t>
  </si>
  <si>
    <t>Please use one row per installation which uses non-grid electricity.</t>
  </si>
  <si>
    <t>Table G</t>
  </si>
  <si>
    <r>
      <t xml:space="preserve">Grid electricity divided by sector for the last </t>
    </r>
    <r>
      <rPr>
        <u/>
        <sz val="12"/>
        <rFont val="Calibri"/>
        <family val="2"/>
      </rPr>
      <t>calendar year</t>
    </r>
    <r>
      <rPr>
        <sz val="12"/>
        <rFont val="Calibri"/>
        <family val="2"/>
      </rPr>
      <t xml:space="preserve">. </t>
    </r>
  </si>
  <si>
    <t xml:space="preserve">To be completed by those existing applicants who also produce ineligible products at the end of the year. </t>
  </si>
  <si>
    <t>For existing applicants this will be used as part of calculations to determine the correct proportion of exemption to be applied to eligible businesses' meters.</t>
  </si>
  <si>
    <t>Table H</t>
  </si>
  <si>
    <t>Any other information.</t>
  </si>
  <si>
    <t>Optional for all applicants.</t>
  </si>
  <si>
    <r>
      <t xml:space="preserve">Please provide any assumptions or complicating factors which may influence the outcome of your application. If there are any tables you cannot complete fully please explain here. Summarise any calculations required to arrive at your results. Please do </t>
    </r>
    <r>
      <rPr>
        <u/>
        <sz val="12"/>
        <rFont val="Calibri"/>
        <family val="2"/>
      </rPr>
      <t>not</t>
    </r>
    <r>
      <rPr>
        <sz val="12"/>
        <rFont val="Calibri"/>
        <family val="2"/>
      </rPr>
      <t xml:space="preserve"> add comments to other parts of the form as they will </t>
    </r>
    <r>
      <rPr>
        <u/>
        <sz val="12"/>
        <rFont val="Calibri"/>
        <family val="2"/>
      </rPr>
      <t>not</t>
    </r>
    <r>
      <rPr>
        <sz val="12"/>
        <rFont val="Calibri"/>
        <family val="2"/>
      </rPr>
      <t xml:space="preserve"> be read.</t>
    </r>
  </si>
  <si>
    <t>Glossary</t>
  </si>
  <si>
    <t>Term</t>
  </si>
  <si>
    <t>Meaning</t>
  </si>
  <si>
    <t xml:space="preserve">BM Unit ID </t>
  </si>
  <si>
    <t xml:space="preserve">This is the Balancing Mechanism Unit ID number associated with meters which are registered in CMRS (the Central Meter Registration Service), as described in the Balancing and Settlement Code.  It is not required for meters registered in SMRS (the Supplier Meter Registration Service) e.g. MPANs.  </t>
  </si>
  <si>
    <t>Business Financial Year</t>
  </si>
  <si>
    <t>This is the financial year covered by the applicant’s annual accounts. For those businesses registered with Companies House this should be the reporting period for annual accounts and is initially chosen by the business. For example, business financial year 2012/13 will be the financial year commencing in 2012 and finishing in 2013 (unless the financial year commences 01Jan2012 in which case it will finish 31Dec2012). Each applicant may have a different business financial year and this may not coincide with the taxation financial year.</t>
  </si>
  <si>
    <t>Business Financial Quarter</t>
  </si>
  <si>
    <t>A business financial year can  be divided into four quarters each lasting three months. For example if a business has a financial year running from 10/04/2012 - 09/04/2013, the first financial quarter will run from 10/04/12 - 09/07/12, the second financial quarter will run from 10/07/12 - 09/10/12, the third financial quarter will run from 10/10/2012 - 09/01/2013 and the final financial quarter will run from 10/01/2013 to 09/04/2013. Quarterly data is only required if no full financial years are available i.e. only three full quarters or less of a financial year are available.</t>
  </si>
  <si>
    <t>EBITDA</t>
  </si>
  <si>
    <t>Earnings Before Interest, Taxes, Depreciation and Amortisation. An accounting term which shows net income with interest, taxes, depreciation, and amortisation added back to it. It should exclude exceptional and financial items.</t>
  </si>
  <si>
    <t>Eligibility Tables</t>
  </si>
  <si>
    <t>EU state aid guidelines restrict payment of compensation for the indirect costs of renewable policies to those which are electricity intensive or at  risk through high trade intensity. Those sectors that are deemed eligible for support due to electricity intensity are listed in eligibility table one, those sectors deemed eligible on the basis of further consideration of trade intensity are listed in eligibility table two.</t>
  </si>
  <si>
    <t>Existing Applicant</t>
  </si>
  <si>
    <t>An existing applicant is a business that has previously applied for support from indirect RO/FiT/CfD costs and been deemed eligible by DBT.</t>
  </si>
  <si>
    <t>Final Output</t>
  </si>
  <si>
    <t>Final output is output that is not processed any further by the applicant. This should include saleable and non-saleable product (such as wastage). It does not include intermediate products which the applicant feeds into another process or inputs.</t>
  </si>
  <si>
    <t>MPAN</t>
  </si>
  <si>
    <t>A Half Hourly Meter Point Number (MSID, also known as MPAN) is a 21-digit reference used in Great Britain to uniquely identify electricity supply points (may be show starting with an S followed by 21 numbers). Of the 21 digits, 13 represent a unique identifier, just the 13 digits if known would also be acceptable. If MPAN details are not known or not applicable please enter N/A.</t>
  </si>
  <si>
    <t>Prodcom Code</t>
  </si>
  <si>
    <r>
      <t xml:space="preserve">Prodcom codes are EU wide categorisations of products. We use the NACE revision 2.0 8-digit form of prodcoms which refers to specific products. The first four digits of a prodom code refer to the broader sector which determines eligibility. Descriptions of each prodcom code can be found in the final tab of excel spreadsheets here: </t>
    </r>
    <r>
      <rPr>
        <u/>
        <sz val="12"/>
        <color indexed="62"/>
        <rFont val="Calibri"/>
        <family val="2"/>
      </rPr>
      <t>http://ec.europa.eu/eurostat/web/prodcom/data/excel-files-nace-rev.2?p_l_id=120466&amp;p_v_l_s_g_id=0</t>
    </r>
  </si>
  <si>
    <t>Staff Cost</t>
  </si>
  <si>
    <t>This represents total spending on staff (including directors) and should include employer contributions to pensions and agency workers. It should not include pension fund earnings or losses.</t>
  </si>
  <si>
    <t>Changes at Quarterly Declaration</t>
  </si>
  <si>
    <t>Quarterly Declaration Completion Tool - Please Answer Yes/No to all of the following questions</t>
  </si>
  <si>
    <t>Question</t>
  </si>
  <si>
    <t>Yes/No</t>
  </si>
  <si>
    <t>lst_ChangeType</t>
  </si>
  <si>
    <r>
      <t xml:space="preserve">Since your previous declaration has the business as a whole </t>
    </r>
    <r>
      <rPr>
        <b/>
        <sz val="12"/>
        <rFont val="Calibri"/>
        <family val="2"/>
      </rPr>
      <t>stopped</t>
    </r>
    <r>
      <rPr>
        <sz val="12"/>
        <rFont val="Calibri"/>
        <family val="2"/>
      </rPr>
      <t xml:space="preserve"> producing all eligible products (those found in eligibility table one or two)?</t>
    </r>
  </si>
  <si>
    <t>Installation Closed</t>
  </si>
  <si>
    <r>
      <t xml:space="preserve">Since your previous declaration has the business </t>
    </r>
    <r>
      <rPr>
        <b/>
        <sz val="12"/>
        <rFont val="Calibri"/>
        <family val="2"/>
      </rPr>
      <t>mothballed,</t>
    </r>
    <r>
      <rPr>
        <sz val="12"/>
        <rFont val="Calibri"/>
        <family val="2"/>
      </rPr>
      <t xml:space="preserve"> </t>
    </r>
    <r>
      <rPr>
        <b/>
        <sz val="12"/>
        <rFont val="Calibri"/>
        <family val="2"/>
      </rPr>
      <t>sold</t>
    </r>
    <r>
      <rPr>
        <sz val="12"/>
        <rFont val="Calibri"/>
        <family val="2"/>
      </rPr>
      <t xml:space="preserve"> or </t>
    </r>
    <r>
      <rPr>
        <b/>
        <sz val="12"/>
        <rFont val="Calibri"/>
        <family val="2"/>
      </rPr>
      <t>closed</t>
    </r>
    <r>
      <rPr>
        <sz val="12"/>
        <rFont val="Calibri"/>
        <family val="2"/>
      </rPr>
      <t xml:space="preserve"> an installation or meter?</t>
    </r>
  </si>
  <si>
    <t>Installation Sold</t>
  </si>
  <si>
    <r>
      <t xml:space="preserve">Since your previous declaration </t>
    </r>
    <r>
      <rPr>
        <b/>
        <sz val="12"/>
        <rFont val="Calibri"/>
        <family val="2"/>
      </rPr>
      <t xml:space="preserve">might annual eligible electricity consumption fall below 50%, 25% or 10% of the baseline level </t>
    </r>
    <r>
      <rPr>
        <sz val="12"/>
        <rFont val="Calibri"/>
        <family val="2"/>
      </rPr>
      <t>(after correcting the baseline to account for new/closed installations or meters)?</t>
    </r>
  </si>
  <si>
    <t>Installation Mothballed</t>
  </si>
  <si>
    <r>
      <t xml:space="preserve">Since your previous declaration </t>
    </r>
    <r>
      <rPr>
        <b/>
        <sz val="12"/>
        <rFont val="Calibri"/>
        <family val="2"/>
      </rPr>
      <t>might annual eligible electricity consumption have returned to 50%, 25%, 10% or more of the baseline level?</t>
    </r>
  </si>
  <si>
    <t>New installation</t>
  </si>
  <si>
    <r>
      <t xml:space="preserve">Since your previous declaration has the business </t>
    </r>
    <r>
      <rPr>
        <b/>
        <sz val="12"/>
        <rFont val="Calibri"/>
        <family val="2"/>
      </rPr>
      <t xml:space="preserve">bought or opened a new site or meter </t>
    </r>
    <r>
      <rPr>
        <sz val="12"/>
        <rFont val="Calibri"/>
        <family val="2"/>
      </rPr>
      <t>and are at least two quarters of operation available?</t>
    </r>
  </si>
  <si>
    <t>Business no longer produces any eligible products</t>
  </si>
  <si>
    <t>If the business has bought or opened a new site, does the addition plus any previous additions have eligible electricity exceeding 100% of the original baseline?</t>
  </si>
  <si>
    <t>If yes to any of the above, does the business produce products from eligibility table one?</t>
  </si>
  <si>
    <t>If yes to any of the above, does the business produce products from eligibility table two?</t>
  </si>
  <si>
    <t>If yes to any of the above, does the business produce ineligible product(s) i.e. not from eligibility table one or two?</t>
  </si>
  <si>
    <t>Your business as a whole will need to be reassessed for eligibility, please complete the "Annual Return or New Applicants" sheet for your business as a whole using data  from when the new site was bought/opened.</t>
  </si>
  <si>
    <t>Based on these answers, please complete the following:</t>
  </si>
  <si>
    <r>
      <rPr>
        <b/>
        <sz val="12"/>
        <rFont val="Arial Black"/>
        <family val="2"/>
      </rPr>
      <t>Business name</t>
    </r>
    <r>
      <rPr>
        <b/>
        <sz val="12"/>
        <rFont val="Calibri"/>
        <family val="2"/>
      </rPr>
      <t xml:space="preserve"> </t>
    </r>
    <r>
      <rPr>
        <sz val="12"/>
        <rFont val="Calibri"/>
        <family val="2"/>
      </rPr>
      <t>(if registered at Companies House, please supply name as registered)</t>
    </r>
  </si>
  <si>
    <r>
      <rPr>
        <b/>
        <sz val="12"/>
        <rFont val="Arial Black"/>
        <family val="2"/>
      </rPr>
      <t>Companies House Reference Number</t>
    </r>
    <r>
      <rPr>
        <sz val="12"/>
        <rFont val="Calibri"/>
        <family val="2"/>
      </rPr>
      <t xml:space="preserve"> (CRN)</t>
    </r>
  </si>
  <si>
    <t>TABLE QR1 - Information about new installations, closure/sale/mothballing of installations, and cessation of eligible production</t>
  </si>
  <si>
    <r>
      <t xml:space="preserve">Date of change
</t>
    </r>
    <r>
      <rPr>
        <b/>
        <sz val="11"/>
        <rFont val="Calibri"/>
        <family val="2"/>
      </rPr>
      <t>(DD/MM/YYYY)</t>
    </r>
  </si>
  <si>
    <r>
      <t xml:space="preserve">Installation Name
(leave blank if notifying that </t>
    </r>
    <r>
      <rPr>
        <b/>
        <sz val="11"/>
        <rFont val="Calibri"/>
        <family val="2"/>
      </rPr>
      <t>whole business</t>
    </r>
    <r>
      <rPr>
        <sz val="11"/>
        <rFont val="Calibri"/>
        <family val="2"/>
      </rPr>
      <t xml:space="preserve"> has ceased eligible production)</t>
    </r>
  </si>
  <si>
    <r>
      <t xml:space="preserve">Postcode
(leave blank if notifying that </t>
    </r>
    <r>
      <rPr>
        <b/>
        <sz val="11"/>
        <rFont val="Calibri"/>
        <family val="2"/>
      </rPr>
      <t>whole business</t>
    </r>
    <r>
      <rPr>
        <sz val="11"/>
        <rFont val="Calibri"/>
        <family val="2"/>
      </rPr>
      <t xml:space="preserve"> has ceased eligible production)</t>
    </r>
  </si>
  <si>
    <t>Type of change
(select from drop-down)</t>
  </si>
  <si>
    <t>TABLE QR2 - Notification of significant changes in electricity consumption.</t>
  </si>
  <si>
    <r>
      <t xml:space="preserve">For the current </t>
    </r>
    <r>
      <rPr>
        <b/>
        <u/>
        <sz val="11"/>
        <rFont val="Calibri"/>
        <family val="2"/>
      </rPr>
      <t>calendar</t>
    </r>
    <r>
      <rPr>
        <b/>
        <sz val="11"/>
        <rFont val="Calibri"/>
        <family val="2"/>
      </rPr>
      <t xml:space="preserve"> year:</t>
    </r>
  </si>
  <si>
    <r>
      <t xml:space="preserve">Period
start date
</t>
    </r>
    <r>
      <rPr>
        <b/>
        <sz val="11"/>
        <rFont val="Calibri"/>
        <family val="2"/>
      </rPr>
      <t>(DD/MM/YYYY)</t>
    </r>
  </si>
  <si>
    <r>
      <t xml:space="preserve">Period
end date
</t>
    </r>
    <r>
      <rPr>
        <b/>
        <sz val="11"/>
        <rFont val="Calibri"/>
        <family val="2"/>
      </rPr>
      <t>(DD/MM/YYYY)</t>
    </r>
  </si>
  <si>
    <r>
      <rPr>
        <b/>
        <sz val="11"/>
        <rFont val="Calibri"/>
        <family val="2"/>
      </rPr>
      <t>Estimate</t>
    </r>
    <r>
      <rPr>
        <sz val="11"/>
        <rFont val="Calibri"/>
        <family val="2"/>
      </rPr>
      <t xml:space="preserve"> of total business electricity consumption (grid + non-grid) </t>
    </r>
    <r>
      <rPr>
        <b/>
        <sz val="11"/>
        <rFont val="Calibri"/>
        <family val="2"/>
      </rPr>
      <t>used for eligible products</t>
    </r>
    <r>
      <rPr>
        <sz val="11"/>
        <rFont val="Calibri"/>
        <family val="2"/>
      </rPr>
      <t xml:space="preserve"> 
</t>
    </r>
    <r>
      <rPr>
        <b/>
        <sz val="11"/>
        <rFont val="Calibri"/>
        <family val="2"/>
      </rPr>
      <t>(MWh)</t>
    </r>
  </si>
  <si>
    <t>Table QR3 (Comments)</t>
  </si>
  <si>
    <t>PLEASE INSERT ALL NOTES IN THIS BOX AS COMMENTS ELSEWHERE WILL NOT BE READ.
PLEASE INCLUDE AS MUCH DETAIL AS POSSIBLE TO MAKE IT EASIER TO PROCESS YOUR RETURN.
TO GO TO A NEW LINE IN AN EXCEL CELL PRESS "ALT+ENTER"</t>
  </si>
  <si>
    <t>Annual Return and New Applicants (To be completed in addition to the quarterly return or by new applicants)</t>
  </si>
  <si>
    <t>Annual Return and New Applicants Completion Tool - Please choose an answer from the dropdown list for all the following questions</t>
  </si>
  <si>
    <t xml:space="preserve"> Dropdown List</t>
  </si>
  <si>
    <t>Are you an existing applicant completing an annual return, a new applicant, or applying to be reassessed? (Have you been deemed eligible by BEIS in the past)</t>
  </si>
  <si>
    <t>New Application</t>
  </si>
  <si>
    <t>Has the business, over the last year, produced ineligible final products i.e.  not included in sectors in Table 1 or Table 2 in the Eligibility Tables tab?</t>
  </si>
  <si>
    <r>
      <t xml:space="preserve">&lt;&lt;to be answered by </t>
    </r>
    <r>
      <rPr>
        <b/>
        <sz val="11"/>
        <color rgb="FFFF0000"/>
        <rFont val="Calibri"/>
        <family val="2"/>
        <scheme val="minor"/>
      </rPr>
      <t>ALL</t>
    </r>
    <r>
      <rPr>
        <sz val="11"/>
        <color rgb="FFFF0000"/>
        <rFont val="Calibri"/>
        <family val="2"/>
        <scheme val="minor"/>
      </rPr>
      <t xml:space="preserve"> applicants</t>
    </r>
  </si>
  <si>
    <t>Have other businesses, over the last year or the baseline period, consumed any electricity from the meter(s) for which the applicant is claiming? Either supplied by a third party or by the applicant.</t>
  </si>
  <si>
    <t>Has the business, over the last year or the baseline period, used electricity from non-grid sources? Autogenerated by the applicant e.g. CHP, or supplied by a third party.</t>
  </si>
  <si>
    <r>
      <t xml:space="preserve">Has the business previously provided three full years of data? (new applicants and some existing applicants will </t>
    </r>
    <r>
      <rPr>
        <u/>
        <sz val="12"/>
        <rFont val="Calibri"/>
        <family val="2"/>
      </rPr>
      <t>not</t>
    </r>
    <r>
      <rPr>
        <sz val="12"/>
        <rFont val="Calibri"/>
        <family val="2"/>
      </rPr>
      <t xml:space="preserve"> have done) If no...</t>
    </r>
  </si>
  <si>
    <t>…is data available for at least one full business financial year between FY16/17-FY22/23?</t>
  </si>
  <si>
    <r>
      <t xml:space="preserve">&lt;&lt;to be answered by </t>
    </r>
    <r>
      <rPr>
        <b/>
        <sz val="11"/>
        <color rgb="FFFF0000"/>
        <rFont val="Calibri"/>
        <family val="2"/>
        <scheme val="minor"/>
      </rPr>
      <t>NEW</t>
    </r>
    <r>
      <rPr>
        <sz val="11"/>
        <color rgb="FFFF0000"/>
        <rFont val="Calibri"/>
        <family val="2"/>
        <scheme val="minor"/>
      </rPr>
      <t xml:space="preserve"> applicants and existing applicants without a 3 year baseline</t>
    </r>
  </si>
  <si>
    <t>…has the business produced final products included in sectors in Table 1 in the Eligibility Tables tab?</t>
  </si>
  <si>
    <t>…has the business produced final products included in sectors in Table 2 in the Eligibility Tables tab?</t>
  </si>
  <si>
    <t>If the business is a new applicant, which period includes the most recent data which is available?</t>
  </si>
  <si>
    <r>
      <t xml:space="preserve">&lt;&lt;to be answered by </t>
    </r>
    <r>
      <rPr>
        <b/>
        <sz val="11"/>
        <color rgb="FFFF0000"/>
        <rFont val="Calibri"/>
        <family val="2"/>
        <scheme val="minor"/>
      </rPr>
      <t>NEW</t>
    </r>
    <r>
      <rPr>
        <sz val="11"/>
        <color rgb="FFFF0000"/>
        <rFont val="Calibri"/>
        <family val="2"/>
        <scheme val="minor"/>
      </rPr>
      <t xml:space="preserve"> applicants only</t>
    </r>
  </si>
  <si>
    <t>Type of applicant</t>
  </si>
  <si>
    <t>EB - existing baseline, ENB - existing, not baselined, N - new, R - reassessment</t>
  </si>
  <si>
    <t>EB</t>
  </si>
  <si>
    <t xml:space="preserve">In this sheet : </t>
  </si>
  <si>
    <t xml:space="preserve"> Table E</t>
  </si>
  <si>
    <t>ENB</t>
  </si>
  <si>
    <t>Updated Data for Table A, Table B,</t>
  </si>
  <si>
    <t xml:space="preserve"> Table E </t>
  </si>
  <si>
    <t>N</t>
  </si>
  <si>
    <t xml:space="preserve">Data for Table A, Table B, </t>
  </si>
  <si>
    <t>A</t>
  </si>
  <si>
    <t>B</t>
  </si>
  <si>
    <t>C</t>
  </si>
  <si>
    <t>D</t>
  </si>
  <si>
    <t>E</t>
  </si>
  <si>
    <t>F</t>
  </si>
  <si>
    <t>G</t>
  </si>
  <si>
    <t>You do have to fill out this table.</t>
  </si>
  <si>
    <t>You do not have to fill out this table.</t>
  </si>
  <si>
    <t>You have to fill out this table.</t>
  </si>
  <si>
    <t>Please Complete:</t>
  </si>
  <si>
    <r>
      <t xml:space="preserve">&lt;&lt; to be answered by </t>
    </r>
    <r>
      <rPr>
        <b/>
        <sz val="11"/>
        <color rgb="FFFF0000"/>
        <rFont val="Calibri"/>
        <family val="2"/>
      </rPr>
      <t>ALL</t>
    </r>
    <r>
      <rPr>
        <sz val="11"/>
        <color rgb="FFFF0000"/>
        <rFont val="Calibri"/>
        <family val="2"/>
      </rPr>
      <t xml:space="preserve"> applicants</t>
    </r>
  </si>
  <si>
    <r>
      <t>Companies House Reference Number</t>
    </r>
    <r>
      <rPr>
        <sz val="12"/>
        <rFont val="Arial Black"/>
        <family val="2"/>
      </rPr>
      <t xml:space="preserve"> (CRN)</t>
    </r>
  </si>
  <si>
    <t>Error Checking</t>
  </si>
  <si>
    <t xml:space="preserve">This box will list any potential errors that are in your form. Please try your best to solve any errors that are listed. We appreciate that this won't always be possible, please get in touch if you require any assistance. </t>
  </si>
  <si>
    <t>1. Table A</t>
  </si>
  <si>
    <t>Please ensure you have filled out Table A.</t>
  </si>
  <si>
    <t>2. Table B</t>
  </si>
  <si>
    <t>Please ensure you have filled out Table B.</t>
  </si>
  <si>
    <t>3. Table C</t>
  </si>
  <si>
    <t>Please ensure you have filled out Table C.</t>
  </si>
  <si>
    <t>4. Table D</t>
  </si>
  <si>
    <t/>
  </si>
  <si>
    <t>5. Table E</t>
  </si>
  <si>
    <t>Please ensure you have filled out Table E.</t>
  </si>
  <si>
    <t>6. Table F</t>
  </si>
  <si>
    <t>7. Table G</t>
  </si>
  <si>
    <t>8. Financial Dates</t>
  </si>
  <si>
    <t>2019/20 Q1</t>
  </si>
  <si>
    <t>2019/20 Q2</t>
  </si>
  <si>
    <t>2019/20 Q3</t>
  </si>
  <si>
    <t>2019/20 Q4</t>
  </si>
  <si>
    <t>2020/21 Q1</t>
  </si>
  <si>
    <t>2020/21 Q2</t>
  </si>
  <si>
    <t>2020/21 Q3</t>
  </si>
  <si>
    <t>2020/21 Q4</t>
  </si>
  <si>
    <t>2021/22 Q1</t>
  </si>
  <si>
    <t>2021/22 Q2</t>
  </si>
  <si>
    <t>2021/22 Q3</t>
  </si>
  <si>
    <t>2021/22 Q4</t>
  </si>
  <si>
    <t>2022/23 Q1</t>
  </si>
  <si>
    <t>2022/23 Q2</t>
  </si>
  <si>
    <t>2022/23 Q3</t>
  </si>
  <si>
    <t>2022/23 Q4</t>
  </si>
  <si>
    <t>&lt;&lt; final quarter dated to prior calendar year</t>
  </si>
  <si>
    <t xml:space="preserve">10. Total consumption greater than grid consumption. </t>
  </si>
  <si>
    <t>11. Figures in table B</t>
  </si>
  <si>
    <t>12. Figures in table C</t>
  </si>
  <si>
    <t>13. E and F need to match</t>
  </si>
  <si>
    <t>14. E and G need to match</t>
  </si>
  <si>
    <t>2016/17</t>
  </si>
  <si>
    <t>2017/18</t>
  </si>
  <si>
    <t>2018/19</t>
  </si>
  <si>
    <t>2019/20</t>
  </si>
  <si>
    <t>2020/21</t>
  </si>
  <si>
    <t>2021/22</t>
  </si>
  <si>
    <t>2022/23</t>
  </si>
  <si>
    <r>
      <t xml:space="preserve">Business Financial period Start Date (to match accounts filed at Companies House, if applicable) </t>
    </r>
    <r>
      <rPr>
        <b/>
        <sz val="12"/>
        <rFont val="Arial Black"/>
        <family val="2"/>
      </rPr>
      <t>(DD/MM/YYYY)</t>
    </r>
  </si>
  <si>
    <r>
      <t xml:space="preserve">Business Financial period End Date (to match accounts filed at Companies House, if applicable) </t>
    </r>
    <r>
      <rPr>
        <b/>
        <sz val="12"/>
        <rFont val="Arial Black"/>
        <family val="2"/>
      </rPr>
      <t>(DD/MM/YYYY)</t>
    </r>
  </si>
  <si>
    <r>
      <t>Does this business financial year/quarter represent a full year/quarter of operation?</t>
    </r>
    <r>
      <rPr>
        <b/>
        <sz val="12"/>
        <rFont val="Calibri"/>
        <family val="2"/>
      </rPr>
      <t xml:space="preserve"> </t>
    </r>
    <r>
      <rPr>
        <b/>
        <sz val="12"/>
        <rFont val="Arial Black"/>
        <family val="2"/>
      </rPr>
      <t>(Yes/No)</t>
    </r>
  </si>
  <si>
    <r>
      <t xml:space="preserve">Total business earnings before interest, tax, depreciation and amortisation: EBITDA </t>
    </r>
    <r>
      <rPr>
        <b/>
        <sz val="12"/>
        <rFont val="Arial Black"/>
        <family val="2"/>
      </rPr>
      <t>(£ nominal)</t>
    </r>
  </si>
  <si>
    <r>
      <t xml:space="preserve">Total staff costs including pension contributions </t>
    </r>
    <r>
      <rPr>
        <b/>
        <sz val="12"/>
        <rFont val="Arial Black"/>
        <family val="2"/>
      </rPr>
      <t>(£ nominal)</t>
    </r>
  </si>
  <si>
    <r>
      <t xml:space="preserve">Total Business Electricity Consumption Including Grid and Non-Grid Sources over Financial Year </t>
    </r>
    <r>
      <rPr>
        <b/>
        <sz val="12"/>
        <rFont val="Arial Black"/>
        <family val="2"/>
      </rPr>
      <t>(MWh)</t>
    </r>
  </si>
  <si>
    <r>
      <t xml:space="preserve">Total business Grid Electricity Consumption </t>
    </r>
    <r>
      <rPr>
        <b/>
        <sz val="12"/>
        <rFont val="Arial Black"/>
        <family val="2"/>
      </rPr>
      <t>(MWh)</t>
    </r>
  </si>
  <si>
    <r>
      <t xml:space="preserve">Total business Grid Electricity Bill </t>
    </r>
    <r>
      <rPr>
        <b/>
        <sz val="12"/>
        <rFont val="Arial Black"/>
        <family val="2"/>
      </rPr>
      <t>(£ nominal excluding VAT, paid by applicant for above consumption. If actual is unavailable please explain estimation approach.)</t>
    </r>
  </si>
  <si>
    <t>Calculation</t>
  </si>
  <si>
    <t>Year</t>
  </si>
  <si>
    <t>GDP Deflator</t>
  </si>
  <si>
    <t>Final quarter has previous year deflator because new deflator not available</t>
  </si>
  <si>
    <t>Year Start</t>
  </si>
  <si>
    <t>If additional quarters added for 2023/24 in table above, need to also extend this calculation row to factor that in</t>
  </si>
  <si>
    <t>Year End</t>
  </si>
  <si>
    <t>31/12/2019</t>
  </si>
  <si>
    <t>31/12/2020</t>
  </si>
  <si>
    <t>Proportion in year</t>
  </si>
  <si>
    <t>Inflation Adjustment</t>
  </si>
  <si>
    <t>Inflation Adjusted GVA</t>
  </si>
  <si>
    <t>Elec Price (2012)</t>
  </si>
  <si>
    <t>Electricity Cost</t>
  </si>
  <si>
    <t>Approximate Electricity Intensity</t>
  </si>
  <si>
    <t>&lt;&lt;If this is close to 20%, or a business has complex circumstances, the business eligibility indicator may be inaccurate</t>
  </si>
  <si>
    <t>Business likely to be eligible?</t>
  </si>
  <si>
    <t>TABLE B</t>
  </si>
  <si>
    <r>
      <t xml:space="preserve">Business </t>
    </r>
    <r>
      <rPr>
        <b/>
        <u/>
        <sz val="12"/>
        <rFont val="Calibri"/>
        <family val="2"/>
      </rPr>
      <t>grid</t>
    </r>
    <r>
      <rPr>
        <u/>
        <sz val="12"/>
        <rFont val="Calibri"/>
        <family val="2"/>
      </rPr>
      <t xml:space="preserve"> </t>
    </r>
    <r>
      <rPr>
        <b/>
        <u/>
        <sz val="12"/>
        <rFont val="Calibri"/>
        <family val="2"/>
      </rPr>
      <t>electricity consumption BY METER</t>
    </r>
    <r>
      <rPr>
        <b/>
        <sz val="12"/>
        <rFont val="Calibri"/>
        <family val="2"/>
      </rPr>
      <t xml:space="preserve"> in MWh</t>
    </r>
    <r>
      <rPr>
        <sz val="12"/>
        <rFont val="Calibri"/>
        <family val="2"/>
      </rPr>
      <t xml:space="preserve"> </t>
    </r>
  </si>
  <si>
    <r>
      <t>Business g</t>
    </r>
    <r>
      <rPr>
        <b/>
        <u/>
        <sz val="12"/>
        <rFont val="Calibri"/>
        <family val="2"/>
      </rPr>
      <t>rid</t>
    </r>
    <r>
      <rPr>
        <u/>
        <sz val="12"/>
        <rFont val="Calibri"/>
        <family val="2"/>
      </rPr>
      <t xml:space="preserve"> </t>
    </r>
    <r>
      <rPr>
        <b/>
        <u/>
        <sz val="12"/>
        <rFont val="Calibri"/>
        <family val="2"/>
      </rPr>
      <t>electricity consumption BY METER</t>
    </r>
    <r>
      <rPr>
        <b/>
        <sz val="12"/>
        <rFont val="Calibri"/>
        <family val="2"/>
      </rPr>
      <t xml:space="preserve"> in MWh</t>
    </r>
    <r>
      <rPr>
        <sz val="12"/>
        <rFont val="Calibri"/>
        <family val="2"/>
      </rPr>
      <t xml:space="preserve"> </t>
    </r>
  </si>
  <si>
    <t>Half Hourly Meter Point Number 
(MSID, also known as MPAN, required for all meters)</t>
  </si>
  <si>
    <t>BM Unit ID 
(only required for meters registered in CMRS)</t>
  </si>
  <si>
    <t>Installation Name</t>
  </si>
  <si>
    <t>Postcode</t>
  </si>
  <si>
    <t>Have you switched electricity supplier in 2022? (Yes/No)</t>
  </si>
  <si>
    <t>TOTAL</t>
  </si>
  <si>
    <t>TABLE C</t>
  </si>
  <si>
    <r>
      <t>Business g</t>
    </r>
    <r>
      <rPr>
        <b/>
        <u/>
        <sz val="12"/>
        <rFont val="Calibri"/>
        <family val="2"/>
      </rPr>
      <t>rid electricity consumption BY FINAL PRODUCTS BY METER</t>
    </r>
    <r>
      <rPr>
        <b/>
        <sz val="12"/>
        <rFont val="Calibri"/>
        <family val="2"/>
      </rPr>
      <t xml:space="preserve"> in MWh</t>
    </r>
  </si>
  <si>
    <r>
      <t xml:space="preserve">Prodcom Code </t>
    </r>
    <r>
      <rPr>
        <sz val="12"/>
        <rFont val="Arial Black"/>
        <family val="2"/>
      </rPr>
      <t>(8-digit rev2.0, the first 4 digits are the sector code)</t>
    </r>
  </si>
  <si>
    <t>TABLE D</t>
  </si>
  <si>
    <r>
      <t xml:space="preserve">Business </t>
    </r>
    <r>
      <rPr>
        <b/>
        <u/>
        <sz val="12"/>
        <rFont val="Calibri"/>
        <family val="2"/>
      </rPr>
      <t>output BY FINAL PRODUCTS</t>
    </r>
    <r>
      <rPr>
        <b/>
        <sz val="12"/>
        <rFont val="Calibri"/>
        <family val="2"/>
      </rPr>
      <t xml:space="preserve"> in tonnes</t>
    </r>
  </si>
  <si>
    <t>TABLE E</t>
  </si>
  <si>
    <t>Electricity consumption (MWh) for 2022 CALENDAR YEAR</t>
  </si>
  <si>
    <t>&lt;&lt;Note, this should be completed for a calendar year, if 2022 is unavailable please use available data and detail in comments box</t>
  </si>
  <si>
    <t>BM Unit ID 
(only required for meters registered in CMRS only)</t>
  </si>
  <si>
    <t>Current Electricity Supplier of Meter (Company's Name)</t>
  </si>
  <si>
    <t>Name(s) of other user(s) of meter if applicable (detail arrangements in comments box if necessary)</t>
  </si>
  <si>
    <t>Name of third party if payment is not made directly to meter electricity supplier</t>
  </si>
  <si>
    <t xml:space="preserve">Total Grid Electricity Consumed from Meter (Automatic Calculation) </t>
  </si>
  <si>
    <t>TABLE F</t>
  </si>
  <si>
    <t>Installation electricity consumption (MWh) for 2022</t>
  </si>
  <si>
    <t>&lt;&lt;Note, this should be completed for a calendar year, if all of 2022 is unavailable please use available data and detail in comments box</t>
  </si>
  <si>
    <r>
      <t xml:space="preserve">Table H: Any Notes/Comments/Other Information </t>
    </r>
    <r>
      <rPr>
        <sz val="12"/>
        <rFont val="Calibri"/>
        <family val="2"/>
      </rPr>
      <t>(Optional).</t>
    </r>
  </si>
  <si>
    <r>
      <rPr>
        <b/>
        <u/>
        <sz val="12"/>
        <rFont val="Calibri"/>
        <family val="2"/>
      </rPr>
      <t>Non-Grid</t>
    </r>
    <r>
      <rPr>
        <sz val="12"/>
        <rFont val="Calibri"/>
        <family val="2"/>
      </rPr>
      <t xml:space="preserve"> Electricity</t>
    </r>
  </si>
  <si>
    <r>
      <rPr>
        <b/>
        <u/>
        <sz val="12"/>
        <rFont val="Calibri"/>
        <family val="2"/>
      </rPr>
      <t>Grid</t>
    </r>
    <r>
      <rPr>
        <sz val="12"/>
        <rFont val="Calibri"/>
        <family val="2"/>
      </rPr>
      <t xml:space="preserve"> Electricity</t>
    </r>
  </si>
  <si>
    <t>Total Electricity Consumption</t>
  </si>
  <si>
    <r>
      <t xml:space="preserve">
</t>
    </r>
    <r>
      <rPr>
        <sz val="12"/>
        <color rgb="FFFF0000"/>
        <rFont val="Calibri"/>
        <family val="2"/>
      </rPr>
      <t xml:space="preserve">
PLEASE ENTER ANY NOTES HERE AS THOSE WRITTEN ELSEWHERE ON THIS FORM WILL NOT BE READ. 
THIS SHOULD INCLUDE DETAILS, IF APPLICABLE, OF RELEVANT FORCE MAJEUR EVENTS.
TO GO TO A NEW LINE IN AN EXCEL CELL PRESS "ALT+ENTER"</t>
    </r>
  </si>
  <si>
    <t>HIDE ME &gt;&gt;&gt;&gt;&gt;</t>
  </si>
  <si>
    <t>TABLE G</t>
  </si>
  <si>
    <r>
      <t xml:space="preserve">Grid electricity consumption (MWh) </t>
    </r>
    <r>
      <rPr>
        <b/>
        <u/>
        <sz val="12"/>
        <rFont val="Calibri"/>
        <family val="2"/>
      </rPr>
      <t>BY METER BY SECTOR</t>
    </r>
  </si>
  <si>
    <r>
      <t>Sector</t>
    </r>
    <r>
      <rPr>
        <b/>
        <sz val="12"/>
        <rFont val="Calibri"/>
        <family val="2"/>
      </rPr>
      <t xml:space="preserve"> </t>
    </r>
    <r>
      <rPr>
        <sz val="12"/>
        <rFont val="Calibri"/>
        <family val="2"/>
        <scheme val="minor"/>
      </rPr>
      <t>(4-digit NACE code rev2.0), Eligible sectors are found in the 'Eligibility Tables' tab, non-eligible sectors can be found online</t>
    </r>
  </si>
  <si>
    <t>CALENDAR YEAR 2022</t>
  </si>
  <si>
    <t>Are you an existing applicant completing an annual return or a new applicant? (Have you been deemed eligible by BEIS in the past)</t>
  </si>
  <si>
    <t>No</t>
  </si>
  <si>
    <t>Yes</t>
  </si>
  <si>
    <t>…is data available for at least one full business financial year between FY12/13-FY18/19?</t>
  </si>
  <si>
    <t>14/15;15/16;16/17</t>
  </si>
  <si>
    <t>EB - existing baseline, ENB - existing, not baselined, N - new</t>
  </si>
  <si>
    <t>Example Business Ltd</t>
  </si>
  <si>
    <t>01234567</t>
  </si>
  <si>
    <t>2017/18 Q1</t>
  </si>
  <si>
    <t>2017/18 Q2</t>
  </si>
  <si>
    <t>2017/18 Q3</t>
  </si>
  <si>
    <t>2017/18 Q4</t>
  </si>
  <si>
    <t>2018/19 Q1</t>
  </si>
  <si>
    <t>2018/19 Q2</t>
  </si>
  <si>
    <t>2018/19 Q3</t>
  </si>
  <si>
    <t>2018/19 Q4</t>
  </si>
  <si>
    <t>2013/14</t>
  </si>
  <si>
    <t>2014/15</t>
  </si>
  <si>
    <t>2015/16</t>
  </si>
  <si>
    <t>2017 Q1</t>
  </si>
  <si>
    <t>2017 Q2</t>
  </si>
  <si>
    <t>2017 Q3</t>
  </si>
  <si>
    <t>2017 Q4</t>
  </si>
  <si>
    <t>2018 Q1</t>
  </si>
  <si>
    <t>2018 Q2</t>
  </si>
  <si>
    <t>2018 Q3</t>
  </si>
  <si>
    <t>2018 Q4</t>
  </si>
  <si>
    <t>2019 Q1</t>
  </si>
  <si>
    <t>2019 Q2</t>
  </si>
  <si>
    <t>2019 Q3</t>
  </si>
  <si>
    <t>2019 Q4</t>
  </si>
  <si>
    <t>Have you switched electricity supplier in 2017? (Yes/No)</t>
  </si>
  <si>
    <t>333333333333</t>
  </si>
  <si>
    <t>N/A</t>
  </si>
  <si>
    <t>North Factory</t>
  </si>
  <si>
    <t>S1  2FJ</t>
  </si>
  <si>
    <t>2222222222222</t>
  </si>
  <si>
    <t>South Factory</t>
  </si>
  <si>
    <t>SW1H 0ET</t>
  </si>
  <si>
    <t>4444444444444</t>
  </si>
  <si>
    <t>555555555555</t>
  </si>
  <si>
    <t>6666666666666</t>
  </si>
  <si>
    <t>East Factory</t>
  </si>
  <si>
    <t>CB2 8DF</t>
  </si>
  <si>
    <t>Electricity consumption (MWh) for 2018 CALENDAR YEAR</t>
  </si>
  <si>
    <t>&lt;&lt;Note, this should be completed for a calendar year, if 2018 is unavailable please use available data and detail in comments box</t>
  </si>
  <si>
    <t>ElecExample</t>
  </si>
  <si>
    <t>Example Business B Ltd</t>
  </si>
  <si>
    <t>n/a</t>
  </si>
  <si>
    <t>Installation electricity consumption (MWh) for 2018</t>
  </si>
  <si>
    <t>&lt;&lt;Note, this should be completed for a calendar year, if all of 2018 is unavailable please use available data and detail in comments box</t>
  </si>
  <si>
    <r>
      <t xml:space="preserve">
</t>
    </r>
    <r>
      <rPr>
        <b/>
        <sz val="12"/>
        <color indexed="10"/>
        <rFont val="Calibri"/>
        <family val="2"/>
      </rPr>
      <t>PLEASE ENTER ANY NOTES HERE AS THOSE WRITTEN ELSEWHERE ON THIS FORM WILL NOT BE READ. 
THIS SHOULD INCLUDE DETAILS, IF APPLICABLE, OF RELEVANT FORCE MAJEUR EVENTS.
TO GO TO A NEW LINE IN AN EXCEL CELL PRESS "ALT+ENTER"</t>
    </r>
  </si>
  <si>
    <t>S1 2FJ</t>
  </si>
  <si>
    <t>CALENDAR YEAR 2018</t>
  </si>
  <si>
    <t>Table 1: The list of eligible sectors</t>
  </si>
  <si>
    <t xml:space="preserve">Table 2: The list of eligible sectors under the European Commission's list of trade intensive sectors </t>
  </si>
  <si>
    <t>NACE code (v2.0)</t>
  </si>
  <si>
    <t>0510</t>
  </si>
  <si>
    <t>Mining of hard coal</t>
  </si>
  <si>
    <t>0812</t>
  </si>
  <si>
    <t>Operation of gravel and sand pits; mining of clays and kaolin</t>
  </si>
  <si>
    <t>0811</t>
  </si>
  <si>
    <t>Quarrying of ornamental and building stone, limestone, gypsum, chalk and slate</t>
  </si>
  <si>
    <t>Processing and preserving of poultry meat</t>
  </si>
  <si>
    <t>Manufacture of grain mill products</t>
  </si>
  <si>
    <t>0899</t>
  </si>
  <si>
    <t>Other mining and quarrying n.e.c.</t>
  </si>
  <si>
    <t>Manufacture of prepared feeds for farm animals</t>
  </si>
  <si>
    <t>Manufacture of malt</t>
  </si>
  <si>
    <t>Manufacture of knitted and crocheted fabrics</t>
  </si>
  <si>
    <t>Preparation and spinning of textile fibres</t>
  </si>
  <si>
    <t>Manufacture of carpets and rugs</t>
  </si>
  <si>
    <t>Weaving of textiles</t>
  </si>
  <si>
    <t>Manufacture of other technical and industrial textiles</t>
  </si>
  <si>
    <t>Manufacture of non-woven and articles made from non-woven, except apparel</t>
  </si>
  <si>
    <t>Manufacture of other textiles n.e.c.</t>
  </si>
  <si>
    <t>Sawmilling and planing of wood</t>
  </si>
  <si>
    <t>Manufacture of other wearing apparel and accessories</t>
  </si>
  <si>
    <t>Manufacture of veneer sheets and wood-based panels</t>
  </si>
  <si>
    <t>Manufacture of knitted and crocheted hosiery</t>
  </si>
  <si>
    <t>Manufacture of paper and paperboard</t>
  </si>
  <si>
    <t>Manufacture of other knitted and crocheted apparel</t>
  </si>
  <si>
    <t>Manufacture of household and sanitary goods and of toilet requisites</t>
  </si>
  <si>
    <t>Tanning and dressing of leather; dressing and dyeing of fur</t>
  </si>
  <si>
    <t>Manufacture of refined petroleum products</t>
  </si>
  <si>
    <t>Manufacture of other products of wood; manufacture of articles of cork, straw and plaiting materials</t>
  </si>
  <si>
    <t>Manufacture of industrial gases</t>
  </si>
  <si>
    <t>Manufacture of corrugated paper and paperboard and of containers of paper and paperboard</t>
  </si>
  <si>
    <t>Manufacture of other inorganic basic chemicals</t>
  </si>
  <si>
    <t>Manufacture of wallpaper</t>
  </si>
  <si>
    <t>Manufacture of other organic basic chemicals</t>
  </si>
  <si>
    <t>Manufacture of rubber tyres and tubes; retreading and rebuilding of rubber tyres</t>
  </si>
  <si>
    <t>Manufacture of fertilisers and nitrogen compounds</t>
  </si>
  <si>
    <t>Manufacture of other rubber products</t>
  </si>
  <si>
    <t>Manufacture of plastics in primary forms</t>
  </si>
  <si>
    <t>Manufacture of other plastic products</t>
  </si>
  <si>
    <t>Manufacture of synthetic rubber in primary forms</t>
  </si>
  <si>
    <t>Manufacture of other technical ceramic products</t>
  </si>
  <si>
    <t>Manufacture of man-made fibres</t>
  </si>
  <si>
    <t>Manufacture of plaster products for construction purposes</t>
  </si>
  <si>
    <t>Manufacture of plastic plates, sheets, tubes and profiles</t>
  </si>
  <si>
    <t>Manufacture of fibre cement</t>
  </si>
  <si>
    <t>Manufacture of plastic packing goods</t>
  </si>
  <si>
    <t>Manufacture of light metal packaging</t>
  </si>
  <si>
    <t>Manufacture of flat glass</t>
  </si>
  <si>
    <t>Manufacture of other electronic and electric wires and cables</t>
  </si>
  <si>
    <t>Manufacture of hollow glass</t>
  </si>
  <si>
    <t>Manufacture of machinery for metallurgy</t>
  </si>
  <si>
    <t>Manufacture of glass fibres</t>
  </si>
  <si>
    <t>Manufacture and processing of other glass, including technical glassware</t>
  </si>
  <si>
    <t>Manufacture of refractory products</t>
  </si>
  <si>
    <t>Manufacture of ceramic tiles and flags</t>
  </si>
  <si>
    <t>Manufacture of bricks, tiles and construction products, in baked clay</t>
  </si>
  <si>
    <t>Manufacture of other ceramic products</t>
  </si>
  <si>
    <t>Manufacture of cement</t>
  </si>
  <si>
    <t>Manufacture of lime and plaster</t>
  </si>
  <si>
    <t>Manufacture of other non-metallic mineral products n.e.c.</t>
  </si>
  <si>
    <t>Manufacture of basic iron and steel and of ferro-alloys</t>
  </si>
  <si>
    <t>Manufacture of tubes, pipes, hollow profiles and related fittings, of steel</t>
  </si>
  <si>
    <t>Cold drawing of bars</t>
  </si>
  <si>
    <t>Cold rolling of narrow strip</t>
  </si>
  <si>
    <t>Cold drawing of wire</t>
  </si>
  <si>
    <t>Aluminium production</t>
  </si>
  <si>
    <t>Lead, zinc and tin production</t>
  </si>
  <si>
    <t>Copper production</t>
  </si>
  <si>
    <t>Other non-ferrous metal production</t>
  </si>
  <si>
    <t>Casting of iron</t>
  </si>
  <si>
    <t>Casting of steel</t>
  </si>
  <si>
    <t>Casting of light metals</t>
  </si>
  <si>
    <t>Casting of other non-ferrous metals</t>
  </si>
  <si>
    <t>Manufacture of electronic components</t>
  </si>
  <si>
    <t>Manufacture of batteries and accumulators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</si>
</sst>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4" formatCode="_-&quot;£&quot;* #,##0.00_-;\-&quot;£&quot;* #,##0.00_-;_-&quot;£&quot;* &quot;-&quot;??_-;_-@_-"/>
    <numFmt numFmtId="43" formatCode="_-* #,##0.00_-;\-* #,##0.00_-;_-* &quot;-&quot;??_-;_-@_-"/>
    <numFmt numFmtId="164" formatCode="#,##0_ ;\-#,##0\ "/>
    <numFmt numFmtId="165" formatCode="_-* #,##0.0_-;\-* #,##0.0_-;_-* &quot;-&quot;??_-;_-@_-"/>
    <numFmt numFmtId="166" formatCode="_-* #,##0_-;\-* #,##0_-;_-* &quot;-&quot;??_-;_-@_-"/>
    <numFmt numFmtId="167" formatCode="_-&quot;£&quot;* #,##0_-;\-&quot;£&quot;* #,##0_-;_-&quot;£&quot;* &quot;-&quot;??_-;_-@_-"/>
    <numFmt numFmtId="168" formatCode="_-[$£-809]* #,##0_-;\-[$£-809]* #,##0_-;_-[$£-809]* &quot;-&quot;??_-;_-@_-"/>
    <numFmt numFmtId="169" formatCode="#,##0.0000_ ;\-#,##0.0000\ "/>
    <numFmt numFmtId="170" formatCode="#,##0.000000_ ;\-#,##0.000000\ "/>
    <numFmt numFmtId="171" formatCode="_-[$£-809]* #,##0.00_-;\-[$£-809]* #,##0.00_-;_-[$£-809]* &quot;-&quot;??_-;_-@_-"/>
    <numFmt numFmtId="172" formatCode="#,##0.0_ ;\-#,##0.0\ "/>
  </numFmts>
  <fonts count="47" x14ac:knownFonts="1">
    <font>
      <sz val="11"/>
      <color theme="1"/>
      <name val="Calibri"/>
      <family val="2"/>
      <scheme val="minor"/>
    </font>
    <font>
      <sz val="11"/>
      <name val="Calibri"/>
      <family val="2"/>
    </font>
    <font>
      <b/>
      <sz val="11"/>
      <name val="Calibri"/>
      <family val="2"/>
    </font>
    <font>
      <b/>
      <u/>
      <sz val="11"/>
      <name val="Calibri"/>
      <family val="2"/>
    </font>
    <font>
      <b/>
      <u/>
      <sz val="11"/>
      <name val="Arial Black"/>
      <family val="2"/>
    </font>
    <font>
      <b/>
      <u/>
      <sz val="14"/>
      <name val="Calibri"/>
      <family val="2"/>
    </font>
    <font>
      <b/>
      <sz val="12"/>
      <name val="Calibri"/>
      <family val="2"/>
    </font>
    <font>
      <sz val="12"/>
      <name val="Calibri"/>
      <family val="2"/>
    </font>
    <font>
      <b/>
      <sz val="18"/>
      <name val="Arial"/>
      <family val="2"/>
    </font>
    <font>
      <u/>
      <sz val="12"/>
      <name val="Calibri"/>
      <family val="2"/>
    </font>
    <font>
      <u/>
      <sz val="12"/>
      <color indexed="62"/>
      <name val="Calibri"/>
      <family val="2"/>
    </font>
    <font>
      <sz val="10"/>
      <name val="Calibri"/>
      <family val="2"/>
    </font>
    <font>
      <b/>
      <sz val="10"/>
      <name val="Calibri"/>
      <family val="2"/>
    </font>
    <font>
      <b/>
      <u/>
      <sz val="12"/>
      <name val="Calibri"/>
      <family val="2"/>
    </font>
    <font>
      <sz val="12"/>
      <name val="Arial Black"/>
      <family val="2"/>
    </font>
    <font>
      <b/>
      <sz val="12"/>
      <name val="Arial Black"/>
      <family val="2"/>
    </font>
    <font>
      <b/>
      <sz val="12"/>
      <color indexed="10"/>
      <name val="Calibri"/>
      <family val="2"/>
    </font>
    <font>
      <b/>
      <sz val="14"/>
      <name val="Calibri"/>
      <family val="2"/>
    </font>
    <font>
      <b/>
      <sz val="14"/>
      <name val="Arial"/>
      <family val="2"/>
    </font>
    <font>
      <b/>
      <sz val="10"/>
      <name val="Arial"/>
      <family val="2"/>
    </font>
    <font>
      <sz val="11"/>
      <color theme="1"/>
      <name val="Calibri"/>
      <family val="2"/>
      <scheme val="minor"/>
    </font>
    <font>
      <b/>
      <sz val="11"/>
      <color theme="1"/>
      <name val="Calibri"/>
      <family val="2"/>
      <scheme val="minor"/>
    </font>
    <font>
      <b/>
      <sz val="11"/>
      <color rgb="FFFF0000"/>
      <name val="Calibri"/>
      <family val="2"/>
      <scheme val="minor"/>
    </font>
    <font>
      <b/>
      <sz val="12"/>
      <color rgb="FFFF0000"/>
      <name val="Calibri"/>
      <family val="2"/>
    </font>
    <font>
      <sz val="12"/>
      <color rgb="FFFF0000"/>
      <name val="Calibri"/>
      <family val="2"/>
    </font>
    <font>
      <b/>
      <u/>
      <sz val="10"/>
      <name val="Calibri"/>
      <family val="2"/>
      <scheme val="minor"/>
    </font>
    <font>
      <b/>
      <sz val="12"/>
      <name val="Calibri"/>
      <family val="2"/>
      <scheme val="minor"/>
    </font>
    <font>
      <b/>
      <sz val="10"/>
      <color rgb="FFFFFFFF"/>
      <name val="Calibri"/>
      <family val="2"/>
      <scheme val="minor"/>
    </font>
    <font>
      <sz val="10"/>
      <name val="Calibri"/>
      <family val="2"/>
      <scheme val="minor"/>
    </font>
    <font>
      <b/>
      <i/>
      <sz val="12"/>
      <color rgb="FFFF0000"/>
      <name val="Calibri"/>
      <family val="2"/>
    </font>
    <font>
      <sz val="11"/>
      <color rgb="FFFF0000"/>
      <name val="Calibri"/>
      <family val="2"/>
      <scheme val="minor"/>
    </font>
    <font>
      <sz val="11"/>
      <color rgb="FFFF0000"/>
      <name val="Calibri"/>
      <family val="2"/>
    </font>
    <font>
      <b/>
      <sz val="11"/>
      <color rgb="FFFF0000"/>
      <name val="Calibri"/>
      <family val="2"/>
    </font>
    <font>
      <b/>
      <sz val="20"/>
      <name val="Calibri"/>
      <family val="2"/>
    </font>
    <font>
      <sz val="12"/>
      <name val="Calibri"/>
      <family val="2"/>
      <scheme val="minor"/>
    </font>
    <font>
      <sz val="14"/>
      <name val="Calibri"/>
      <family val="2"/>
    </font>
    <font>
      <b/>
      <sz val="28"/>
      <name val="Calibri"/>
      <family val="2"/>
    </font>
    <font>
      <sz val="12"/>
      <color theme="1"/>
      <name val="Calibri"/>
      <family val="2"/>
      <scheme val="minor"/>
    </font>
    <font>
      <b/>
      <sz val="16"/>
      <name val="Calibri"/>
      <family val="2"/>
    </font>
    <font>
      <sz val="14"/>
      <color rgb="FFFF0000"/>
      <name val="Calibri"/>
      <family val="2"/>
    </font>
    <font>
      <sz val="14"/>
      <color theme="1"/>
      <name val="Calibri"/>
      <family val="2"/>
      <scheme val="minor"/>
    </font>
    <font>
      <sz val="14"/>
      <color rgb="FFFF0000"/>
      <name val="Calibri"/>
      <family val="2"/>
      <scheme val="minor"/>
    </font>
    <font>
      <sz val="11"/>
      <color theme="0"/>
      <name val="Calibri"/>
      <family val="2"/>
    </font>
    <font>
      <sz val="8"/>
      <name val="Calibri"/>
      <family val="2"/>
      <scheme val="minor"/>
    </font>
    <font>
      <sz val="10"/>
      <name val="Arial"/>
      <family val="2"/>
    </font>
    <font>
      <sz val="12"/>
      <color rgb="FFFF0000"/>
      <name val="Calibri"/>
      <family val="2"/>
      <scheme val="minor"/>
    </font>
    <font>
      <u/>
      <sz val="11"/>
      <color theme="10"/>
      <name val="Calibri"/>
      <family val="2"/>
      <scheme val="minor"/>
    </font>
  </fonts>
  <fills count="12">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9FF9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7E6E6"/>
        <bgColor indexed="64"/>
      </patternFill>
    </fill>
  </fills>
  <borders count="94">
    <border>
      <left/>
      <right/>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diagonal/>
    </border>
    <border>
      <left/>
      <right/>
      <top/>
      <bottom style="thin">
        <color indexed="64"/>
      </bottom>
      <diagonal/>
    </border>
    <border>
      <left style="thin">
        <color indexed="64"/>
      </left>
      <right/>
      <top style="dashed">
        <color indexed="64"/>
      </top>
      <bottom style="thin">
        <color indexed="64"/>
      </bottom>
      <diagonal/>
    </border>
    <border>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ck">
        <color rgb="FFFFC000"/>
      </left>
      <right style="thin">
        <color indexed="64"/>
      </right>
      <top style="thin">
        <color indexed="64"/>
      </top>
      <bottom style="thin">
        <color indexed="64"/>
      </bottom>
      <diagonal/>
    </border>
    <border>
      <left/>
      <right style="thick">
        <color rgb="FFFFC000"/>
      </right>
      <top/>
      <bottom style="thin">
        <color indexed="64"/>
      </bottom>
      <diagonal/>
    </border>
    <border>
      <left style="thin">
        <color indexed="64"/>
      </left>
      <right style="thick">
        <color rgb="FFFFC000"/>
      </right>
      <top style="thin">
        <color indexed="64"/>
      </top>
      <bottom style="thin">
        <color indexed="64"/>
      </bottom>
      <diagonal/>
    </border>
    <border>
      <left style="thin">
        <color indexed="64"/>
      </left>
      <right style="thick">
        <color rgb="FFFFC000"/>
      </right>
      <top/>
      <bottom style="thin">
        <color indexed="64"/>
      </bottom>
      <diagonal/>
    </border>
    <border>
      <left style="thick">
        <color rgb="FFFFC000"/>
      </left>
      <right style="thin">
        <color indexed="64"/>
      </right>
      <top/>
      <bottom style="thin">
        <color indexed="64"/>
      </bottom>
      <diagonal/>
    </border>
    <border>
      <left/>
      <right style="dashed">
        <color rgb="FFFFC000"/>
      </right>
      <top/>
      <bottom/>
      <diagonal/>
    </border>
    <border>
      <left style="thick">
        <color rgb="FFFFC000"/>
      </left>
      <right/>
      <top style="thin">
        <color indexed="64"/>
      </top>
      <bottom style="thin">
        <color indexed="64"/>
      </bottom>
      <diagonal/>
    </border>
    <border>
      <left/>
      <right style="thick">
        <color rgb="FFFFC000"/>
      </right>
      <top style="thin">
        <color indexed="64"/>
      </top>
      <bottom style="thin">
        <color indexed="64"/>
      </bottom>
      <diagonal/>
    </border>
    <border>
      <left style="thick">
        <color rgb="FFFFC000"/>
      </left>
      <right style="thin">
        <color indexed="64"/>
      </right>
      <top style="thin">
        <color indexed="64"/>
      </top>
      <bottom style="dashed">
        <color indexed="64"/>
      </bottom>
      <diagonal/>
    </border>
    <border>
      <left style="thin">
        <color indexed="64"/>
      </left>
      <right style="thick">
        <color rgb="FFFFC000"/>
      </right>
      <top style="thin">
        <color indexed="64"/>
      </top>
      <bottom style="dashed">
        <color indexed="64"/>
      </bottom>
      <diagonal/>
    </border>
    <border>
      <left style="thick">
        <color rgb="FFFFC000"/>
      </left>
      <right style="thin">
        <color indexed="64"/>
      </right>
      <top/>
      <bottom style="dashed">
        <color indexed="64"/>
      </bottom>
      <diagonal/>
    </border>
    <border>
      <left style="thin">
        <color indexed="64"/>
      </left>
      <right style="thick">
        <color rgb="FFFFC000"/>
      </right>
      <top/>
      <bottom style="dashed">
        <color indexed="64"/>
      </bottom>
      <diagonal/>
    </border>
    <border>
      <left style="thick">
        <color rgb="FFFFC000"/>
      </left>
      <right/>
      <top/>
      <bottom/>
      <diagonal/>
    </border>
    <border>
      <left style="thin">
        <color indexed="64"/>
      </left>
      <right style="thick">
        <color rgb="FFFFC000"/>
      </right>
      <top/>
      <bottom/>
      <diagonal/>
    </border>
    <border>
      <left style="thick">
        <color rgb="FFFFC000"/>
      </left>
      <right style="thin">
        <color indexed="64"/>
      </right>
      <top/>
      <bottom/>
      <diagonal/>
    </border>
    <border>
      <left style="thick">
        <color rgb="FFFFC000"/>
      </left>
      <right style="thin">
        <color indexed="64"/>
      </right>
      <top style="dashed">
        <color indexed="64"/>
      </top>
      <bottom style="dashed">
        <color indexed="64"/>
      </bottom>
      <diagonal/>
    </border>
    <border>
      <left style="thin">
        <color indexed="64"/>
      </left>
      <right style="thick">
        <color rgb="FFFFC000"/>
      </right>
      <top style="dashed">
        <color indexed="64"/>
      </top>
      <bottom style="dashed">
        <color indexed="64"/>
      </bottom>
      <diagonal/>
    </border>
    <border>
      <left style="thick">
        <color rgb="FFFFC000"/>
      </left>
      <right/>
      <top style="dashed">
        <color indexed="64"/>
      </top>
      <bottom style="thin">
        <color indexed="64"/>
      </bottom>
      <diagonal/>
    </border>
    <border>
      <left/>
      <right style="dashed">
        <color rgb="FFFFC000"/>
      </right>
      <top style="thin">
        <color indexed="64"/>
      </top>
      <bottom/>
      <diagonal/>
    </border>
    <border>
      <left style="dashed">
        <color rgb="FFFFC000"/>
      </left>
      <right/>
      <top style="thin">
        <color indexed="64"/>
      </top>
      <bottom/>
      <diagonal/>
    </border>
    <border>
      <left/>
      <right style="dashed">
        <color rgb="FFFFC000"/>
      </right>
      <top/>
      <bottom style="thin">
        <color indexed="64"/>
      </bottom>
      <diagonal/>
    </border>
    <border>
      <left style="thick">
        <color rgb="FFFFC000"/>
      </left>
      <right/>
      <top style="dashed">
        <color indexed="64"/>
      </top>
      <bottom/>
      <diagonal/>
    </border>
    <border>
      <left/>
      <right/>
      <top style="thin">
        <color indexed="64"/>
      </top>
      <bottom style="thick">
        <color rgb="FFFFC000"/>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right style="medium">
        <color rgb="FFFF0000"/>
      </right>
      <top/>
      <bottom style="medium">
        <color rgb="FFFF0000"/>
      </bottom>
      <diagonal/>
    </border>
    <border>
      <left style="dashed">
        <color rgb="FFFFC000"/>
      </left>
      <right/>
      <top/>
      <bottom/>
      <diagonal/>
    </border>
    <border>
      <left/>
      <right style="thick">
        <color rgb="FFFFC000"/>
      </right>
      <top style="thin">
        <color indexed="64"/>
      </top>
      <bottom style="dashed">
        <color indexed="64"/>
      </bottom>
      <diagonal/>
    </border>
    <border>
      <left/>
      <right style="thick">
        <color rgb="FFFFC000"/>
      </right>
      <top/>
      <bottom style="dashed">
        <color indexed="64"/>
      </bottom>
      <diagonal/>
    </border>
    <border>
      <left/>
      <right style="thick">
        <color rgb="FFFFC000"/>
      </right>
      <top/>
      <bottom/>
      <diagonal/>
    </border>
    <border>
      <left/>
      <right style="thick">
        <color rgb="FFFFC000"/>
      </right>
      <top style="dashed">
        <color indexed="64"/>
      </top>
      <bottom style="dashed">
        <color indexed="64"/>
      </bottom>
      <diagonal/>
    </border>
    <border>
      <left/>
      <right style="thick">
        <color rgb="FFFFC000"/>
      </right>
      <top style="dashed">
        <color indexed="64"/>
      </top>
      <bottom/>
      <diagonal/>
    </border>
    <border>
      <left style="thin">
        <color indexed="64"/>
      </left>
      <right style="thin">
        <color indexed="64"/>
      </right>
      <top style="thick">
        <color rgb="FFFFC000"/>
      </top>
      <bottom/>
      <diagonal/>
    </border>
    <border>
      <left style="thin">
        <color indexed="64"/>
      </left>
      <right/>
      <top style="thick">
        <color rgb="FFFFC000"/>
      </top>
      <bottom/>
      <diagonal/>
    </border>
    <border>
      <left style="thick">
        <color rgb="FFFFC000"/>
      </left>
      <right/>
      <top style="thin">
        <color indexed="64"/>
      </top>
      <bottom/>
      <diagonal/>
    </border>
    <border>
      <left/>
      <right/>
      <top style="thin">
        <color indexed="64"/>
      </top>
      <bottom style="dashed">
        <color indexed="64"/>
      </bottom>
      <diagonal/>
    </border>
    <border>
      <left/>
      <right/>
      <top/>
      <bottom style="dashed">
        <color indexed="64"/>
      </bottom>
      <diagonal/>
    </border>
    <border>
      <left style="thin">
        <color indexed="64"/>
      </left>
      <right style="thick">
        <color rgb="FFFFC000"/>
      </right>
      <top style="dashed">
        <color indexed="64"/>
      </top>
      <bottom style="thin">
        <color indexed="64"/>
      </bottom>
      <diagonal/>
    </border>
    <border>
      <left/>
      <right style="thick">
        <color rgb="FFFFC000"/>
      </right>
      <top style="thin">
        <color indexed="64"/>
      </top>
      <bottom/>
      <diagonal/>
    </border>
    <border>
      <left/>
      <right/>
      <top style="thick">
        <color rgb="FFFFC000"/>
      </top>
      <bottom/>
      <diagonal/>
    </border>
    <border>
      <left style="thin">
        <color indexed="64"/>
      </left>
      <right style="thin">
        <color indexed="64"/>
      </right>
      <top style="dashed">
        <color indexed="64"/>
      </top>
      <bottom/>
      <diagonal/>
    </border>
    <border>
      <left/>
      <right/>
      <top style="dashed">
        <color indexed="64"/>
      </top>
      <bottom/>
      <diagonal/>
    </border>
    <border>
      <left style="thin">
        <color indexed="64"/>
      </left>
      <right style="thick">
        <color rgb="FFFFC000"/>
      </right>
      <top style="thick">
        <color rgb="FFFFC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ck">
        <color rgb="FFFFC000"/>
      </left>
      <right/>
      <top/>
      <bottom style="thin">
        <color indexed="64"/>
      </bottom>
      <diagonal/>
    </border>
    <border>
      <left style="thin">
        <color indexed="64"/>
      </left>
      <right style="thick">
        <color rgb="FFFFC000"/>
      </right>
      <top style="dashed">
        <color indexed="64"/>
      </top>
      <bottom/>
      <diagonal/>
    </border>
    <border>
      <left style="medium">
        <color rgb="FFFF0000"/>
      </left>
      <right style="medium">
        <color rgb="FFFF0000"/>
      </right>
      <top style="medium">
        <color rgb="FFFF0000"/>
      </top>
      <bottom/>
      <diagonal/>
    </border>
  </borders>
  <cellStyleXfs count="6">
    <xf numFmtId="0" fontId="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44" fillId="0" borderId="0"/>
    <xf numFmtId="0" fontId="46" fillId="0" borderId="0" applyNumberFormat="0" applyFill="0" applyBorder="0" applyAlignment="0" applyProtection="0"/>
  </cellStyleXfs>
  <cellXfs count="564">
    <xf numFmtId="0" fontId="0" fillId="0" borderId="0" xfId="0"/>
    <xf numFmtId="49" fontId="1" fillId="0" borderId="1" xfId="0" applyNumberFormat="1" applyFont="1" applyBorder="1" applyAlignment="1" applyProtection="1">
      <alignment vertical="center"/>
      <protection locked="0"/>
    </xf>
    <xf numFmtId="49" fontId="1" fillId="0" borderId="2" xfId="0" applyNumberFormat="1" applyFont="1" applyBorder="1" applyAlignment="1" applyProtection="1">
      <alignment vertical="center"/>
      <protection locked="0"/>
    </xf>
    <xf numFmtId="0" fontId="1" fillId="0" borderId="3" xfId="0" applyFont="1" applyBorder="1" applyAlignment="1">
      <alignment horizontal="center" vertical="center" wrapText="1"/>
    </xf>
    <xf numFmtId="0" fontId="2" fillId="3" borderId="4"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22"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0" fillId="0" borderId="5" xfId="0" applyBorder="1"/>
    <xf numFmtId="0" fontId="2" fillId="3" borderId="6" xfId="0" applyFont="1" applyFill="1" applyBorder="1" applyAlignment="1">
      <alignment horizontal="left" vertical="center"/>
    </xf>
    <xf numFmtId="0" fontId="2" fillId="3" borderId="4" xfId="0" applyFont="1" applyFill="1" applyBorder="1" applyAlignment="1">
      <alignment horizontal="left" vertical="center"/>
    </xf>
    <xf numFmtId="0" fontId="6" fillId="0" borderId="3" xfId="0" applyFont="1" applyBorder="1" applyAlignment="1">
      <alignment horizontal="center"/>
    </xf>
    <xf numFmtId="0" fontId="7" fillId="4" borderId="3" xfId="0" applyFont="1" applyFill="1" applyBorder="1" applyAlignment="1" applyProtection="1">
      <alignment horizontal="center" vertical="center"/>
      <protection locked="0"/>
    </xf>
    <xf numFmtId="0" fontId="7" fillId="0" borderId="0" xfId="0" applyFont="1" applyAlignment="1">
      <alignment horizontal="left" vertical="center"/>
    </xf>
    <xf numFmtId="0" fontId="6" fillId="3" borderId="4" xfId="0" applyFont="1" applyFill="1" applyBorder="1" applyAlignment="1">
      <alignment horizontal="centerContinuous" vertical="center"/>
    </xf>
    <xf numFmtId="0" fontId="7" fillId="5" borderId="3" xfId="0" applyFont="1" applyFill="1" applyBorder="1" applyAlignment="1">
      <alignment horizontal="center" vertical="center"/>
    </xf>
    <xf numFmtId="49" fontId="7" fillId="5" borderId="7" xfId="0" applyNumberFormat="1" applyFont="1" applyFill="1" applyBorder="1" applyAlignment="1" applyProtection="1">
      <alignment horizontal="center" vertical="center"/>
      <protection locked="0"/>
    </xf>
    <xf numFmtId="49" fontId="7" fillId="5" borderId="8"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10" xfId="0" applyNumberFormat="1" applyFont="1" applyFill="1" applyBorder="1" applyAlignment="1" applyProtection="1">
      <alignment vertical="center"/>
      <protection locked="0"/>
    </xf>
    <xf numFmtId="0" fontId="7" fillId="0" borderId="0" xfId="0" applyFont="1" applyAlignment="1">
      <alignment vertical="center"/>
    </xf>
    <xf numFmtId="49" fontId="7" fillId="5" borderId="0" xfId="0" applyNumberFormat="1" applyFont="1" applyFill="1" applyAlignment="1">
      <alignment vertical="center"/>
    </xf>
    <xf numFmtId="0" fontId="7" fillId="0" borderId="0" xfId="0" applyFont="1" applyAlignment="1">
      <alignment horizontal="center" vertical="center"/>
    </xf>
    <xf numFmtId="0" fontId="7" fillId="5" borderId="3" xfId="0" applyFont="1" applyFill="1" applyBorder="1" applyAlignment="1" applyProtection="1">
      <alignment horizontal="center" vertical="center"/>
      <protection locked="0"/>
    </xf>
    <xf numFmtId="167" fontId="7" fillId="0" borderId="9" xfId="2" applyNumberFormat="1" applyFont="1" applyBorder="1" applyAlignment="1" applyProtection="1">
      <alignment horizontal="center" vertical="center"/>
      <protection locked="0"/>
    </xf>
    <xf numFmtId="0" fontId="7" fillId="0" borderId="6" xfId="0" applyFont="1" applyBorder="1" applyAlignment="1">
      <alignment horizontal="centerContinuous" vertical="center"/>
    </xf>
    <xf numFmtId="0" fontId="7" fillId="0" borderId="4" xfId="0" applyFont="1" applyBorder="1" applyAlignment="1">
      <alignment horizontal="centerContinuous" vertical="center"/>
    </xf>
    <xf numFmtId="165" fontId="7" fillId="0" borderId="9" xfId="1" applyNumberFormat="1" applyFont="1" applyBorder="1" applyAlignment="1" applyProtection="1">
      <alignment horizontal="center" vertical="center"/>
      <protection locked="0"/>
    </xf>
    <xf numFmtId="168" fontId="7" fillId="0" borderId="9" xfId="1" applyNumberFormat="1" applyFont="1" applyBorder="1" applyAlignment="1" applyProtection="1">
      <alignment horizontal="center" vertical="center"/>
      <protection locked="0"/>
    </xf>
    <xf numFmtId="0" fontId="23" fillId="0" borderId="0" xfId="0" applyFont="1" applyAlignment="1">
      <alignment vertical="center"/>
    </xf>
    <xf numFmtId="0" fontId="7" fillId="0" borderId="44" xfId="0" applyFont="1" applyBorder="1" applyAlignment="1">
      <alignment vertical="center"/>
    </xf>
    <xf numFmtId="0" fontId="7" fillId="0" borderId="0" xfId="0" applyFont="1" applyAlignment="1">
      <alignment vertical="top" wrapText="1"/>
    </xf>
    <xf numFmtId="164" fontId="7" fillId="0" borderId="0" xfId="1" applyNumberFormat="1" applyFont="1" applyAlignment="1" applyProtection="1">
      <alignment horizontal="center" vertical="center"/>
      <protection locked="0"/>
    </xf>
    <xf numFmtId="170" fontId="7" fillId="0" borderId="0" xfId="1" applyNumberFormat="1" applyFont="1" applyAlignment="1" applyProtection="1">
      <alignment horizontal="center" vertical="center"/>
      <protection locked="0"/>
    </xf>
    <xf numFmtId="9" fontId="7" fillId="0" borderId="3" xfId="3" applyFont="1" applyBorder="1" applyAlignment="1">
      <alignment horizontal="center" vertical="center"/>
    </xf>
    <xf numFmtId="0" fontId="7" fillId="0" borderId="3" xfId="0" applyFont="1" applyBorder="1" applyAlignment="1">
      <alignment horizontal="center" vertical="center"/>
    </xf>
    <xf numFmtId="0" fontId="7" fillId="5"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6" borderId="2" xfId="0" applyFont="1" applyFill="1" applyBorder="1" applyAlignment="1">
      <alignment horizontal="center" vertical="center"/>
    </xf>
    <xf numFmtId="49" fontId="7" fillId="0" borderId="2" xfId="0" applyNumberFormat="1" applyFont="1" applyBorder="1" applyAlignment="1" applyProtection="1">
      <alignment vertical="center"/>
      <protection locked="0"/>
    </xf>
    <xf numFmtId="49" fontId="7" fillId="5" borderId="2" xfId="0" applyNumberFormat="1" applyFont="1" applyFill="1" applyBorder="1" applyAlignment="1" applyProtection="1">
      <alignment vertical="center"/>
      <protection locked="0"/>
    </xf>
    <xf numFmtId="0" fontId="7" fillId="0" borderId="13" xfId="0" applyFont="1" applyBorder="1" applyAlignment="1" applyProtection="1">
      <alignment horizontal="center" vertical="center"/>
      <protection locked="0"/>
    </xf>
    <xf numFmtId="166" fontId="7" fillId="0" borderId="47" xfId="1" applyNumberFormat="1" applyFont="1" applyBorder="1" applyAlignment="1" applyProtection="1">
      <alignment vertical="center"/>
      <protection locked="0"/>
    </xf>
    <xf numFmtId="166" fontId="7" fillId="0" borderId="2" xfId="1" applyNumberFormat="1" applyFont="1" applyBorder="1" applyAlignment="1" applyProtection="1">
      <alignment vertical="center"/>
      <protection locked="0"/>
    </xf>
    <xf numFmtId="166" fontId="7" fillId="6" borderId="47" xfId="1" applyNumberFormat="1" applyFont="1" applyFill="1" applyBorder="1" applyAlignment="1" applyProtection="1">
      <alignment vertical="center"/>
      <protection locked="0"/>
    </xf>
    <xf numFmtId="166" fontId="7" fillId="6" borderId="2" xfId="1" applyNumberFormat="1" applyFont="1" applyFill="1" applyBorder="1" applyAlignment="1" applyProtection="1">
      <alignment vertical="center"/>
      <protection locked="0"/>
    </xf>
    <xf numFmtId="166" fontId="7" fillId="6" borderId="48" xfId="1" applyNumberFormat="1" applyFont="1" applyFill="1" applyBorder="1" applyAlignment="1" applyProtection="1">
      <alignment vertical="center"/>
      <protection locked="0"/>
    </xf>
    <xf numFmtId="49" fontId="7" fillId="0" borderId="1" xfId="0" applyNumberFormat="1" applyFont="1" applyBorder="1" applyAlignment="1" applyProtection="1">
      <alignment vertical="center"/>
      <protection locked="0"/>
    </xf>
    <xf numFmtId="49" fontId="7" fillId="5" borderId="1" xfId="0" applyNumberFormat="1" applyFont="1" applyFill="1" applyBorder="1" applyAlignment="1" applyProtection="1">
      <alignment vertical="center"/>
      <protection locked="0"/>
    </xf>
    <xf numFmtId="49" fontId="7" fillId="0" borderId="8" xfId="0" applyNumberFormat="1" applyFont="1" applyBorder="1" applyAlignment="1" applyProtection="1">
      <alignment vertical="center"/>
      <protection locked="0"/>
    </xf>
    <xf numFmtId="0" fontId="7" fillId="0" borderId="14" xfId="0" applyFont="1" applyBorder="1" applyAlignment="1" applyProtection="1">
      <alignment horizontal="center" vertical="center"/>
      <protection locked="0"/>
    </xf>
    <xf numFmtId="166" fontId="7" fillId="0" borderId="49" xfId="1" applyNumberFormat="1" applyFont="1" applyBorder="1" applyAlignment="1" applyProtection="1">
      <alignment vertical="center"/>
      <protection locked="0"/>
    </xf>
    <xf numFmtId="166" fontId="7" fillId="0" borderId="1" xfId="1" applyNumberFormat="1" applyFont="1" applyBorder="1" applyAlignment="1" applyProtection="1">
      <alignment vertical="center"/>
      <protection locked="0"/>
    </xf>
    <xf numFmtId="166" fontId="7" fillId="6" borderId="49" xfId="1" applyNumberFormat="1" applyFont="1" applyFill="1" applyBorder="1" applyAlignment="1" applyProtection="1">
      <alignment vertical="center"/>
      <protection locked="0"/>
    </xf>
    <xf numFmtId="166" fontId="7" fillId="6" borderId="1" xfId="1" applyNumberFormat="1" applyFont="1" applyFill="1" applyBorder="1" applyAlignment="1" applyProtection="1">
      <alignment vertical="center"/>
      <protection locked="0"/>
    </xf>
    <xf numFmtId="166" fontId="7" fillId="6" borderId="50" xfId="1" applyNumberFormat="1" applyFont="1" applyFill="1" applyBorder="1" applyAlignment="1" applyProtection="1">
      <alignment vertical="center"/>
      <protection locked="0"/>
    </xf>
    <xf numFmtId="49" fontId="7" fillId="5" borderId="7" xfId="0" applyNumberFormat="1" applyFont="1" applyFill="1" applyBorder="1" applyAlignment="1" applyProtection="1">
      <alignment vertical="center"/>
      <protection locked="0"/>
    </xf>
    <xf numFmtId="49" fontId="7" fillId="0" borderId="7" xfId="0" applyNumberFormat="1" applyFont="1" applyBorder="1" applyAlignment="1" applyProtection="1">
      <alignment vertical="center"/>
      <protection locked="0"/>
    </xf>
    <xf numFmtId="166" fontId="7" fillId="0" borderId="51" xfId="1" applyNumberFormat="1" applyFont="1" applyBorder="1" applyAlignment="1" applyProtection="1">
      <alignment horizontal="center" vertical="center"/>
      <protection locked="0"/>
    </xf>
    <xf numFmtId="166" fontId="7" fillId="0" borderId="15" xfId="1" applyNumberFormat="1" applyFont="1" applyBorder="1" applyAlignment="1" applyProtection="1">
      <alignment horizontal="center" vertical="center"/>
      <protection locked="0"/>
    </xf>
    <xf numFmtId="166" fontId="7" fillId="6" borderId="53" xfId="1" applyNumberFormat="1" applyFont="1" applyFill="1" applyBorder="1" applyAlignment="1" applyProtection="1">
      <alignment horizontal="center" vertical="center"/>
      <protection locked="0"/>
    </xf>
    <xf numFmtId="166" fontId="7" fillId="6" borderId="7" xfId="1" applyNumberFormat="1" applyFont="1" applyFill="1" applyBorder="1" applyAlignment="1" applyProtection="1">
      <alignment horizontal="center" vertical="center"/>
      <protection locked="0"/>
    </xf>
    <xf numFmtId="166" fontId="7" fillId="6" borderId="52" xfId="1" applyNumberFormat="1" applyFont="1" applyFill="1" applyBorder="1" applyAlignment="1" applyProtection="1">
      <alignment horizontal="center" vertical="center"/>
      <protection locked="0"/>
    </xf>
    <xf numFmtId="166" fontId="7" fillId="0" borderId="54" xfId="1" applyNumberFormat="1" applyFont="1" applyBorder="1" applyAlignment="1" applyProtection="1">
      <alignment vertical="center"/>
      <protection locked="0"/>
    </xf>
    <xf numFmtId="166" fontId="7" fillId="0" borderId="8" xfId="1" applyNumberFormat="1" applyFont="1" applyBorder="1" applyAlignment="1" applyProtection="1">
      <alignment vertical="center"/>
      <protection locked="0"/>
    </xf>
    <xf numFmtId="166" fontId="7" fillId="6" borderId="54" xfId="1" applyNumberFormat="1" applyFont="1" applyFill="1" applyBorder="1" applyAlignment="1" applyProtection="1">
      <alignment vertical="center"/>
      <protection locked="0"/>
    </xf>
    <xf numFmtId="166" fontId="7" fillId="6" borderId="8" xfId="1" applyNumberFormat="1" applyFont="1" applyFill="1" applyBorder="1" applyAlignment="1" applyProtection="1">
      <alignment vertical="center"/>
      <protection locked="0"/>
    </xf>
    <xf numFmtId="166" fontId="7" fillId="6" borderId="55" xfId="1" applyNumberFormat="1" applyFont="1" applyFill="1" applyBorder="1" applyAlignment="1" applyProtection="1">
      <alignment vertical="center"/>
      <protection locked="0"/>
    </xf>
    <xf numFmtId="49" fontId="7" fillId="0" borderId="10" xfId="0" applyNumberFormat="1" applyFont="1" applyBorder="1" applyAlignment="1" applyProtection="1">
      <alignment vertical="center"/>
      <protection locked="0"/>
    </xf>
    <xf numFmtId="49" fontId="7" fillId="0" borderId="9" xfId="0" applyNumberFormat="1"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166" fontId="7" fillId="0" borderId="56" xfId="1" applyNumberFormat="1" applyFont="1" applyBorder="1" applyAlignment="1" applyProtection="1">
      <alignment horizontal="center" vertical="center"/>
      <protection locked="0"/>
    </xf>
    <xf numFmtId="166" fontId="7" fillId="0" borderId="17" xfId="1" applyNumberFormat="1" applyFont="1" applyBorder="1" applyAlignment="1" applyProtection="1">
      <alignment horizontal="center" vertical="center"/>
      <protection locked="0"/>
    </xf>
    <xf numFmtId="166" fontId="7" fillId="6" borderId="43" xfId="1" applyNumberFormat="1" applyFont="1" applyFill="1" applyBorder="1" applyAlignment="1" applyProtection="1">
      <alignment horizontal="center" vertical="center"/>
      <protection locked="0"/>
    </xf>
    <xf numFmtId="166" fontId="7" fillId="6" borderId="9" xfId="1" applyNumberFormat="1" applyFont="1" applyFill="1" applyBorder="1" applyAlignment="1" applyProtection="1">
      <alignment horizontal="center" vertical="center"/>
      <protection locked="0"/>
    </xf>
    <xf numFmtId="166" fontId="7" fillId="6" borderId="42" xfId="1" applyNumberFormat="1" applyFont="1" applyFill="1" applyBorder="1" applyAlignment="1" applyProtection="1">
      <alignment horizontal="center" vertical="center"/>
      <protection locked="0"/>
    </xf>
    <xf numFmtId="49" fontId="7" fillId="0" borderId="0" xfId="0" applyNumberFormat="1" applyFont="1" applyAlignment="1">
      <alignment vertical="center"/>
    </xf>
    <xf numFmtId="0" fontId="7" fillId="0" borderId="57" xfId="0" applyFont="1" applyBorder="1" applyAlignment="1">
      <alignment horizontal="center" vertical="center"/>
    </xf>
    <xf numFmtId="166" fontId="7" fillId="0" borderId="58" xfId="1" applyNumberFormat="1" applyFont="1" applyBorder="1" applyAlignment="1">
      <alignment horizontal="center" vertical="center"/>
    </xf>
    <xf numFmtId="166" fontId="7" fillId="0" borderId="18" xfId="1" applyNumberFormat="1" applyFont="1" applyBorder="1" applyAlignment="1">
      <alignment horizontal="center" vertical="center"/>
    </xf>
    <xf numFmtId="0" fontId="7" fillId="0" borderId="59" xfId="0" applyFont="1" applyBorder="1" applyAlignment="1">
      <alignment vertical="center"/>
    </xf>
    <xf numFmtId="49" fontId="7" fillId="0" borderId="13" xfId="0" applyNumberFormat="1" applyFont="1" applyBorder="1" applyAlignment="1" applyProtection="1">
      <alignment vertical="center"/>
      <protection locked="0"/>
    </xf>
    <xf numFmtId="49" fontId="7" fillId="0" borderId="19" xfId="0" applyNumberFormat="1" applyFont="1" applyBorder="1" applyAlignment="1" applyProtection="1">
      <alignment vertical="center"/>
      <protection locked="0"/>
    </xf>
    <xf numFmtId="49" fontId="7" fillId="0" borderId="14" xfId="0" applyNumberFormat="1" applyFont="1" applyBorder="1" applyAlignment="1" applyProtection="1">
      <alignment vertical="center"/>
      <protection locked="0"/>
    </xf>
    <xf numFmtId="49" fontId="7" fillId="5" borderId="9" xfId="0" applyNumberFormat="1" applyFont="1" applyFill="1" applyBorder="1" applyAlignment="1" applyProtection="1">
      <alignment horizontal="center" vertical="center"/>
      <protection locked="0"/>
    </xf>
    <xf numFmtId="49" fontId="7" fillId="5" borderId="11" xfId="0" applyNumberFormat="1" applyFont="1" applyFill="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7" fillId="0" borderId="0" xfId="0" applyFont="1" applyAlignment="1">
      <alignment horizontal="left" vertical="center" wrapText="1"/>
    </xf>
    <xf numFmtId="49" fontId="7" fillId="5" borderId="13" xfId="0" applyNumberFormat="1" applyFont="1" applyFill="1" applyBorder="1" applyAlignment="1" applyProtection="1">
      <alignment vertical="center"/>
      <protection locked="0"/>
    </xf>
    <xf numFmtId="49" fontId="7" fillId="5" borderId="19" xfId="0" applyNumberFormat="1" applyFont="1" applyFill="1" applyBorder="1" applyAlignment="1" applyProtection="1">
      <alignment vertical="center"/>
      <protection locked="0"/>
    </xf>
    <xf numFmtId="49" fontId="7" fillId="5" borderId="14" xfId="0" applyNumberFormat="1" applyFont="1" applyFill="1" applyBorder="1" applyAlignment="1" applyProtection="1">
      <alignment vertical="center"/>
      <protection locked="0"/>
    </xf>
    <xf numFmtId="166" fontId="7" fillId="0" borderId="60" xfId="1" applyNumberFormat="1" applyFont="1" applyBorder="1" applyAlignment="1" applyProtection="1">
      <alignment horizontal="center" vertical="center"/>
      <protection locked="0"/>
    </xf>
    <xf numFmtId="166" fontId="7" fillId="0" borderId="20" xfId="1" applyNumberFormat="1" applyFont="1" applyBorder="1" applyAlignment="1" applyProtection="1">
      <alignment horizontal="center" vertical="center"/>
      <protection locked="0"/>
    </xf>
    <xf numFmtId="166" fontId="7" fillId="0" borderId="61" xfId="1" applyNumberFormat="1" applyFont="1" applyBorder="1" applyAlignment="1">
      <alignment horizontal="center" vertical="center"/>
    </xf>
    <xf numFmtId="0" fontId="7" fillId="5" borderId="9" xfId="0" applyFont="1" applyFill="1" applyBorder="1" applyAlignment="1">
      <alignment horizontal="center" vertical="center" wrapText="1"/>
    </xf>
    <xf numFmtId="166" fontId="7" fillId="5" borderId="21" xfId="1" applyNumberFormat="1" applyFont="1" applyFill="1" applyBorder="1" applyAlignment="1" applyProtection="1">
      <alignment horizontal="center" vertical="center"/>
      <protection locked="0"/>
    </xf>
    <xf numFmtId="166" fontId="7" fillId="5" borderId="0" xfId="1" applyNumberFormat="1" applyFont="1" applyFill="1" applyAlignment="1" applyProtection="1">
      <alignment horizontal="center" vertical="center"/>
      <protection locked="0"/>
    </xf>
    <xf numFmtId="166" fontId="7" fillId="5" borderId="8" xfId="1" applyNumberFormat="1" applyFont="1" applyFill="1" applyBorder="1" applyAlignment="1" applyProtection="1">
      <alignment vertical="center"/>
      <protection locked="0"/>
    </xf>
    <xf numFmtId="166" fontId="7" fillId="5" borderId="22" xfId="1" applyNumberFormat="1" applyFont="1" applyFill="1" applyBorder="1" applyAlignment="1" applyProtection="1">
      <alignment vertical="center"/>
      <protection locked="0"/>
    </xf>
    <xf numFmtId="0" fontId="1" fillId="0" borderId="0" xfId="0" applyFont="1" applyAlignment="1">
      <alignment horizontal="right" vertical="center"/>
    </xf>
    <xf numFmtId="49" fontId="1" fillId="0" borderId="0" xfId="0" applyNumberFormat="1" applyFont="1" applyAlignment="1">
      <alignment vertical="center"/>
    </xf>
    <xf numFmtId="1" fontId="7" fillId="4" borderId="0" xfId="2" applyNumberFormat="1" applyFont="1" applyFill="1" applyAlignment="1" applyProtection="1">
      <alignment horizontal="center" vertical="center"/>
      <protection locked="0"/>
    </xf>
    <xf numFmtId="0" fontId="1" fillId="4" borderId="0" xfId="0" applyFont="1" applyFill="1" applyAlignment="1">
      <alignment vertical="center"/>
    </xf>
    <xf numFmtId="0" fontId="7" fillId="4" borderId="0" xfId="0" applyFont="1" applyFill="1" applyAlignment="1">
      <alignment horizontal="left" vertical="center"/>
    </xf>
    <xf numFmtId="171" fontId="7" fillId="4" borderId="0" xfId="1" applyNumberFormat="1" applyFont="1" applyFill="1" applyAlignment="1" applyProtection="1">
      <alignment horizontal="center" vertical="center"/>
      <protection locked="0"/>
    </xf>
    <xf numFmtId="0" fontId="25" fillId="0" borderId="0" xfId="0" applyFont="1"/>
    <xf numFmtId="0" fontId="26" fillId="0" borderId="0" xfId="0" applyFont="1" applyAlignment="1">
      <alignment vertical="center"/>
    </xf>
    <xf numFmtId="0" fontId="27" fillId="7" borderId="62" xfId="0" applyFont="1" applyFill="1" applyBorder="1" applyAlignment="1">
      <alignment vertical="center" wrapText="1"/>
    </xf>
    <xf numFmtId="0" fontId="27" fillId="7" borderId="63" xfId="0" applyFont="1" applyFill="1" applyBorder="1" applyAlignment="1">
      <alignment horizontal="left" vertical="top" wrapText="1" indent="2"/>
    </xf>
    <xf numFmtId="0" fontId="28" fillId="0" borderId="64" xfId="0" applyFont="1" applyBorder="1" applyAlignment="1">
      <alignment vertical="center" wrapText="1"/>
    </xf>
    <xf numFmtId="0" fontId="28" fillId="0" borderId="65" xfId="0" applyFont="1" applyBorder="1" applyAlignment="1">
      <alignment vertical="center" wrapText="1"/>
    </xf>
    <xf numFmtId="0" fontId="7" fillId="0" borderId="12" xfId="0" applyFont="1" applyBorder="1" applyAlignment="1">
      <alignment horizontal="center" vertical="center"/>
    </xf>
    <xf numFmtId="166" fontId="7" fillId="0" borderId="23" xfId="1" applyNumberFormat="1" applyFont="1" applyBorder="1" applyAlignment="1" applyProtection="1">
      <alignment vertical="center"/>
      <protection locked="0"/>
    </xf>
    <xf numFmtId="166" fontId="7" fillId="0" borderId="24" xfId="1" applyNumberFormat="1" applyFont="1" applyBorder="1" applyAlignment="1" applyProtection="1">
      <alignment vertical="center"/>
      <protection locked="0"/>
    </xf>
    <xf numFmtId="166" fontId="7" fillId="0" borderId="0" xfId="1" applyNumberFormat="1" applyFont="1" applyAlignment="1" applyProtection="1">
      <alignment horizontal="center" vertical="center"/>
      <protection locked="0"/>
    </xf>
    <xf numFmtId="166" fontId="7" fillId="0" borderId="25" xfId="1" applyNumberFormat="1" applyFont="1" applyBorder="1" applyAlignment="1" applyProtection="1">
      <alignment vertical="center"/>
      <protection locked="0"/>
    </xf>
    <xf numFmtId="166" fontId="7" fillId="0" borderId="10" xfId="1" applyNumberFormat="1" applyFont="1" applyBorder="1" applyAlignment="1" applyProtection="1">
      <alignment horizontal="center" vertical="center"/>
      <protection locked="0"/>
    </xf>
    <xf numFmtId="0" fontId="7" fillId="4" borderId="0" xfId="0" applyFont="1" applyFill="1" applyAlignment="1">
      <alignment vertical="center"/>
    </xf>
    <xf numFmtId="0" fontId="1" fillId="0" borderId="0" xfId="0" applyFont="1" applyAlignment="1">
      <alignment vertical="top" wrapText="1"/>
    </xf>
    <xf numFmtId="0" fontId="11" fillId="0" borderId="0" xfId="0" applyFont="1"/>
    <xf numFmtId="0" fontId="12" fillId="0" borderId="0" xfId="0" applyFont="1"/>
    <xf numFmtId="0" fontId="13" fillId="0" borderId="0" xfId="0" applyFont="1"/>
    <xf numFmtId="0" fontId="7" fillId="0" borderId="0" xfId="0" applyFont="1"/>
    <xf numFmtId="0" fontId="6" fillId="0" borderId="3" xfId="0" applyFont="1" applyBorder="1"/>
    <xf numFmtId="0" fontId="0" fillId="0" borderId="0" xfId="0" applyAlignment="1">
      <alignment wrapText="1"/>
    </xf>
    <xf numFmtId="0" fontId="7" fillId="5" borderId="3" xfId="0" applyFont="1" applyFill="1" applyBorder="1" applyAlignment="1">
      <alignment horizontal="left" vertical="center" wrapText="1"/>
    </xf>
    <xf numFmtId="0" fontId="7" fillId="0" borderId="3" xfId="0" applyFont="1" applyBorder="1" applyAlignment="1">
      <alignment horizontal="left" vertical="center"/>
    </xf>
    <xf numFmtId="0" fontId="6" fillId="0" borderId="66" xfId="0" applyFont="1" applyBorder="1" applyAlignment="1">
      <alignment vertical="center" wrapText="1"/>
    </xf>
    <xf numFmtId="0" fontId="6" fillId="0" borderId="0" xfId="0" applyFont="1" applyAlignment="1">
      <alignment vertical="center" wrapText="1"/>
    </xf>
    <xf numFmtId="0" fontId="6" fillId="0" borderId="44" xfId="0" applyFont="1" applyBorder="1" applyAlignment="1">
      <alignment vertical="center" wrapText="1"/>
    </xf>
    <xf numFmtId="0" fontId="29" fillId="0" borderId="0" xfId="0" applyFont="1" applyAlignment="1">
      <alignment vertical="center"/>
    </xf>
    <xf numFmtId="49" fontId="28" fillId="0" borderId="64" xfId="0" applyNumberFormat="1" applyFont="1" applyBorder="1" applyAlignment="1">
      <alignment horizontal="right" vertical="center" wrapText="1"/>
    </xf>
    <xf numFmtId="49" fontId="1" fillId="0" borderId="9" xfId="0" applyNumberFormat="1" applyFont="1" applyBorder="1" applyAlignment="1" applyProtection="1">
      <alignment vertical="center"/>
      <protection locked="0"/>
    </xf>
    <xf numFmtId="49" fontId="7" fillId="0" borderId="9" xfId="0" applyNumberFormat="1" applyFont="1" applyBorder="1" applyAlignment="1" applyProtection="1">
      <alignment horizontal="center" vertical="center"/>
      <protection locked="0"/>
    </xf>
    <xf numFmtId="49" fontId="1" fillId="0" borderId="2" xfId="0" applyNumberFormat="1" applyFont="1" applyBorder="1" applyAlignment="1" applyProtection="1">
      <alignment vertical="center" wrapText="1"/>
      <protection locked="0"/>
    </xf>
    <xf numFmtId="49" fontId="1" fillId="0" borderId="1" xfId="0" applyNumberFormat="1" applyFont="1" applyBorder="1" applyAlignment="1" applyProtection="1">
      <alignment vertical="center" wrapText="1"/>
      <protection locked="0"/>
    </xf>
    <xf numFmtId="49" fontId="1" fillId="0" borderId="9" xfId="0" applyNumberFormat="1" applyFont="1" applyBorder="1" applyAlignment="1" applyProtection="1">
      <alignment vertical="center" wrapText="1"/>
      <protection locked="0"/>
    </xf>
    <xf numFmtId="0" fontId="2" fillId="0" borderId="0" xfId="0" applyFont="1" applyAlignment="1">
      <alignment horizontal="center" vertical="center"/>
    </xf>
    <xf numFmtId="0" fontId="2" fillId="0" borderId="15" xfId="0" applyFont="1" applyBorder="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pplyProtection="1">
      <alignment vertical="center"/>
      <protection locked="0"/>
    </xf>
    <xf numFmtId="49" fontId="7" fillId="0" borderId="0" xfId="0" applyNumberFormat="1" applyFont="1" applyAlignment="1" applyProtection="1">
      <alignment vertical="center" wrapText="1"/>
      <protection locked="0"/>
    </xf>
    <xf numFmtId="49" fontId="1" fillId="0" borderId="15" xfId="0" applyNumberFormat="1" applyFont="1" applyBorder="1" applyAlignment="1" applyProtection="1">
      <alignment vertical="center"/>
      <protection locked="0"/>
    </xf>
    <xf numFmtId="0" fontId="0" fillId="0" borderId="0" xfId="0" applyAlignment="1" applyProtection="1">
      <alignment vertical="top"/>
      <protection locked="0"/>
    </xf>
    <xf numFmtId="0" fontId="0" fillId="0" borderId="15" xfId="0" applyBorder="1" applyAlignment="1" applyProtection="1">
      <alignment vertical="top"/>
      <protection locked="0"/>
    </xf>
    <xf numFmtId="0" fontId="2" fillId="3" borderId="6" xfId="0" applyFont="1" applyFill="1" applyBorder="1" applyAlignment="1">
      <alignment vertical="center"/>
    </xf>
    <xf numFmtId="0" fontId="2" fillId="3" borderId="4" xfId="0" applyFont="1" applyFill="1" applyBorder="1" applyAlignment="1">
      <alignment vertical="center"/>
    </xf>
    <xf numFmtId="0" fontId="1" fillId="0" borderId="0" xfId="0" applyFont="1" applyAlignment="1">
      <alignment horizontal="left" vertical="center"/>
    </xf>
    <xf numFmtId="0" fontId="2" fillId="0" borderId="15" xfId="0" applyFont="1" applyBorder="1" applyAlignment="1">
      <alignment vertical="center"/>
    </xf>
    <xf numFmtId="0" fontId="0" fillId="0" borderId="15" xfId="0" applyBorder="1"/>
    <xf numFmtId="0" fontId="21" fillId="0" borderId="3" xfId="0" applyFont="1" applyBorder="1"/>
    <xf numFmtId="0" fontId="0" fillId="0" borderId="7" xfId="0" applyBorder="1"/>
    <xf numFmtId="0" fontId="1" fillId="0" borderId="7" xfId="0" applyFont="1" applyBorder="1" applyAlignment="1">
      <alignment vertical="center"/>
    </xf>
    <xf numFmtId="0" fontId="1" fillId="0" borderId="9" xfId="0" applyFont="1" applyBorder="1" applyAlignment="1">
      <alignment vertical="center"/>
    </xf>
    <xf numFmtId="49" fontId="1" fillId="0" borderId="26" xfId="0" applyNumberFormat="1" applyFont="1" applyBorder="1" applyAlignment="1">
      <alignment horizontal="center" vertical="center"/>
    </xf>
    <xf numFmtId="14" fontId="1" fillId="0" borderId="2" xfId="0" applyNumberFormat="1" applyFont="1" applyBorder="1" applyAlignment="1" applyProtection="1">
      <alignment vertical="center"/>
      <protection locked="0"/>
    </xf>
    <xf numFmtId="14" fontId="1" fillId="0" borderId="1" xfId="0" applyNumberFormat="1" applyFont="1" applyBorder="1" applyAlignment="1" applyProtection="1">
      <alignment vertical="center"/>
      <protection locked="0"/>
    </xf>
    <xf numFmtId="14" fontId="1" fillId="0" borderId="9" xfId="0" applyNumberFormat="1" applyFont="1" applyBorder="1" applyAlignment="1" applyProtection="1">
      <alignment vertical="center"/>
      <protection locked="0"/>
    </xf>
    <xf numFmtId="49" fontId="1" fillId="0" borderId="10" xfId="0" applyNumberFormat="1" applyFont="1" applyBorder="1" applyAlignment="1" applyProtection="1">
      <alignment vertical="center"/>
      <protection locked="0"/>
    </xf>
    <xf numFmtId="49" fontId="1" fillId="0" borderId="21" xfId="0" applyNumberFormat="1" applyFont="1" applyBorder="1" applyAlignment="1" applyProtection="1">
      <alignment vertical="center"/>
      <protection locked="0"/>
    </xf>
    <xf numFmtId="49" fontId="1" fillId="0" borderId="8" xfId="0" applyNumberFormat="1" applyFont="1" applyBorder="1" applyAlignment="1" applyProtection="1">
      <alignment vertical="center"/>
      <protection locked="0"/>
    </xf>
    <xf numFmtId="2" fontId="7" fillId="0" borderId="27" xfId="0" applyNumberFormat="1" applyFont="1" applyBorder="1" applyAlignment="1" applyProtection="1">
      <alignment vertical="center" wrapText="1"/>
      <protection locked="0"/>
    </xf>
    <xf numFmtId="0" fontId="7" fillId="0" borderId="3" xfId="0" applyFont="1" applyBorder="1" applyAlignment="1" applyProtection="1">
      <alignment horizontal="center" vertical="center"/>
      <protection locked="0"/>
    </xf>
    <xf numFmtId="0" fontId="7" fillId="6" borderId="2" xfId="0" applyFont="1" applyFill="1" applyBorder="1" applyAlignment="1" applyProtection="1">
      <alignment horizontal="center" vertical="center"/>
      <protection locked="0"/>
    </xf>
    <xf numFmtId="0" fontId="7" fillId="5" borderId="11" xfId="0" applyFont="1" applyFill="1" applyBorder="1" applyAlignment="1">
      <alignment vertical="center"/>
    </xf>
    <xf numFmtId="0" fontId="7" fillId="5" borderId="9" xfId="0" applyFont="1" applyFill="1" applyBorder="1" applyAlignment="1">
      <alignment vertical="center"/>
    </xf>
    <xf numFmtId="166" fontId="7" fillId="0" borderId="0" xfId="1" applyNumberFormat="1" applyFont="1" applyAlignment="1">
      <alignment horizontal="center" vertical="center"/>
    </xf>
    <xf numFmtId="0" fontId="7" fillId="8" borderId="0" xfId="0" applyFont="1" applyFill="1" applyAlignment="1">
      <alignment horizontal="left" vertical="center"/>
    </xf>
    <xf numFmtId="0" fontId="1" fillId="8" borderId="0" xfId="0" applyFont="1" applyFill="1" applyAlignment="1">
      <alignment vertical="center"/>
    </xf>
    <xf numFmtId="166" fontId="7" fillId="0" borderId="1" xfId="1" applyNumberFormat="1" applyFont="1" applyBorder="1" applyAlignment="1" applyProtection="1">
      <alignment horizontal="center" vertical="center"/>
      <protection locked="0"/>
    </xf>
    <xf numFmtId="166" fontId="7" fillId="0" borderId="8" xfId="1" applyNumberFormat="1" applyFont="1" applyBorder="1" applyAlignment="1" applyProtection="1">
      <alignment horizontal="center" vertical="center"/>
      <protection locked="0"/>
    </xf>
    <xf numFmtId="0" fontId="7" fillId="0" borderId="18" xfId="0" applyFont="1" applyBorder="1" applyAlignment="1">
      <alignment vertical="center" wrapText="1"/>
    </xf>
    <xf numFmtId="0" fontId="7" fillId="5" borderId="21" xfId="1" applyNumberFormat="1" applyFont="1" applyFill="1" applyBorder="1" applyAlignment="1" applyProtection="1">
      <alignment horizontal="center" vertical="center"/>
      <protection locked="0"/>
    </xf>
    <xf numFmtId="0" fontId="7" fillId="5" borderId="8" xfId="1" applyNumberFormat="1" applyFont="1" applyFill="1" applyBorder="1" applyAlignment="1" applyProtection="1">
      <alignment vertical="center"/>
      <protection locked="0"/>
    </xf>
    <xf numFmtId="0" fontId="7" fillId="5" borderId="10" xfId="1" applyNumberFormat="1" applyFont="1" applyFill="1" applyBorder="1" applyAlignment="1" applyProtection="1">
      <alignment vertical="center"/>
      <protection locked="0"/>
    </xf>
    <xf numFmtId="0" fontId="7" fillId="0" borderId="9" xfId="0" applyFont="1" applyBorder="1" applyAlignment="1" applyProtection="1">
      <alignment horizontal="center" vertical="center" wrapText="1"/>
      <protection locked="0"/>
    </xf>
    <xf numFmtId="0" fontId="7" fillId="5" borderId="9" xfId="0" applyFont="1" applyFill="1" applyBorder="1" applyAlignment="1">
      <alignment horizontal="center" vertical="center"/>
    </xf>
    <xf numFmtId="0" fontId="13" fillId="0" borderId="3" xfId="0" applyFont="1" applyBorder="1" applyAlignment="1" applyProtection="1">
      <alignment horizontal="center" vertical="center" wrapText="1"/>
      <protection locked="0"/>
    </xf>
    <xf numFmtId="1" fontId="7" fillId="0" borderId="2" xfId="0" applyNumberFormat="1" applyFont="1" applyBorder="1" applyAlignment="1" applyProtection="1">
      <alignment vertical="center"/>
      <protection locked="0"/>
    </xf>
    <xf numFmtId="1" fontId="7" fillId="0" borderId="1" xfId="0" applyNumberFormat="1" applyFont="1" applyBorder="1" applyAlignment="1" applyProtection="1">
      <alignment vertical="center"/>
      <protection locked="0"/>
    </xf>
    <xf numFmtId="1" fontId="7" fillId="0" borderId="8" xfId="0" applyNumberFormat="1" applyFont="1" applyBorder="1" applyAlignment="1" applyProtection="1">
      <alignment vertical="center"/>
      <protection locked="0"/>
    </xf>
    <xf numFmtId="1" fontId="7" fillId="0" borderId="9" xfId="0" applyNumberFormat="1" applyFont="1" applyBorder="1" applyAlignment="1" applyProtection="1">
      <alignment horizontal="center" vertical="center"/>
      <protection locked="0"/>
    </xf>
    <xf numFmtId="1" fontId="7" fillId="5" borderId="13" xfId="1" applyNumberFormat="1" applyFont="1" applyFill="1" applyBorder="1" applyAlignment="1" applyProtection="1">
      <alignment horizontal="center" vertical="center"/>
      <protection locked="0"/>
    </xf>
    <xf numFmtId="1" fontId="7" fillId="5" borderId="2" xfId="1" applyNumberFormat="1" applyFont="1" applyFill="1" applyBorder="1" applyAlignment="1" applyProtection="1">
      <alignment horizontal="center" vertical="center"/>
      <protection locked="0"/>
    </xf>
    <xf numFmtId="1" fontId="7" fillId="5" borderId="14" xfId="0" applyNumberFormat="1" applyFont="1" applyFill="1" applyBorder="1" applyAlignment="1" applyProtection="1">
      <alignment horizontal="center" vertical="center"/>
      <protection locked="0"/>
    </xf>
    <xf numFmtId="1" fontId="7" fillId="5" borderId="8" xfId="0" applyNumberFormat="1" applyFont="1" applyFill="1" applyBorder="1" applyAlignment="1" applyProtection="1">
      <alignment horizontal="center" vertical="center"/>
      <protection locked="0"/>
    </xf>
    <xf numFmtId="1" fontId="7" fillId="5" borderId="17" xfId="0" applyNumberFormat="1" applyFont="1" applyFill="1" applyBorder="1" applyAlignment="1" applyProtection="1">
      <alignment horizontal="center" vertical="center"/>
      <protection locked="0"/>
    </xf>
    <xf numFmtId="1" fontId="7" fillId="5" borderId="10" xfId="0" applyNumberFormat="1" applyFont="1" applyFill="1" applyBorder="1" applyAlignment="1" applyProtection="1">
      <alignment horizontal="center" vertical="center"/>
      <protection locked="0"/>
    </xf>
    <xf numFmtId="14" fontId="7" fillId="5" borderId="12" xfId="0" applyNumberFormat="1" applyFont="1" applyFill="1" applyBorder="1" applyAlignment="1" applyProtection="1">
      <alignment horizontal="center" vertical="center"/>
      <protection locked="0"/>
    </xf>
    <xf numFmtId="14" fontId="7" fillId="5" borderId="3" xfId="0" applyNumberFormat="1" applyFont="1" applyFill="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166" fontId="7" fillId="0" borderId="67" xfId="1" applyNumberFormat="1" applyFont="1" applyBorder="1" applyAlignment="1" applyProtection="1">
      <alignment vertical="center"/>
      <protection locked="0"/>
    </xf>
    <xf numFmtId="166" fontId="7" fillId="0" borderId="68" xfId="1" applyNumberFormat="1" applyFont="1" applyBorder="1" applyAlignment="1" applyProtection="1">
      <alignment vertical="center"/>
      <protection locked="0"/>
    </xf>
    <xf numFmtId="166" fontId="7" fillId="0" borderId="69" xfId="1" applyNumberFormat="1" applyFont="1" applyBorder="1" applyAlignment="1" applyProtection="1">
      <alignment horizontal="center" vertical="center"/>
      <protection locked="0"/>
    </xf>
    <xf numFmtId="166" fontId="7" fillId="0" borderId="70" xfId="1" applyNumberFormat="1" applyFont="1" applyBorder="1" applyAlignment="1" applyProtection="1">
      <alignment vertical="center"/>
      <protection locked="0"/>
    </xf>
    <xf numFmtId="166" fontId="7" fillId="0" borderId="7" xfId="1" applyNumberFormat="1" applyFont="1" applyBorder="1" applyAlignment="1" applyProtection="1">
      <alignment horizontal="center" vertical="center"/>
      <protection locked="0"/>
    </xf>
    <xf numFmtId="166" fontId="7" fillId="0" borderId="71" xfId="1" applyNumberFormat="1" applyFont="1" applyBorder="1" applyAlignment="1" applyProtection="1">
      <alignment horizontal="center" vertical="center"/>
      <protection locked="0"/>
    </xf>
    <xf numFmtId="0" fontId="24" fillId="0" borderId="66" xfId="0" applyFont="1" applyBorder="1" applyAlignment="1">
      <alignment vertical="center"/>
    </xf>
    <xf numFmtId="14" fontId="7" fillId="0" borderId="9" xfId="0" applyNumberFormat="1" applyFont="1" applyBorder="1" applyAlignment="1" applyProtection="1">
      <alignment horizontal="center" vertical="center"/>
      <protection locked="0"/>
    </xf>
    <xf numFmtId="0" fontId="30" fillId="0" borderId="0" xfId="0" applyFont="1"/>
    <xf numFmtId="0" fontId="6" fillId="0" borderId="0" xfId="0" applyFont="1" applyAlignment="1">
      <alignment vertical="center"/>
    </xf>
    <xf numFmtId="0" fontId="7" fillId="0" borderId="0" xfId="0" applyFont="1" applyAlignment="1">
      <alignment vertical="center" wrapText="1"/>
    </xf>
    <xf numFmtId="0" fontId="33" fillId="9" borderId="6" xfId="0" applyFont="1" applyFill="1" applyBorder="1" applyAlignment="1">
      <alignment vertical="center"/>
    </xf>
    <xf numFmtId="0" fontId="33" fillId="9" borderId="4" xfId="0" applyFont="1" applyFill="1" applyBorder="1" applyAlignment="1">
      <alignment vertical="center"/>
    </xf>
    <xf numFmtId="0" fontId="33" fillId="9" borderId="12" xfId="0" applyFont="1" applyFill="1" applyBorder="1" applyAlignment="1">
      <alignment vertical="center"/>
    </xf>
    <xf numFmtId="14" fontId="1" fillId="0" borderId="0" xfId="0" applyNumberFormat="1" applyFont="1" applyAlignment="1">
      <alignment vertical="center"/>
    </xf>
    <xf numFmtId="0" fontId="7" fillId="0" borderId="0" xfId="0" applyFont="1" applyAlignment="1" applyProtection="1">
      <alignment vertical="top" wrapText="1"/>
      <protection locked="0"/>
    </xf>
    <xf numFmtId="0" fontId="7" fillId="4" borderId="0" xfId="0" applyFont="1" applyFill="1" applyAlignment="1">
      <alignment horizontal="center" vertical="center" wrapText="1"/>
    </xf>
    <xf numFmtId="0" fontId="7"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14" fontId="7" fillId="0" borderId="0" xfId="0" applyNumberFormat="1" applyFont="1" applyAlignment="1">
      <alignment horizontal="center" vertical="center" wrapText="1"/>
    </xf>
    <xf numFmtId="14" fontId="7" fillId="0" borderId="0" xfId="0" applyNumberFormat="1" applyFont="1" applyAlignment="1">
      <alignment horizontal="center" vertical="center"/>
    </xf>
    <xf numFmtId="1" fontId="7" fillId="0" borderId="0" xfId="0" applyNumberFormat="1" applyFont="1" applyAlignment="1">
      <alignment horizontal="center" vertical="center" wrapText="1"/>
    </xf>
    <xf numFmtId="14" fontId="7" fillId="4" borderId="0" xfId="0" applyNumberFormat="1" applyFont="1" applyFill="1" applyAlignment="1">
      <alignment horizontal="center" vertical="center" wrapText="1"/>
    </xf>
    <xf numFmtId="1" fontId="7" fillId="4" borderId="0" xfId="0" applyNumberFormat="1" applyFont="1" applyFill="1" applyAlignment="1">
      <alignment horizontal="center" vertical="center" wrapText="1"/>
    </xf>
    <xf numFmtId="0" fontId="33" fillId="3" borderId="29" xfId="0" applyFont="1" applyFill="1" applyBorder="1" applyAlignment="1">
      <alignment vertical="center"/>
    </xf>
    <xf numFmtId="0" fontId="17" fillId="3" borderId="18" xfId="0" applyFont="1" applyFill="1" applyBorder="1" applyAlignment="1">
      <alignment horizontal="left" vertical="center"/>
    </xf>
    <xf numFmtId="0" fontId="35" fillId="3" borderId="18" xfId="0" applyFont="1" applyFill="1" applyBorder="1" applyAlignment="1">
      <alignment horizontal="left" vertical="center"/>
    </xf>
    <xf numFmtId="0" fontId="36" fillId="3" borderId="18" xfId="0" applyFont="1" applyFill="1" applyBorder="1" applyAlignment="1">
      <alignment horizontal="left"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14" fontId="7" fillId="5" borderId="39" xfId="0" applyNumberFormat="1" applyFont="1" applyFill="1" applyBorder="1" applyProtection="1">
      <protection locked="0"/>
    </xf>
    <xf numFmtId="14" fontId="7" fillId="0" borderId="3" xfId="0" applyNumberFormat="1" applyFont="1" applyBorder="1" applyProtection="1">
      <protection locked="0"/>
    </xf>
    <xf numFmtId="14" fontId="7" fillId="6" borderId="3" xfId="0" applyNumberFormat="1" applyFont="1" applyFill="1" applyBorder="1" applyProtection="1">
      <protection locked="0"/>
    </xf>
    <xf numFmtId="14" fontId="7" fillId="6" borderId="6" xfId="0" applyNumberFormat="1" applyFont="1" applyFill="1" applyBorder="1" applyProtection="1">
      <protection locked="0"/>
    </xf>
    <xf numFmtId="14" fontId="7" fillId="6" borderId="41" xfId="0" applyNumberFormat="1" applyFont="1" applyFill="1" applyBorder="1" applyProtection="1">
      <protection locked="0"/>
    </xf>
    <xf numFmtId="14" fontId="7" fillId="5" borderId="39" xfId="1" applyNumberFormat="1" applyFont="1" applyFill="1" applyBorder="1" applyProtection="1">
      <protection locked="0"/>
    </xf>
    <xf numFmtId="14" fontId="7" fillId="5" borderId="3" xfId="0" applyNumberFormat="1" applyFont="1" applyFill="1" applyBorder="1" applyProtection="1">
      <protection locked="0"/>
    </xf>
    <xf numFmtId="0" fontId="7" fillId="5" borderId="39" xfId="0" applyFont="1" applyFill="1" applyBorder="1" applyProtection="1">
      <protection locked="0"/>
    </xf>
    <xf numFmtId="0" fontId="7" fillId="5" borderId="12" xfId="0" applyFont="1" applyFill="1" applyBorder="1" applyProtection="1">
      <protection locked="0"/>
    </xf>
    <xf numFmtId="0" fontId="7" fillId="5" borderId="3" xfId="0" applyFont="1" applyFill="1" applyBorder="1" applyProtection="1">
      <protection locked="0"/>
    </xf>
    <xf numFmtId="0" fontId="7" fillId="0" borderId="3" xfId="0" applyFont="1" applyBorder="1" applyProtection="1">
      <protection locked="0"/>
    </xf>
    <xf numFmtId="0" fontId="7" fillId="6" borderId="39" xfId="0" applyFont="1" applyFill="1" applyBorder="1" applyProtection="1">
      <protection locked="0"/>
    </xf>
    <xf numFmtId="0" fontId="7" fillId="6" borderId="3" xfId="0" applyFont="1" applyFill="1" applyBorder="1" applyProtection="1">
      <protection locked="0"/>
    </xf>
    <xf numFmtId="0" fontId="7" fillId="6" borderId="6" xfId="0" applyFont="1" applyFill="1" applyBorder="1" applyProtection="1">
      <protection locked="0"/>
    </xf>
    <xf numFmtId="0" fontId="7" fillId="6" borderId="41" xfId="0" applyFont="1" applyFill="1" applyBorder="1" applyProtection="1">
      <protection locked="0"/>
    </xf>
    <xf numFmtId="167" fontId="7" fillId="0" borderId="43" xfId="2" applyNumberFormat="1" applyFont="1" applyBorder="1" applyProtection="1">
      <protection locked="0"/>
    </xf>
    <xf numFmtId="167" fontId="7" fillId="0" borderId="28" xfId="2" applyNumberFormat="1" applyFont="1" applyBorder="1" applyProtection="1">
      <protection locked="0"/>
    </xf>
    <xf numFmtId="167" fontId="7" fillId="0" borderId="9" xfId="2" applyNumberFormat="1" applyFont="1" applyBorder="1" applyProtection="1">
      <protection locked="0"/>
    </xf>
    <xf numFmtId="167" fontId="7" fillId="6" borderId="39" xfId="2" applyNumberFormat="1" applyFont="1" applyFill="1" applyBorder="1" applyProtection="1">
      <protection locked="0"/>
    </xf>
    <xf numFmtId="167" fontId="7" fillId="6" borderId="9" xfId="2" applyNumberFormat="1" applyFont="1" applyFill="1" applyBorder="1" applyProtection="1">
      <protection locked="0"/>
    </xf>
    <xf numFmtId="167" fontId="7" fillId="6" borderId="11" xfId="2" applyNumberFormat="1" applyFont="1" applyFill="1" applyBorder="1" applyProtection="1">
      <protection locked="0"/>
    </xf>
    <xf numFmtId="167" fontId="7" fillId="6" borderId="42" xfId="2" applyNumberFormat="1" applyFont="1" applyFill="1" applyBorder="1" applyProtection="1">
      <protection locked="0"/>
    </xf>
    <xf numFmtId="167" fontId="7" fillId="6" borderId="43" xfId="2" applyNumberFormat="1" applyFont="1" applyFill="1" applyBorder="1" applyProtection="1">
      <protection locked="0"/>
    </xf>
    <xf numFmtId="167" fontId="7" fillId="6" borderId="3" xfId="0" applyNumberFormat="1" applyFont="1" applyFill="1" applyBorder="1" applyProtection="1">
      <protection locked="0"/>
    </xf>
    <xf numFmtId="165" fontId="7" fillId="6" borderId="43" xfId="1" applyNumberFormat="1" applyFont="1" applyFill="1" applyBorder="1" applyProtection="1">
      <protection locked="0"/>
    </xf>
    <xf numFmtId="165" fontId="7" fillId="6" borderId="9" xfId="1" applyNumberFormat="1" applyFont="1" applyFill="1" applyBorder="1" applyProtection="1">
      <protection locked="0"/>
    </xf>
    <xf numFmtId="165" fontId="7" fillId="6" borderId="3" xfId="0" applyNumberFormat="1" applyFont="1" applyFill="1" applyBorder="1" applyProtection="1">
      <protection locked="0"/>
    </xf>
    <xf numFmtId="165" fontId="7" fillId="6" borderId="11" xfId="1" applyNumberFormat="1" applyFont="1" applyFill="1" applyBorder="1" applyProtection="1">
      <protection locked="0"/>
    </xf>
    <xf numFmtId="165" fontId="7" fillId="6" borderId="42" xfId="1" applyNumberFormat="1" applyFont="1" applyFill="1" applyBorder="1" applyProtection="1">
      <protection locked="0"/>
    </xf>
    <xf numFmtId="172" fontId="7" fillId="6" borderId="3" xfId="0" applyNumberFormat="1" applyFont="1" applyFill="1" applyBorder="1" applyProtection="1">
      <protection locked="0"/>
    </xf>
    <xf numFmtId="168" fontId="7" fillId="0" borderId="43" xfId="1" applyNumberFormat="1" applyFont="1" applyBorder="1" applyProtection="1">
      <protection locked="0"/>
    </xf>
    <xf numFmtId="168" fontId="7" fillId="0" borderId="28" xfId="1" applyNumberFormat="1" applyFont="1" applyBorder="1" applyProtection="1">
      <protection locked="0"/>
    </xf>
    <xf numFmtId="168" fontId="7" fillId="0" borderId="9" xfId="1" applyNumberFormat="1" applyFont="1" applyBorder="1" applyProtection="1">
      <protection locked="0"/>
    </xf>
    <xf numFmtId="168" fontId="7" fillId="6" borderId="39" xfId="2" applyNumberFormat="1" applyFont="1" applyFill="1" applyBorder="1" applyProtection="1">
      <protection locked="0"/>
    </xf>
    <xf numFmtId="168" fontId="7" fillId="6" borderId="3" xfId="2" applyNumberFormat="1" applyFont="1" applyFill="1" applyBorder="1" applyProtection="1">
      <protection locked="0"/>
    </xf>
    <xf numFmtId="42" fontId="7" fillId="6" borderId="3" xfId="0" applyNumberFormat="1" applyFont="1" applyFill="1" applyBorder="1" applyProtection="1">
      <protection locked="0"/>
    </xf>
    <xf numFmtId="168" fontId="7" fillId="6" borderId="6" xfId="2" applyNumberFormat="1" applyFont="1" applyFill="1" applyBorder="1" applyProtection="1">
      <protection locked="0"/>
    </xf>
    <xf numFmtId="168" fontId="7" fillId="6" borderId="41" xfId="2" applyNumberFormat="1" applyFont="1" applyFill="1" applyBorder="1" applyProtection="1">
      <protection locked="0"/>
    </xf>
    <xf numFmtId="0" fontId="38" fillId="3" borderId="3" xfId="0" applyFont="1" applyFill="1" applyBorder="1" applyAlignment="1">
      <alignment horizontal="center" vertical="center" wrapText="1"/>
    </xf>
    <xf numFmtId="1" fontId="7" fillId="10" borderId="0" xfId="2" applyNumberFormat="1" applyFont="1" applyFill="1" applyAlignment="1" applyProtection="1">
      <alignment horizontal="center" vertical="center"/>
      <protection locked="0"/>
    </xf>
    <xf numFmtId="0" fontId="7" fillId="10" borderId="0" xfId="0" applyFont="1" applyFill="1" applyAlignment="1">
      <alignment vertical="top" wrapText="1"/>
    </xf>
    <xf numFmtId="0" fontId="0" fillId="4" borderId="0" xfId="0" applyFill="1"/>
    <xf numFmtId="169" fontId="7" fillId="10" borderId="0" xfId="0" applyNumberFormat="1" applyFont="1" applyFill="1" applyAlignment="1">
      <alignment vertical="top" wrapText="1"/>
    </xf>
    <xf numFmtId="14" fontId="7" fillId="4" borderId="0" xfId="1" applyNumberFormat="1" applyFont="1" applyFill="1" applyAlignment="1" applyProtection="1">
      <alignment horizontal="center" vertical="center"/>
      <protection locked="0"/>
    </xf>
    <xf numFmtId="14" fontId="7" fillId="10" borderId="0" xfId="0" applyNumberFormat="1" applyFont="1" applyFill="1" applyAlignment="1">
      <alignment vertical="top" wrapText="1"/>
    </xf>
    <xf numFmtId="14" fontId="0" fillId="10" borderId="0" xfId="0" applyNumberFormat="1" applyFill="1"/>
    <xf numFmtId="0" fontId="7" fillId="0" borderId="0" xfId="0" applyFont="1" applyAlignment="1">
      <alignment horizontal="centerContinuous" vertical="center"/>
    </xf>
    <xf numFmtId="0" fontId="33" fillId="3" borderId="6" xfId="0" applyFont="1" applyFill="1" applyBorder="1" applyAlignment="1">
      <alignment vertical="center"/>
    </xf>
    <xf numFmtId="164" fontId="7" fillId="3" borderId="4" xfId="1" applyNumberFormat="1" applyFont="1" applyFill="1" applyBorder="1" applyAlignment="1" applyProtection="1">
      <alignment horizontal="center" vertical="center"/>
      <protection locked="0"/>
    </xf>
    <xf numFmtId="0" fontId="35" fillId="3" borderId="4" xfId="0" applyFont="1" applyFill="1" applyBorder="1" applyAlignment="1">
      <alignment vertical="center"/>
    </xf>
    <xf numFmtId="0" fontId="6" fillId="3" borderId="4" xfId="0" applyFont="1" applyFill="1" applyBorder="1" applyAlignment="1">
      <alignment vertical="center"/>
    </xf>
    <xf numFmtId="0" fontId="6" fillId="3" borderId="12" xfId="0" applyFont="1" applyFill="1" applyBorder="1" applyAlignment="1">
      <alignment vertical="center"/>
    </xf>
    <xf numFmtId="0" fontId="7" fillId="5" borderId="9"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protection locked="0"/>
    </xf>
    <xf numFmtId="0" fontId="7" fillId="0" borderId="40"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166" fontId="7" fillId="0" borderId="75" xfId="1" applyNumberFormat="1" applyFont="1" applyBorder="1" applyAlignment="1" applyProtection="1">
      <alignment vertical="center"/>
      <protection locked="0"/>
    </xf>
    <xf numFmtId="166" fontId="7" fillId="0" borderId="48" xfId="1" applyNumberFormat="1" applyFont="1" applyBorder="1" applyAlignment="1" applyProtection="1">
      <alignment vertical="center"/>
      <protection locked="0"/>
    </xf>
    <xf numFmtId="166" fontId="7" fillId="0" borderId="76" xfId="1" applyNumberFormat="1" applyFont="1" applyBorder="1" applyAlignment="1" applyProtection="1">
      <alignment vertical="center"/>
      <protection locked="0"/>
    </xf>
    <xf numFmtId="166" fontId="7" fillId="0" borderId="50" xfId="1" applyNumberFormat="1" applyFont="1" applyBorder="1" applyAlignment="1" applyProtection="1">
      <alignment vertical="center"/>
      <protection locked="0"/>
    </xf>
    <xf numFmtId="166" fontId="7" fillId="0" borderId="52" xfId="1" applyNumberFormat="1" applyFont="1" applyBorder="1" applyAlignment="1" applyProtection="1">
      <alignment horizontal="center" vertical="center"/>
      <protection locked="0"/>
    </xf>
    <xf numFmtId="166" fontId="7" fillId="0" borderId="22" xfId="1" applyNumberFormat="1" applyFont="1" applyBorder="1" applyAlignment="1" applyProtection="1">
      <alignment vertical="center"/>
      <protection locked="0"/>
    </xf>
    <xf numFmtId="166" fontId="7" fillId="0" borderId="55" xfId="1" applyNumberFormat="1" applyFont="1" applyBorder="1" applyAlignment="1" applyProtection="1">
      <alignment vertical="center"/>
      <protection locked="0"/>
    </xf>
    <xf numFmtId="166" fontId="7" fillId="0" borderId="77" xfId="1" applyNumberFormat="1" applyFont="1" applyBorder="1" applyAlignment="1" applyProtection="1">
      <alignment horizontal="center" vertical="center"/>
      <protection locked="0"/>
    </xf>
    <xf numFmtId="0" fontId="7" fillId="0" borderId="44" xfId="0" applyFont="1" applyBorder="1" applyAlignment="1">
      <alignment horizontal="center" vertical="center"/>
    </xf>
    <xf numFmtId="0" fontId="35" fillId="3" borderId="12" xfId="0" applyFont="1" applyFill="1" applyBorder="1" applyAlignment="1">
      <alignment horizontal="left" vertical="center"/>
    </xf>
    <xf numFmtId="0" fontId="17" fillId="3" borderId="6" xfId="0" applyFont="1" applyFill="1" applyBorder="1" applyAlignment="1">
      <alignment horizontal="left" vertical="center"/>
    </xf>
    <xf numFmtId="0" fontId="17" fillId="3" borderId="4" xfId="0" applyFont="1" applyFill="1" applyBorder="1" applyAlignment="1">
      <alignment horizontal="center" vertical="center"/>
    </xf>
    <xf numFmtId="0" fontId="7" fillId="0" borderId="40" xfId="0" applyFont="1" applyBorder="1" applyAlignment="1">
      <alignment horizontal="center" vertical="center" wrapText="1"/>
    </xf>
    <xf numFmtId="166" fontId="7" fillId="0" borderId="3" xfId="1" applyNumberFormat="1" applyFont="1" applyBorder="1" applyAlignment="1">
      <alignment horizontal="center" vertical="center"/>
    </xf>
    <xf numFmtId="0" fontId="33" fillId="3" borderId="6" xfId="0" applyFont="1" applyFill="1" applyBorder="1" applyAlignment="1">
      <alignment horizontal="left" vertical="center"/>
    </xf>
    <xf numFmtId="0" fontId="7" fillId="3" borderId="4" xfId="0" applyFont="1" applyFill="1" applyBorder="1" applyAlignment="1">
      <alignment vertical="center"/>
    </xf>
    <xf numFmtId="0" fontId="6" fillId="3" borderId="46" xfId="0" applyFont="1" applyFill="1" applyBorder="1" applyAlignment="1">
      <alignment vertical="center"/>
    </xf>
    <xf numFmtId="0" fontId="7" fillId="6" borderId="41" xfId="0" applyFont="1" applyFill="1" applyBorder="1" applyAlignment="1">
      <alignment horizontal="center" vertical="center"/>
    </xf>
    <xf numFmtId="0" fontId="7" fillId="0" borderId="78" xfId="0" applyFont="1" applyBorder="1" applyAlignment="1">
      <alignment horizontal="center" vertical="center"/>
    </xf>
    <xf numFmtId="0" fontId="0" fillId="0" borderId="51" xfId="0" applyBorder="1"/>
    <xf numFmtId="0" fontId="0" fillId="0" borderId="79" xfId="0" applyBorder="1"/>
    <xf numFmtId="0" fontId="7" fillId="5" borderId="80" xfId="1" applyNumberFormat="1" applyFont="1" applyFill="1" applyBorder="1" applyAlignment="1" applyProtection="1">
      <alignment vertical="center"/>
      <protection locked="0"/>
    </xf>
    <xf numFmtId="166" fontId="7" fillId="5" borderId="7" xfId="1" applyNumberFormat="1" applyFont="1" applyFill="1" applyBorder="1" applyAlignment="1" applyProtection="1">
      <alignment horizontal="center" vertical="center"/>
      <protection locked="0"/>
    </xf>
    <xf numFmtId="166" fontId="7" fillId="5" borderId="81" xfId="1" applyNumberFormat="1" applyFont="1" applyFill="1" applyBorder="1" applyAlignment="1" applyProtection="1">
      <alignment vertical="center"/>
      <protection locked="0"/>
    </xf>
    <xf numFmtId="166" fontId="7" fillId="5" borderId="80" xfId="1" applyNumberFormat="1" applyFont="1" applyFill="1" applyBorder="1" applyAlignment="1" applyProtection="1">
      <alignment vertical="center"/>
      <protection locked="0"/>
    </xf>
    <xf numFmtId="1" fontId="0" fillId="0" borderId="3" xfId="0" applyNumberFormat="1" applyBorder="1"/>
    <xf numFmtId="166" fontId="0" fillId="0" borderId="3" xfId="0" applyNumberFormat="1" applyBorder="1"/>
    <xf numFmtId="166" fontId="7" fillId="5" borderId="2" xfId="1" applyNumberFormat="1" applyFont="1" applyFill="1" applyBorder="1" applyAlignment="1" applyProtection="1">
      <alignment horizontal="center" vertical="center"/>
      <protection locked="0"/>
    </xf>
    <xf numFmtId="166" fontId="7" fillId="5" borderId="8" xfId="1" applyNumberFormat="1" applyFont="1" applyFill="1" applyBorder="1" applyAlignment="1" applyProtection="1">
      <alignment horizontal="center" vertical="center"/>
      <protection locked="0"/>
    </xf>
    <xf numFmtId="0" fontId="7" fillId="0" borderId="5" xfId="0" applyFont="1" applyBorder="1" applyAlignment="1">
      <alignment vertical="center"/>
    </xf>
    <xf numFmtId="164" fontId="7" fillId="0" borderId="5" xfId="1"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5" xfId="0" applyBorder="1" applyAlignment="1">
      <alignment horizontal="center" vertical="center"/>
    </xf>
    <xf numFmtId="166" fontId="7" fillId="5" borderId="10" xfId="1" applyNumberFormat="1" applyFont="1" applyFill="1" applyBorder="1" applyAlignment="1" applyProtection="1">
      <alignment horizontal="center" vertical="center"/>
      <protection locked="0"/>
    </xf>
    <xf numFmtId="49" fontId="7" fillId="5" borderId="0" xfId="0" applyNumberFormat="1" applyFont="1" applyFill="1" applyAlignment="1" applyProtection="1">
      <alignment vertical="center"/>
      <protection locked="0"/>
    </xf>
    <xf numFmtId="1" fontId="7" fillId="5" borderId="0" xfId="0" applyNumberFormat="1" applyFont="1" applyFill="1" applyAlignment="1" applyProtection="1">
      <alignment horizontal="center" vertical="center"/>
      <protection locked="0"/>
    </xf>
    <xf numFmtId="49" fontId="7" fillId="0" borderId="0" xfId="0" applyNumberFormat="1" applyFont="1" applyAlignment="1" applyProtection="1">
      <alignment vertical="center"/>
      <protection locked="0"/>
    </xf>
    <xf numFmtId="0" fontId="37" fillId="0" borderId="3" xfId="0" applyFont="1" applyBorder="1" applyAlignment="1">
      <alignment horizontal="center" vertical="center"/>
    </xf>
    <xf numFmtId="165" fontId="7" fillId="0" borderId="3" xfId="1" applyNumberFormat="1" applyFont="1" applyBorder="1" applyAlignment="1">
      <alignment horizontal="center" vertical="center"/>
    </xf>
    <xf numFmtId="0" fontId="40" fillId="0" borderId="0" xfId="0" applyFont="1" applyAlignment="1">
      <alignment vertical="center" wrapText="1"/>
    </xf>
    <xf numFmtId="0" fontId="40" fillId="0" borderId="5" xfId="0" applyFont="1" applyBorder="1" applyAlignment="1">
      <alignment vertical="center" wrapText="1"/>
    </xf>
    <xf numFmtId="165" fontId="7" fillId="0" borderId="0" xfId="1" applyNumberFormat="1" applyFont="1" applyAlignment="1">
      <alignment horizontal="center" vertical="center"/>
    </xf>
    <xf numFmtId="0" fontId="6" fillId="3" borderId="3" xfId="0" applyFont="1" applyFill="1" applyBorder="1" applyAlignment="1">
      <alignment horizontal="center" vertical="center" wrapText="1"/>
    </xf>
    <xf numFmtId="0" fontId="41" fillId="0" borderId="0" xfId="0" applyFont="1" applyAlignment="1">
      <alignment wrapText="1"/>
    </xf>
    <xf numFmtId="166" fontId="7" fillId="0" borderId="3" xfId="0" applyNumberFormat="1" applyFont="1" applyBorder="1" applyAlignment="1">
      <alignment vertical="center"/>
    </xf>
    <xf numFmtId="0" fontId="6" fillId="2" borderId="82" xfId="0" applyFont="1" applyFill="1" applyBorder="1" applyAlignment="1">
      <alignment horizontal="center" vertical="center"/>
    </xf>
    <xf numFmtId="0" fontId="6" fillId="0" borderId="83" xfId="0" applyFont="1" applyBorder="1" applyAlignment="1">
      <alignment horizontal="center"/>
    </xf>
    <xf numFmtId="0" fontId="7" fillId="4" borderId="84" xfId="0" applyFont="1" applyFill="1" applyBorder="1" applyAlignment="1" applyProtection="1">
      <alignment horizontal="center" vertical="center"/>
      <protection locked="0"/>
    </xf>
    <xf numFmtId="0" fontId="7" fillId="4" borderId="83" xfId="0" applyFont="1" applyFill="1" applyBorder="1" applyAlignment="1" applyProtection="1">
      <alignment horizontal="center" vertical="center"/>
      <protection locked="0"/>
    </xf>
    <xf numFmtId="0" fontId="7" fillId="4" borderId="85"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42" fillId="0" borderId="0" xfId="0" applyFont="1" applyAlignment="1">
      <alignment vertical="center"/>
    </xf>
    <xf numFmtId="49" fontId="7" fillId="5" borderId="7" xfId="0" applyNumberFormat="1" applyFont="1" applyFill="1" applyBorder="1" applyAlignment="1" applyProtection="1">
      <alignment horizontal="left" vertical="center"/>
      <protection locked="0"/>
    </xf>
    <xf numFmtId="49" fontId="7" fillId="0" borderId="2" xfId="0" applyNumberFormat="1" applyFont="1" applyBorder="1" applyAlignment="1" applyProtection="1">
      <alignment horizontal="left" vertical="center"/>
      <protection locked="0"/>
    </xf>
    <xf numFmtId="166" fontId="7" fillId="0" borderId="1" xfId="1" applyNumberFormat="1" applyFont="1" applyBorder="1" applyAlignment="1" applyProtection="1">
      <alignment horizontal="left" vertical="center"/>
      <protection locked="0"/>
    </xf>
    <xf numFmtId="0" fontId="7" fillId="5" borderId="21" xfId="1" applyNumberFormat="1" applyFont="1" applyFill="1" applyBorder="1" applyAlignment="1" applyProtection="1">
      <alignment horizontal="left" vertical="center"/>
      <protection locked="0"/>
    </xf>
    <xf numFmtId="166" fontId="7" fillId="0" borderId="8" xfId="1" applyNumberFormat="1" applyFont="1" applyBorder="1" applyAlignment="1" applyProtection="1">
      <alignment horizontal="left" vertical="center"/>
      <protection locked="0"/>
    </xf>
    <xf numFmtId="1" fontId="7" fillId="0" borderId="43" xfId="1" applyNumberFormat="1" applyFont="1" applyBorder="1" applyProtection="1">
      <protection locked="0"/>
    </xf>
    <xf numFmtId="1" fontId="7" fillId="0" borderId="28" xfId="1" applyNumberFormat="1" applyFont="1" applyBorder="1" applyProtection="1">
      <protection locked="0"/>
    </xf>
    <xf numFmtId="1" fontId="7" fillId="0" borderId="9" xfId="1" applyNumberFormat="1" applyFont="1" applyBorder="1" applyProtection="1">
      <protection locked="0"/>
    </xf>
    <xf numFmtId="1" fontId="7" fillId="0" borderId="9" xfId="2" applyNumberFormat="1" applyFont="1" applyBorder="1" applyProtection="1">
      <protection locked="0"/>
    </xf>
    <xf numFmtId="166" fontId="7" fillId="0" borderId="81" xfId="1" applyNumberFormat="1" applyFont="1" applyBorder="1" applyAlignment="1" applyProtection="1">
      <alignment horizontal="center" vertical="center"/>
      <protection locked="0"/>
    </xf>
    <xf numFmtId="0" fontId="0" fillId="10" borderId="0" xfId="0" applyFill="1"/>
    <xf numFmtId="14" fontId="7" fillId="11" borderId="3" xfId="0" applyNumberFormat="1" applyFont="1" applyFill="1" applyBorder="1" applyProtection="1">
      <protection locked="0"/>
    </xf>
    <xf numFmtId="0" fontId="7" fillId="11" borderId="3" xfId="0" applyFont="1" applyFill="1" applyBorder="1" applyProtection="1">
      <protection locked="0"/>
    </xf>
    <xf numFmtId="167" fontId="7" fillId="11" borderId="9" xfId="2" applyNumberFormat="1" applyFont="1" applyFill="1" applyBorder="1" applyProtection="1">
      <protection locked="0"/>
    </xf>
    <xf numFmtId="1" fontId="7" fillId="11" borderId="9" xfId="2" applyNumberFormat="1" applyFont="1" applyFill="1" applyBorder="1" applyProtection="1">
      <protection locked="0"/>
    </xf>
    <xf numFmtId="1" fontId="7" fillId="11" borderId="9" xfId="1" applyNumberFormat="1" applyFont="1" applyFill="1" applyBorder="1" applyProtection="1">
      <protection locked="0"/>
    </xf>
    <xf numFmtId="168" fontId="7" fillId="11" borderId="9" xfId="1" applyNumberFormat="1" applyFont="1" applyFill="1" applyBorder="1" applyProtection="1">
      <protection locked="0"/>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6" fillId="3" borderId="4" xfId="0" applyFont="1" applyFill="1" applyBorder="1" applyAlignment="1">
      <alignment horizontal="left" vertical="center"/>
    </xf>
    <xf numFmtId="49" fontId="7" fillId="0" borderId="11" xfId="0" applyNumberFormat="1" applyFont="1" applyBorder="1" applyAlignment="1" applyProtection="1">
      <alignment horizontal="center" vertical="center"/>
      <protection locked="0"/>
    </xf>
    <xf numFmtId="0" fontId="7" fillId="5" borderId="16"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4" xfId="0" applyFont="1" applyBorder="1" applyAlignment="1">
      <alignment horizontal="center" vertical="center"/>
    </xf>
    <xf numFmtId="166" fontId="7" fillId="0" borderId="47" xfId="1" applyNumberFormat="1" applyFont="1" applyFill="1" applyBorder="1" applyAlignment="1" applyProtection="1">
      <alignment vertical="center"/>
      <protection locked="0"/>
    </xf>
    <xf numFmtId="166" fontId="7" fillId="0" borderId="49" xfId="1" applyNumberFormat="1" applyFont="1" applyFill="1" applyBorder="1" applyAlignment="1" applyProtection="1">
      <alignment vertical="center"/>
      <protection locked="0"/>
    </xf>
    <xf numFmtId="166" fontId="7" fillId="0" borderId="53" xfId="1" applyNumberFormat="1" applyFont="1" applyFill="1" applyBorder="1" applyAlignment="1" applyProtection="1">
      <alignment horizontal="center" vertical="center"/>
      <protection locked="0"/>
    </xf>
    <xf numFmtId="166" fontId="7" fillId="0" borderId="54" xfId="1" applyNumberFormat="1" applyFont="1" applyFill="1" applyBorder="1" applyAlignment="1" applyProtection="1">
      <alignment vertical="center"/>
      <protection locked="0"/>
    </xf>
    <xf numFmtId="166" fontId="7" fillId="0" borderId="43" xfId="1" applyNumberFormat="1" applyFont="1" applyFill="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3" borderId="4" xfId="0" applyFont="1" applyFill="1" applyBorder="1" applyAlignment="1">
      <alignment horizontal="center" vertical="center"/>
    </xf>
    <xf numFmtId="0" fontId="7" fillId="6" borderId="21" xfId="0" applyFont="1" applyFill="1" applyBorder="1" applyAlignment="1">
      <alignment horizontal="center" vertical="center"/>
    </xf>
    <xf numFmtId="166" fontId="7" fillId="6" borderId="13" xfId="1" applyNumberFormat="1" applyFont="1" applyFill="1" applyBorder="1" applyAlignment="1" applyProtection="1">
      <alignment vertical="center"/>
      <protection locked="0"/>
    </xf>
    <xf numFmtId="166" fontId="7" fillId="6" borderId="19" xfId="1" applyNumberFormat="1" applyFont="1" applyFill="1" applyBorder="1" applyAlignment="1" applyProtection="1">
      <alignment vertical="center"/>
      <protection locked="0"/>
    </xf>
    <xf numFmtId="166" fontId="7" fillId="6" borderId="15" xfId="1" applyNumberFormat="1" applyFont="1" applyFill="1" applyBorder="1" applyAlignment="1" applyProtection="1">
      <alignment horizontal="center" vertical="center"/>
      <protection locked="0"/>
    </xf>
    <xf numFmtId="166" fontId="7" fillId="6" borderId="14" xfId="1" applyNumberFormat="1" applyFont="1" applyFill="1" applyBorder="1" applyAlignment="1" applyProtection="1">
      <alignment vertical="center"/>
      <protection locked="0"/>
    </xf>
    <xf numFmtId="166" fontId="7" fillId="6" borderId="11" xfId="1" applyNumberFormat="1" applyFont="1" applyFill="1" applyBorder="1" applyAlignment="1" applyProtection="1">
      <alignment horizontal="center" vertical="center"/>
      <protection locked="0"/>
    </xf>
    <xf numFmtId="166" fontId="7" fillId="0" borderId="9" xfId="1" applyNumberFormat="1" applyFont="1" applyBorder="1" applyAlignment="1">
      <alignment horizontal="center" vertical="center"/>
    </xf>
    <xf numFmtId="14" fontId="1" fillId="0" borderId="0" xfId="0" applyNumberFormat="1" applyFont="1" applyAlignment="1">
      <alignment horizontal="center" vertical="center"/>
    </xf>
    <xf numFmtId="164" fontId="7" fillId="0" borderId="0" xfId="1" applyNumberFormat="1" applyFont="1" applyAlignment="1" applyProtection="1">
      <alignment horizontal="center" vertical="center"/>
      <protection locked="0" hidden="1"/>
    </xf>
    <xf numFmtId="1" fontId="7" fillId="4" borderId="0" xfId="2" applyNumberFormat="1" applyFont="1" applyFill="1" applyAlignment="1" applyProtection="1">
      <alignment horizontal="center" vertical="center"/>
      <protection locked="0" hidden="1"/>
    </xf>
    <xf numFmtId="0" fontId="7" fillId="4" borderId="0" xfId="0" applyFont="1" applyFill="1" applyAlignment="1" applyProtection="1">
      <alignment vertical="center"/>
      <protection hidden="1"/>
    </xf>
    <xf numFmtId="0" fontId="7" fillId="10" borderId="0" xfId="0" applyFont="1" applyFill="1" applyAlignment="1" applyProtection="1">
      <alignment vertical="top" wrapText="1"/>
      <protection hidden="1"/>
    </xf>
    <xf numFmtId="0" fontId="0" fillId="0" borderId="0" xfId="0" applyProtection="1">
      <protection hidden="1"/>
    </xf>
    <xf numFmtId="0" fontId="0" fillId="4" borderId="0" xfId="0" applyFill="1" applyProtection="1">
      <protection hidden="1"/>
    </xf>
    <xf numFmtId="0" fontId="0" fillId="10" borderId="0" xfId="0" applyFill="1" applyProtection="1">
      <protection hidden="1"/>
    </xf>
    <xf numFmtId="14" fontId="7" fillId="4" borderId="0" xfId="1" applyNumberFormat="1" applyFont="1" applyFill="1" applyAlignment="1" applyProtection="1">
      <alignment vertical="center"/>
      <protection locked="0" hidden="1"/>
    </xf>
    <xf numFmtId="14" fontId="7" fillId="10" borderId="0" xfId="0" applyNumberFormat="1" applyFont="1" applyFill="1" applyAlignment="1" applyProtection="1">
      <alignment vertical="top" wrapText="1"/>
      <protection hidden="1"/>
    </xf>
    <xf numFmtId="14" fontId="0" fillId="10" borderId="0" xfId="0" applyNumberFormat="1" applyFill="1" applyProtection="1">
      <protection hidden="1"/>
    </xf>
    <xf numFmtId="14" fontId="7" fillId="10" borderId="0" xfId="0" applyNumberFormat="1" applyFont="1" applyFill="1" applyAlignment="1" applyProtection="1">
      <alignment horizontal="right" vertical="top" wrapText="1"/>
      <protection hidden="1"/>
    </xf>
    <xf numFmtId="170" fontId="7" fillId="0" borderId="0" xfId="1" applyNumberFormat="1" applyFont="1" applyAlignment="1" applyProtection="1">
      <alignment horizontal="center" vertical="center"/>
      <protection locked="0" hidden="1"/>
    </xf>
    <xf numFmtId="171" fontId="7" fillId="4" borderId="0" xfId="1" applyNumberFormat="1" applyFont="1" applyFill="1" applyAlignment="1" applyProtection="1">
      <alignment horizontal="center" vertical="center"/>
      <protection locked="0" hidden="1"/>
    </xf>
    <xf numFmtId="0" fontId="7" fillId="0" borderId="0" xfId="0" applyFont="1" applyAlignment="1" applyProtection="1">
      <alignment vertical="top" wrapText="1"/>
      <protection hidden="1"/>
    </xf>
    <xf numFmtId="49" fontId="7" fillId="0" borderId="80" xfId="0" applyNumberFormat="1" applyFont="1" applyBorder="1" applyAlignment="1" applyProtection="1">
      <alignment vertical="center"/>
      <protection locked="0"/>
    </xf>
    <xf numFmtId="0" fontId="7" fillId="0" borderId="0" xfId="0" applyFont="1" applyAlignment="1" applyProtection="1">
      <alignment horizontal="center" vertical="center"/>
      <protection locked="0"/>
    </xf>
    <xf numFmtId="166" fontId="7" fillId="0" borderId="53" xfId="1" applyNumberFormat="1" applyFont="1" applyFill="1" applyBorder="1" applyAlignment="1" applyProtection="1">
      <alignment vertical="center"/>
      <protection locked="0"/>
    </xf>
    <xf numFmtId="166" fontId="7" fillId="0" borderId="20" xfId="1" applyNumberFormat="1" applyFont="1" applyBorder="1" applyAlignment="1" applyProtection="1">
      <alignment vertical="center"/>
      <protection locked="0"/>
    </xf>
    <xf numFmtId="166" fontId="7" fillId="0" borderId="80" xfId="1" applyNumberFormat="1" applyFont="1" applyBorder="1" applyAlignment="1" applyProtection="1">
      <alignment vertical="center"/>
      <protection locked="0"/>
    </xf>
    <xf numFmtId="166" fontId="7" fillId="0" borderId="92" xfId="1" applyNumberFormat="1" applyFont="1" applyBorder="1" applyAlignment="1" applyProtection="1">
      <alignment vertical="center"/>
      <protection locked="0"/>
    </xf>
    <xf numFmtId="166" fontId="7" fillId="6" borderId="53" xfId="1" applyNumberFormat="1" applyFont="1" applyFill="1" applyBorder="1" applyAlignment="1" applyProtection="1">
      <alignment vertical="center"/>
      <protection locked="0"/>
    </xf>
    <xf numFmtId="166" fontId="7" fillId="6" borderId="52" xfId="1" applyNumberFormat="1" applyFont="1" applyFill="1" applyBorder="1" applyAlignment="1" applyProtection="1">
      <alignment vertical="center"/>
      <protection locked="0"/>
    </xf>
    <xf numFmtId="166" fontId="7" fillId="6" borderId="7" xfId="1" applyNumberFormat="1" applyFont="1" applyFill="1" applyBorder="1" applyAlignment="1" applyProtection="1">
      <alignment vertical="center"/>
      <protection locked="0"/>
    </xf>
    <xf numFmtId="0" fontId="7" fillId="6" borderId="3" xfId="0" applyFont="1" applyFill="1" applyBorder="1" applyAlignment="1">
      <alignment horizontal="center" vertical="center"/>
    </xf>
    <xf numFmtId="171" fontId="0" fillId="0" borderId="0" xfId="0" applyNumberFormat="1" applyProtection="1">
      <protection hidden="1"/>
    </xf>
    <xf numFmtId="0" fontId="45" fillId="0" borderId="0" xfId="0" applyFont="1" applyAlignment="1">
      <alignment wrapText="1"/>
    </xf>
    <xf numFmtId="0" fontId="46" fillId="0" borderId="0" xfId="5"/>
    <xf numFmtId="0" fontId="7" fillId="0" borderId="3" xfId="0" applyFont="1" applyBorder="1" applyAlignment="1" applyProtection="1">
      <alignment horizontal="left" vertical="center" wrapText="1"/>
      <protection locked="0"/>
    </xf>
    <xf numFmtId="0" fontId="7" fillId="0" borderId="3" xfId="0" applyFont="1" applyBorder="1" applyAlignment="1">
      <alignment horizontal="left" vertical="center" wrapText="1"/>
    </xf>
    <xf numFmtId="0" fontId="6" fillId="0" borderId="6" xfId="0" applyFont="1" applyBorder="1" applyAlignment="1">
      <alignment horizontal="center"/>
    </xf>
    <xf numFmtId="0" fontId="6" fillId="0" borderId="4" xfId="0" applyFont="1" applyBorder="1" applyAlignment="1">
      <alignment horizontal="center"/>
    </xf>
    <xf numFmtId="0" fontId="6" fillId="0" borderId="12" xfId="0" applyFont="1" applyBorder="1" applyAlignment="1">
      <alignment horizontal="center"/>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12" xfId="0" applyFont="1" applyBorder="1" applyAlignment="1">
      <alignment vertical="center" wrapText="1"/>
    </xf>
    <xf numFmtId="0" fontId="8" fillId="0" borderId="0" xfId="0" applyFont="1" applyAlignment="1">
      <alignment horizontal="center" wrapText="1"/>
    </xf>
    <xf numFmtId="0" fontId="6" fillId="0" borderId="3" xfId="0" applyFont="1" applyBorder="1" applyAlignment="1">
      <alignment horizontal="left" wrapText="1"/>
    </xf>
    <xf numFmtId="0" fontId="0" fillId="0" borderId="0" xfId="0" applyAlignment="1">
      <alignment horizontal="center"/>
    </xf>
    <xf numFmtId="0" fontId="7" fillId="0" borderId="0" xfId="0" applyFont="1" applyAlignment="1">
      <alignment horizontal="left" vertical="top" wrapText="1"/>
    </xf>
    <xf numFmtId="0" fontId="7" fillId="0" borderId="0" xfId="0" applyFont="1" applyAlignment="1" applyProtection="1">
      <alignment horizontal="left" vertical="top" wrapText="1"/>
      <protection locked="0"/>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2" fillId="0" borderId="29" xfId="0" applyFont="1" applyBorder="1" applyAlignment="1" applyProtection="1">
      <alignment horizontal="center" vertical="top" wrapText="1"/>
      <protection locked="0"/>
    </xf>
    <xf numFmtId="0" fontId="22" fillId="0" borderId="18" xfId="0" applyFont="1" applyBorder="1" applyAlignment="1" applyProtection="1">
      <alignment horizontal="center" vertical="top" wrapText="1"/>
      <protection locked="0"/>
    </xf>
    <xf numFmtId="0" fontId="22" fillId="0" borderId="30" xfId="0" applyFont="1" applyBorder="1" applyAlignment="1" applyProtection="1">
      <alignment horizontal="center" vertical="top" wrapText="1"/>
      <protection locked="0"/>
    </xf>
    <xf numFmtId="0" fontId="22" fillId="0" borderId="15" xfId="0" applyFont="1" applyBorder="1" applyAlignment="1" applyProtection="1">
      <alignment horizontal="center" vertical="top" wrapText="1"/>
      <protection locked="0"/>
    </xf>
    <xf numFmtId="0" fontId="22" fillId="0" borderId="0" xfId="0" applyFont="1" applyAlignment="1" applyProtection="1">
      <alignment horizontal="center" vertical="top" wrapText="1"/>
      <protection locked="0"/>
    </xf>
    <xf numFmtId="0" fontId="22" fillId="0" borderId="5" xfId="0" applyFont="1" applyBorder="1" applyAlignment="1" applyProtection="1">
      <alignment horizontal="center" vertical="top" wrapText="1"/>
      <protection locked="0"/>
    </xf>
    <xf numFmtId="0" fontId="22" fillId="0" borderId="11" xfId="0" applyFont="1" applyBorder="1" applyAlignment="1" applyProtection="1">
      <alignment horizontal="center" vertical="top" wrapText="1"/>
      <protection locked="0"/>
    </xf>
    <xf numFmtId="0" fontId="22" fillId="0" borderId="16" xfId="0" applyFont="1" applyBorder="1" applyAlignment="1" applyProtection="1">
      <alignment horizontal="center" vertical="top" wrapText="1"/>
      <protection locked="0"/>
    </xf>
    <xf numFmtId="0" fontId="22" fillId="0" borderId="28" xfId="0" applyFont="1" applyBorder="1" applyAlignment="1" applyProtection="1">
      <alignment horizontal="center" vertical="top" wrapText="1"/>
      <protection locked="0"/>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7" fillId="0" borderId="6"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6" fillId="3" borderId="6" xfId="0" applyFont="1" applyFill="1" applyBorder="1" applyAlignment="1">
      <alignment horizontal="left" vertical="center"/>
    </xf>
    <xf numFmtId="0" fontId="6" fillId="3" borderId="4" xfId="0" applyFont="1" applyFill="1" applyBorder="1" applyAlignment="1">
      <alignment horizontal="left"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12" xfId="0" applyFont="1" applyBorder="1" applyAlignment="1">
      <alignment vertical="center"/>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0" borderId="6" xfId="0" applyFont="1" applyBorder="1"/>
    <xf numFmtId="0" fontId="6" fillId="0" borderId="4" xfId="0" applyFont="1" applyBorder="1"/>
    <xf numFmtId="0" fontId="6" fillId="0" borderId="12" xfId="0" applyFont="1" applyBorder="1"/>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8" xfId="0" applyFont="1" applyFill="1" applyBorder="1" applyAlignment="1">
      <alignment horizontal="center" vertical="center"/>
    </xf>
    <xf numFmtId="0" fontId="6" fillId="4" borderId="29"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4" borderId="0" xfId="0" applyFont="1" applyFill="1" applyAlignment="1">
      <alignment horizontal="left" vertical="top" wrapText="1"/>
    </xf>
    <xf numFmtId="0" fontId="6" fillId="4" borderId="5"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28" xfId="0" applyFont="1" applyFill="1" applyBorder="1" applyAlignment="1">
      <alignment horizontal="left" vertical="top" wrapText="1"/>
    </xf>
    <xf numFmtId="0" fontId="7" fillId="0" borderId="35" xfId="0" applyFont="1" applyBorder="1" applyAlignment="1">
      <alignment vertical="center"/>
    </xf>
    <xf numFmtId="0" fontId="7" fillId="0" borderId="36" xfId="0" applyFont="1" applyBorder="1" applyAlignment="1">
      <alignment vertical="center"/>
    </xf>
    <xf numFmtId="0" fontId="7" fillId="0" borderId="88"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89"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90"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87" xfId="0" applyFont="1" applyBorder="1" applyAlignment="1">
      <alignment vertical="center"/>
    </xf>
    <xf numFmtId="0" fontId="6" fillId="0" borderId="33" xfId="0" applyFont="1" applyBorder="1" applyAlignment="1">
      <alignment horizontal="left"/>
    </xf>
    <xf numFmtId="0" fontId="6" fillId="0" borderId="34" xfId="0" applyFont="1" applyBorder="1" applyAlignment="1">
      <alignment horizontal="left"/>
    </xf>
    <xf numFmtId="0" fontId="6" fillId="0" borderId="87" xfId="0" applyFont="1" applyBorder="1" applyAlignment="1">
      <alignment horizontal="left"/>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87" xfId="0" applyFont="1" applyBorder="1" applyAlignment="1">
      <alignment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8" xfId="0" applyFont="1" applyFill="1" applyBorder="1" applyAlignment="1">
      <alignment horizontal="center" vertical="center" wrapText="1"/>
    </xf>
    <xf numFmtId="49" fontId="7" fillId="0" borderId="29"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28" xfId="0" applyNumberFormat="1" applyFont="1" applyBorder="1" applyAlignment="1" applyProtection="1">
      <alignment horizontal="center" vertical="center"/>
      <protection locked="0"/>
    </xf>
    <xf numFmtId="0" fontId="31" fillId="0" borderId="15" xfId="0" applyFont="1" applyBorder="1" applyAlignment="1">
      <alignment horizontal="center" vertical="center"/>
    </xf>
    <xf numFmtId="49" fontId="1" fillId="0" borderId="29" xfId="0" quotePrefix="1" applyNumberFormat="1" applyFont="1" applyBorder="1" applyAlignment="1" applyProtection="1">
      <alignment horizontal="center" vertical="center"/>
      <protection locked="0"/>
    </xf>
    <xf numFmtId="49" fontId="1" fillId="0" borderId="30" xfId="0" quotePrefix="1" applyNumberFormat="1" applyFont="1" applyBorder="1" applyAlignment="1" applyProtection="1">
      <alignment horizontal="center" vertical="center"/>
      <protection locked="0"/>
    </xf>
    <xf numFmtId="49" fontId="1" fillId="0" borderId="11" xfId="0" quotePrefix="1" applyNumberFormat="1" applyFont="1" applyBorder="1" applyAlignment="1" applyProtection="1">
      <alignment horizontal="center" vertical="center"/>
      <protection locked="0"/>
    </xf>
    <xf numFmtId="49" fontId="1" fillId="0" borderId="28" xfId="0" quotePrefix="1" applyNumberFormat="1" applyFont="1" applyBorder="1" applyAlignment="1" applyProtection="1">
      <alignment horizontal="center" vertical="center"/>
      <protection locked="0"/>
    </xf>
    <xf numFmtId="49" fontId="31" fillId="0" borderId="15" xfId="0" applyNumberFormat="1" applyFont="1" applyBorder="1" applyAlignment="1" applyProtection="1">
      <alignment horizontal="center" vertical="center"/>
      <protection locked="0"/>
    </xf>
    <xf numFmtId="0" fontId="7" fillId="5" borderId="29"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5"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29" xfId="0" applyFont="1" applyFill="1" applyBorder="1" applyAlignment="1">
      <alignment horizontal="left" vertical="center"/>
    </xf>
    <xf numFmtId="0" fontId="7" fillId="5" borderId="18" xfId="0" applyFont="1" applyFill="1" applyBorder="1" applyAlignment="1">
      <alignment horizontal="left" vertical="center"/>
    </xf>
    <xf numFmtId="0" fontId="7" fillId="5" borderId="30" xfId="0" applyFont="1" applyFill="1" applyBorder="1" applyAlignment="1">
      <alignment horizontal="left" vertical="center"/>
    </xf>
    <xf numFmtId="0" fontId="7" fillId="5" borderId="15" xfId="0" applyFont="1" applyFill="1" applyBorder="1" applyAlignment="1">
      <alignment vertical="center" wrapText="1"/>
    </xf>
    <xf numFmtId="0" fontId="7" fillId="5" borderId="0" xfId="0" applyFont="1" applyFill="1" applyAlignment="1">
      <alignment vertical="center" wrapText="1"/>
    </xf>
    <xf numFmtId="0" fontId="7" fillId="5" borderId="5" xfId="0" applyFont="1" applyFill="1" applyBorder="1" applyAlignment="1">
      <alignment vertical="center" wrapText="1"/>
    </xf>
    <xf numFmtId="0" fontId="7" fillId="5" borderId="15" xfId="0" applyFont="1" applyFill="1" applyBorder="1" applyAlignment="1">
      <alignment horizontal="left" vertical="center" wrapText="1"/>
    </xf>
    <xf numFmtId="0" fontId="7" fillId="5" borderId="0" xfId="0" applyFont="1" applyFill="1" applyAlignment="1">
      <alignment horizontal="left" vertical="center" wrapText="1"/>
    </xf>
    <xf numFmtId="0" fontId="7" fillId="5" borderId="5" xfId="0" applyFont="1" applyFill="1" applyBorder="1" applyAlignment="1">
      <alignment horizontal="left" vertical="center" wrapText="1"/>
    </xf>
    <xf numFmtId="14" fontId="7" fillId="5" borderId="15" xfId="0" applyNumberFormat="1" applyFont="1" applyFill="1" applyBorder="1" applyAlignment="1">
      <alignment vertical="center" wrapText="1"/>
    </xf>
    <xf numFmtId="14" fontId="7" fillId="5" borderId="0" xfId="0" applyNumberFormat="1" applyFont="1" applyFill="1" applyAlignment="1">
      <alignment vertical="center" wrapText="1"/>
    </xf>
    <xf numFmtId="14" fontId="7" fillId="5" borderId="5" xfId="0" applyNumberFormat="1" applyFont="1" applyFill="1" applyBorder="1" applyAlignment="1">
      <alignment vertical="center" wrapText="1"/>
    </xf>
    <xf numFmtId="1" fontId="7" fillId="5" borderId="15" xfId="0" applyNumberFormat="1" applyFont="1" applyFill="1" applyBorder="1" applyAlignment="1">
      <alignment vertical="center" wrapText="1"/>
    </xf>
    <xf numFmtId="1" fontId="7" fillId="5" borderId="0" xfId="0" applyNumberFormat="1" applyFont="1" applyFill="1" applyAlignment="1">
      <alignment vertical="center" wrapText="1"/>
    </xf>
    <xf numFmtId="1" fontId="7" fillId="5" borderId="5" xfId="0" applyNumberFormat="1" applyFont="1" applyFill="1" applyBorder="1" applyAlignment="1">
      <alignment vertical="center" wrapText="1"/>
    </xf>
    <xf numFmtId="0" fontId="7" fillId="0" borderId="46" xfId="0" applyFont="1" applyBorder="1" applyAlignment="1">
      <alignment horizontal="left" vertical="center"/>
    </xf>
    <xf numFmtId="0" fontId="7" fillId="0" borderId="46" xfId="0" applyFont="1" applyBorder="1" applyAlignment="1">
      <alignment horizontal="left" vertical="center" wrapText="1"/>
    </xf>
    <xf numFmtId="0" fontId="38" fillId="3" borderId="6" xfId="0" applyFont="1" applyFill="1" applyBorder="1" applyAlignment="1">
      <alignment horizontal="center" vertical="center"/>
    </xf>
    <xf numFmtId="0" fontId="38" fillId="3" borderId="12"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23" fillId="0" borderId="15" xfId="0" applyFont="1" applyBorder="1" applyAlignment="1">
      <alignment horizontal="center" vertical="center" wrapText="1"/>
    </xf>
    <xf numFmtId="0" fontId="23" fillId="0" borderId="0" xfId="0" applyFont="1" applyAlignment="1">
      <alignment horizontal="center" vertical="center" wrapText="1"/>
    </xf>
    <xf numFmtId="0" fontId="6" fillId="3" borderId="45" xfId="0" applyFont="1" applyFill="1" applyBorder="1" applyAlignment="1">
      <alignment horizontal="center" vertical="center" wrapText="1"/>
    </xf>
    <xf numFmtId="0" fontId="24" fillId="0" borderId="0" xfId="0" applyFont="1" applyAlignment="1">
      <alignment horizontal="left" vertical="center" wrapText="1"/>
    </xf>
    <xf numFmtId="0" fontId="6" fillId="3" borderId="6"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24" fillId="0" borderId="15" xfId="0" applyFont="1" applyBorder="1" applyAlignment="1">
      <alignment horizontal="center" vertical="center" wrapText="1"/>
    </xf>
    <xf numFmtId="0" fontId="24" fillId="0" borderId="5" xfId="0" applyFont="1" applyBorder="1" applyAlignment="1">
      <alignment horizontal="center" vertical="center" wrapText="1"/>
    </xf>
    <xf numFmtId="0" fontId="6" fillId="3" borderId="12" xfId="0" applyFont="1" applyFill="1" applyBorder="1" applyAlignment="1">
      <alignment horizontal="center" vertical="center" wrapText="1"/>
    </xf>
    <xf numFmtId="0" fontId="7" fillId="0" borderId="29" xfId="0" applyFont="1" applyBorder="1" applyAlignment="1" applyProtection="1">
      <alignment horizontal="center" vertical="top" wrapText="1"/>
      <protection locked="0"/>
    </xf>
    <xf numFmtId="0" fontId="7" fillId="0" borderId="18"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15"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16" xfId="0" applyFont="1" applyBorder="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49" fontId="1" fillId="0" borderId="29"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28" xfId="0" applyNumberFormat="1" applyFont="1" applyBorder="1" applyAlignment="1" applyProtection="1">
      <alignment horizontal="center" vertical="center"/>
      <protection locked="0"/>
    </xf>
    <xf numFmtId="0" fontId="38" fillId="3" borderId="4" xfId="0" applyFont="1" applyFill="1" applyBorder="1" applyAlignment="1">
      <alignment horizontal="center" vertical="center"/>
    </xf>
    <xf numFmtId="0" fontId="6" fillId="3" borderId="7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0" xfId="0" applyFont="1" applyAlignment="1">
      <alignment horizontal="center" vertical="center" wrapText="1"/>
    </xf>
    <xf numFmtId="49" fontId="28" fillId="0" borderId="93" xfId="0" applyNumberFormat="1" applyFont="1" applyBorder="1" applyAlignment="1">
      <alignment horizontal="right" vertical="center" wrapText="1"/>
    </xf>
    <xf numFmtId="0" fontId="0" fillId="0" borderId="64" xfId="0" applyBorder="1" applyAlignment="1">
      <alignment horizontal="right" vertical="center" wrapText="1"/>
    </xf>
    <xf numFmtId="0" fontId="28" fillId="0" borderId="93" xfId="0" applyFont="1" applyBorder="1" applyAlignment="1">
      <alignment vertical="center" wrapText="1"/>
    </xf>
    <xf numFmtId="0" fontId="0" fillId="0" borderId="64" xfId="0" applyBorder="1" applyAlignment="1">
      <alignment vertical="center" wrapText="1"/>
    </xf>
  </cellXfs>
  <cellStyles count="6">
    <cellStyle name="Comma" xfId="1" builtinId="3"/>
    <cellStyle name="Currency" xfId="2" builtinId="4"/>
    <cellStyle name="Hyperlink" xfId="5" builtinId="8"/>
    <cellStyle name="Normal" xfId="0" builtinId="0"/>
    <cellStyle name="Normal 51" xfId="4" xr:uid="{5278B203-0400-496A-B5A1-D49E0E1C351F}"/>
    <cellStyle name="Percent" xfId="3" builtinId="5"/>
  </cellStyles>
  <dxfs count="51">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197756</xdr:colOff>
      <xdr:row>0</xdr:row>
      <xdr:rowOff>9524</xdr:rowOff>
    </xdr:from>
    <xdr:to>
      <xdr:col>1</xdr:col>
      <xdr:colOff>1322282</xdr:colOff>
      <xdr:row>6</xdr:row>
      <xdr:rowOff>95250</xdr:rowOff>
    </xdr:to>
    <xdr:pic>
      <xdr:nvPicPr>
        <xdr:cNvPr id="3" name="Picture 2">
          <a:extLst>
            <a:ext uri="{FF2B5EF4-FFF2-40B4-BE49-F238E27FC236}">
              <a16:creationId xmlns:a16="http://schemas.microsoft.com/office/drawing/2014/main" id="{4B572507-C672-BB65-B53B-B937B85385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60" t="17676" r="10660" b="19587"/>
        <a:stretch/>
      </xdr:blipFill>
      <xdr:spPr>
        <a:xfrm>
          <a:off x="197756" y="9524"/>
          <a:ext cx="2420380" cy="1160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Guidance"/>
  <dimension ref="A1:U99"/>
  <sheetViews>
    <sheetView tabSelected="1" zoomScale="70" zoomScaleNormal="70" workbookViewId="0">
      <selection activeCell="A10" sqref="A10:Q28"/>
    </sheetView>
  </sheetViews>
  <sheetFormatPr defaultColWidth="8.88671875" defaultRowHeight="14.4" x14ac:dyDescent="0.3"/>
  <cols>
    <col min="1" max="1" width="18.44140625" customWidth="1"/>
    <col min="2" max="2" width="23.44140625" customWidth="1"/>
    <col min="3" max="3" width="10.44140625" customWidth="1"/>
    <col min="9" max="9" width="15" customWidth="1"/>
    <col min="10" max="10" width="12.44140625" customWidth="1"/>
    <col min="12" max="12" width="14.44140625" customWidth="1"/>
    <col min="17" max="17" width="13" customWidth="1"/>
    <col min="18" max="18" width="3.44140625" customWidth="1"/>
  </cols>
  <sheetData>
    <row r="1" spans="1:17" ht="12.75" customHeight="1" x14ac:dyDescent="0.3">
      <c r="A1" s="414"/>
      <c r="B1" s="414"/>
      <c r="D1" s="412" t="s">
        <v>0</v>
      </c>
      <c r="E1" s="412"/>
      <c r="F1" s="412"/>
      <c r="G1" s="412"/>
      <c r="H1" s="412"/>
      <c r="I1" s="412"/>
      <c r="J1" s="412"/>
      <c r="K1" s="412"/>
      <c r="L1" s="412"/>
      <c r="M1" s="412"/>
      <c r="N1" s="412"/>
      <c r="O1" s="412"/>
      <c r="P1" s="412"/>
      <c r="Q1" s="412"/>
    </row>
    <row r="2" spans="1:17" ht="16.5" customHeight="1" x14ac:dyDescent="0.3">
      <c r="A2" s="414"/>
      <c r="B2" s="414"/>
      <c r="D2" s="412"/>
      <c r="E2" s="412"/>
      <c r="F2" s="412"/>
      <c r="G2" s="412"/>
      <c r="H2" s="412"/>
      <c r="I2" s="412"/>
      <c r="J2" s="412"/>
      <c r="K2" s="412"/>
      <c r="L2" s="412"/>
      <c r="M2" s="412"/>
      <c r="N2" s="412"/>
      <c r="O2" s="412"/>
      <c r="P2" s="412"/>
      <c r="Q2" s="412"/>
    </row>
    <row r="3" spans="1:17" ht="14.4" customHeight="1" x14ac:dyDescent="0.3">
      <c r="A3" s="414"/>
      <c r="B3" s="414"/>
      <c r="D3" s="412"/>
      <c r="E3" s="412"/>
      <c r="F3" s="412"/>
      <c r="G3" s="412"/>
      <c r="H3" s="412"/>
      <c r="I3" s="412"/>
      <c r="J3" s="412"/>
      <c r="K3" s="412"/>
      <c r="L3" s="412"/>
      <c r="M3" s="412"/>
      <c r="N3" s="412"/>
      <c r="O3" s="412"/>
      <c r="P3" s="412"/>
      <c r="Q3" s="412"/>
    </row>
    <row r="4" spans="1:17" ht="14.25" customHeight="1" x14ac:dyDescent="0.3">
      <c r="A4" s="414"/>
      <c r="B4" s="414"/>
      <c r="D4" s="412"/>
      <c r="E4" s="412"/>
      <c r="F4" s="412"/>
      <c r="G4" s="412"/>
      <c r="H4" s="412"/>
      <c r="I4" s="412"/>
      <c r="J4" s="412"/>
      <c r="K4" s="412"/>
      <c r="L4" s="412"/>
      <c r="M4" s="412"/>
      <c r="N4" s="412"/>
      <c r="O4" s="412"/>
      <c r="P4" s="412"/>
      <c r="Q4" s="412"/>
    </row>
    <row r="5" spans="1:17" ht="14.25" customHeight="1" x14ac:dyDescent="0.3">
      <c r="A5" s="414"/>
      <c r="B5" s="414"/>
      <c r="D5" s="412"/>
      <c r="E5" s="412"/>
      <c r="F5" s="412"/>
      <c r="G5" s="412"/>
      <c r="H5" s="412"/>
      <c r="I5" s="412"/>
      <c r="J5" s="412"/>
      <c r="K5" s="412"/>
      <c r="L5" s="412"/>
      <c r="M5" s="412"/>
      <c r="N5" s="412"/>
      <c r="O5" s="412"/>
      <c r="P5" s="412"/>
      <c r="Q5" s="412"/>
    </row>
    <row r="6" spans="1:17" ht="14.25" customHeight="1" x14ac:dyDescent="0.3">
      <c r="A6" s="414"/>
      <c r="B6" s="414"/>
      <c r="D6" s="412"/>
      <c r="E6" s="412"/>
      <c r="F6" s="412"/>
      <c r="G6" s="412"/>
      <c r="H6" s="412"/>
      <c r="I6" s="412"/>
      <c r="J6" s="412"/>
      <c r="K6" s="412"/>
      <c r="L6" s="412"/>
      <c r="M6" s="412"/>
      <c r="N6" s="412"/>
      <c r="O6" s="412"/>
      <c r="P6" s="412"/>
      <c r="Q6" s="412"/>
    </row>
    <row r="7" spans="1:17" ht="17.25" customHeight="1" x14ac:dyDescent="0.3">
      <c r="A7" s="414"/>
      <c r="B7" s="414"/>
      <c r="D7" s="412"/>
      <c r="E7" s="412"/>
      <c r="F7" s="412"/>
      <c r="G7" s="412"/>
      <c r="H7" s="412"/>
      <c r="I7" s="412"/>
      <c r="J7" s="412"/>
      <c r="K7" s="412"/>
      <c r="L7" s="412"/>
      <c r="M7" s="412"/>
      <c r="N7" s="412"/>
      <c r="O7" s="412"/>
      <c r="P7" s="412"/>
      <c r="Q7" s="412"/>
    </row>
    <row r="10" spans="1:17" ht="14.25" customHeight="1" x14ac:dyDescent="0.3">
      <c r="A10" s="415" t="s">
        <v>1</v>
      </c>
      <c r="B10" s="415"/>
      <c r="C10" s="415"/>
      <c r="D10" s="415"/>
      <c r="E10" s="415"/>
      <c r="F10" s="415"/>
      <c r="G10" s="415"/>
      <c r="H10" s="415"/>
      <c r="I10" s="415"/>
      <c r="J10" s="415"/>
      <c r="K10" s="415"/>
      <c r="L10" s="415"/>
      <c r="M10" s="415"/>
      <c r="N10" s="415"/>
      <c r="O10" s="415"/>
      <c r="P10" s="415"/>
      <c r="Q10" s="415"/>
    </row>
    <row r="11" spans="1:17" ht="14.25" customHeight="1" x14ac:dyDescent="0.3">
      <c r="A11" s="415"/>
      <c r="B11" s="415"/>
      <c r="C11" s="415"/>
      <c r="D11" s="415"/>
      <c r="E11" s="415"/>
      <c r="F11" s="415"/>
      <c r="G11" s="415"/>
      <c r="H11" s="415"/>
      <c r="I11" s="415"/>
      <c r="J11" s="415"/>
      <c r="K11" s="415"/>
      <c r="L11" s="415"/>
      <c r="M11" s="415"/>
      <c r="N11" s="415"/>
      <c r="O11" s="415"/>
      <c r="P11" s="415"/>
      <c r="Q11" s="415"/>
    </row>
    <row r="12" spans="1:17" ht="14.25" customHeight="1" x14ac:dyDescent="0.3">
      <c r="A12" s="415"/>
      <c r="B12" s="415"/>
      <c r="C12" s="415"/>
      <c r="D12" s="415"/>
      <c r="E12" s="415"/>
      <c r="F12" s="415"/>
      <c r="G12" s="415"/>
      <c r="H12" s="415"/>
      <c r="I12" s="415"/>
      <c r="J12" s="415"/>
      <c r="K12" s="415"/>
      <c r="L12" s="415"/>
      <c r="M12" s="415"/>
      <c r="N12" s="415"/>
      <c r="O12" s="415"/>
      <c r="P12" s="415"/>
      <c r="Q12" s="415"/>
    </row>
    <row r="13" spans="1:17" ht="14.25" customHeight="1" x14ac:dyDescent="0.3">
      <c r="A13" s="415"/>
      <c r="B13" s="415"/>
      <c r="C13" s="415"/>
      <c r="D13" s="415"/>
      <c r="E13" s="415"/>
      <c r="F13" s="415"/>
      <c r="G13" s="415"/>
      <c r="H13" s="415"/>
      <c r="I13" s="415"/>
      <c r="J13" s="415"/>
      <c r="K13" s="415"/>
      <c r="L13" s="415"/>
      <c r="M13" s="415"/>
      <c r="N13" s="415"/>
      <c r="O13" s="415"/>
      <c r="P13" s="415"/>
      <c r="Q13" s="415"/>
    </row>
    <row r="14" spans="1:17" ht="14.25" customHeight="1" x14ac:dyDescent="0.3">
      <c r="A14" s="415"/>
      <c r="B14" s="415"/>
      <c r="C14" s="415"/>
      <c r="D14" s="415"/>
      <c r="E14" s="415"/>
      <c r="F14" s="415"/>
      <c r="G14" s="415"/>
      <c r="H14" s="415"/>
      <c r="I14" s="415"/>
      <c r="J14" s="415"/>
      <c r="K14" s="415"/>
      <c r="L14" s="415"/>
      <c r="M14" s="415"/>
      <c r="N14" s="415"/>
      <c r="O14" s="415"/>
      <c r="P14" s="415"/>
      <c r="Q14" s="415"/>
    </row>
    <row r="15" spans="1:17" ht="14.25" customHeight="1" x14ac:dyDescent="0.3">
      <c r="A15" s="415"/>
      <c r="B15" s="415"/>
      <c r="C15" s="415"/>
      <c r="D15" s="415"/>
      <c r="E15" s="415"/>
      <c r="F15" s="415"/>
      <c r="G15" s="415"/>
      <c r="H15" s="415"/>
      <c r="I15" s="415"/>
      <c r="J15" s="415"/>
      <c r="K15" s="415"/>
      <c r="L15" s="415"/>
      <c r="M15" s="415"/>
      <c r="N15" s="415"/>
      <c r="O15" s="415"/>
      <c r="P15" s="415"/>
      <c r="Q15" s="415"/>
    </row>
    <row r="16" spans="1:17" ht="14.25" customHeight="1" x14ac:dyDescent="0.3">
      <c r="A16" s="415"/>
      <c r="B16" s="415"/>
      <c r="C16" s="415"/>
      <c r="D16" s="415"/>
      <c r="E16" s="415"/>
      <c r="F16" s="415"/>
      <c r="G16" s="415"/>
      <c r="H16" s="415"/>
      <c r="I16" s="415"/>
      <c r="J16" s="415"/>
      <c r="K16" s="415"/>
      <c r="L16" s="415"/>
      <c r="M16" s="415"/>
      <c r="N16" s="415"/>
      <c r="O16" s="415"/>
      <c r="P16" s="415"/>
      <c r="Q16" s="415"/>
    </row>
    <row r="17" spans="1:17" ht="14.25" customHeight="1" x14ac:dyDescent="0.3">
      <c r="A17" s="415"/>
      <c r="B17" s="415"/>
      <c r="C17" s="415"/>
      <c r="D17" s="415"/>
      <c r="E17" s="415"/>
      <c r="F17" s="415"/>
      <c r="G17" s="415"/>
      <c r="H17" s="415"/>
      <c r="I17" s="415"/>
      <c r="J17" s="415"/>
      <c r="K17" s="415"/>
      <c r="L17" s="415"/>
      <c r="M17" s="415"/>
      <c r="N17" s="415"/>
      <c r="O17" s="415"/>
      <c r="P17" s="415"/>
      <c r="Q17" s="415"/>
    </row>
    <row r="18" spans="1:17" ht="14.25" customHeight="1" x14ac:dyDescent="0.3">
      <c r="A18" s="415"/>
      <c r="B18" s="415"/>
      <c r="C18" s="415"/>
      <c r="D18" s="415"/>
      <c r="E18" s="415"/>
      <c r="F18" s="415"/>
      <c r="G18" s="415"/>
      <c r="H18" s="415"/>
      <c r="I18" s="415"/>
      <c r="J18" s="415"/>
      <c r="K18" s="415"/>
      <c r="L18" s="415"/>
      <c r="M18" s="415"/>
      <c r="N18" s="415"/>
      <c r="O18" s="415"/>
      <c r="P18" s="415"/>
      <c r="Q18" s="415"/>
    </row>
    <row r="19" spans="1:17" ht="14.25" customHeight="1" x14ac:dyDescent="0.3">
      <c r="A19" s="415"/>
      <c r="B19" s="415"/>
      <c r="C19" s="415"/>
      <c r="D19" s="415"/>
      <c r="E19" s="415"/>
      <c r="F19" s="415"/>
      <c r="G19" s="415"/>
      <c r="H19" s="415"/>
      <c r="I19" s="415"/>
      <c r="J19" s="415"/>
      <c r="K19" s="415"/>
      <c r="L19" s="415"/>
      <c r="M19" s="415"/>
      <c r="N19" s="415"/>
      <c r="O19" s="415"/>
      <c r="P19" s="415"/>
      <c r="Q19" s="415"/>
    </row>
    <row r="20" spans="1:17" ht="14.25" customHeight="1" x14ac:dyDescent="0.3">
      <c r="A20" s="415"/>
      <c r="B20" s="415"/>
      <c r="C20" s="415"/>
      <c r="D20" s="415"/>
      <c r="E20" s="415"/>
      <c r="F20" s="415"/>
      <c r="G20" s="415"/>
      <c r="H20" s="415"/>
      <c r="I20" s="415"/>
      <c r="J20" s="415"/>
      <c r="K20" s="415"/>
      <c r="L20" s="415"/>
      <c r="M20" s="415"/>
      <c r="N20" s="415"/>
      <c r="O20" s="415"/>
      <c r="P20" s="415"/>
      <c r="Q20" s="415"/>
    </row>
    <row r="21" spans="1:17" ht="14.25" customHeight="1" x14ac:dyDescent="0.3">
      <c r="A21" s="415"/>
      <c r="B21" s="415"/>
      <c r="C21" s="415"/>
      <c r="D21" s="415"/>
      <c r="E21" s="415"/>
      <c r="F21" s="415"/>
      <c r="G21" s="415"/>
      <c r="H21" s="415"/>
      <c r="I21" s="415"/>
      <c r="J21" s="415"/>
      <c r="K21" s="415"/>
      <c r="L21" s="415"/>
      <c r="M21" s="415"/>
      <c r="N21" s="415"/>
      <c r="O21" s="415"/>
      <c r="P21" s="415"/>
      <c r="Q21" s="415"/>
    </row>
    <row r="22" spans="1:17" ht="14.25" customHeight="1" x14ac:dyDescent="0.3">
      <c r="A22" s="415"/>
      <c r="B22" s="415"/>
      <c r="C22" s="415"/>
      <c r="D22" s="415"/>
      <c r="E22" s="415"/>
      <c r="F22" s="415"/>
      <c r="G22" s="415"/>
      <c r="H22" s="415"/>
      <c r="I22" s="415"/>
      <c r="J22" s="415"/>
      <c r="K22" s="415"/>
      <c r="L22" s="415"/>
      <c r="M22" s="415"/>
      <c r="N22" s="415"/>
      <c r="O22" s="415"/>
      <c r="P22" s="415"/>
      <c r="Q22" s="415"/>
    </row>
    <row r="23" spans="1:17" ht="14.25" customHeight="1" x14ac:dyDescent="0.3">
      <c r="A23" s="415"/>
      <c r="B23" s="415"/>
      <c r="C23" s="415"/>
      <c r="D23" s="415"/>
      <c r="E23" s="415"/>
      <c r="F23" s="415"/>
      <c r="G23" s="415"/>
      <c r="H23" s="415"/>
      <c r="I23" s="415"/>
      <c r="J23" s="415"/>
      <c r="K23" s="415"/>
      <c r="L23" s="415"/>
      <c r="M23" s="415"/>
      <c r="N23" s="415"/>
      <c r="O23" s="415"/>
      <c r="P23" s="415"/>
      <c r="Q23" s="415"/>
    </row>
    <row r="24" spans="1:17" ht="14.25" customHeight="1" x14ac:dyDescent="0.3">
      <c r="A24" s="415"/>
      <c r="B24" s="415"/>
      <c r="C24" s="415"/>
      <c r="D24" s="415"/>
      <c r="E24" s="415"/>
      <c r="F24" s="415"/>
      <c r="G24" s="415"/>
      <c r="H24" s="415"/>
      <c r="I24" s="415"/>
      <c r="J24" s="415"/>
      <c r="K24" s="415"/>
      <c r="L24" s="415"/>
      <c r="M24" s="415"/>
      <c r="N24" s="415"/>
      <c r="O24" s="415"/>
      <c r="P24" s="415"/>
      <c r="Q24" s="415"/>
    </row>
    <row r="25" spans="1:17" ht="14.25" customHeight="1" x14ac:dyDescent="0.3">
      <c r="A25" s="415"/>
      <c r="B25" s="415"/>
      <c r="C25" s="415"/>
      <c r="D25" s="415"/>
      <c r="E25" s="415"/>
      <c r="F25" s="415"/>
      <c r="G25" s="415"/>
      <c r="H25" s="415"/>
      <c r="I25" s="415"/>
      <c r="J25" s="415"/>
      <c r="K25" s="415"/>
      <c r="L25" s="415"/>
      <c r="M25" s="415"/>
      <c r="N25" s="415"/>
      <c r="O25" s="415"/>
      <c r="P25" s="415"/>
      <c r="Q25" s="415"/>
    </row>
    <row r="26" spans="1:17" ht="14.25" customHeight="1" x14ac:dyDescent="0.3">
      <c r="A26" s="415"/>
      <c r="B26" s="415"/>
      <c r="C26" s="415"/>
      <c r="D26" s="415"/>
      <c r="E26" s="415"/>
      <c r="F26" s="415"/>
      <c r="G26" s="415"/>
      <c r="H26" s="415"/>
      <c r="I26" s="415"/>
      <c r="J26" s="415"/>
      <c r="K26" s="415"/>
      <c r="L26" s="415"/>
      <c r="M26" s="415"/>
      <c r="N26" s="415"/>
      <c r="O26" s="415"/>
      <c r="P26" s="415"/>
      <c r="Q26" s="415"/>
    </row>
    <row r="27" spans="1:17" ht="14.25" customHeight="1" x14ac:dyDescent="0.3">
      <c r="A27" s="415"/>
      <c r="B27" s="415"/>
      <c r="C27" s="415"/>
      <c r="D27" s="415"/>
      <c r="E27" s="415"/>
      <c r="F27" s="415"/>
      <c r="G27" s="415"/>
      <c r="H27" s="415"/>
      <c r="I27" s="415"/>
      <c r="J27" s="415"/>
      <c r="K27" s="415"/>
      <c r="L27" s="415"/>
      <c r="M27" s="415"/>
      <c r="N27" s="415"/>
      <c r="O27" s="415"/>
      <c r="P27" s="415"/>
      <c r="Q27" s="415"/>
    </row>
    <row r="28" spans="1:17" ht="14.25" customHeight="1" x14ac:dyDescent="0.3">
      <c r="A28" s="415"/>
      <c r="B28" s="415"/>
      <c r="C28" s="415"/>
      <c r="D28" s="415"/>
      <c r="E28" s="415"/>
      <c r="F28" s="415"/>
      <c r="G28" s="415"/>
      <c r="H28" s="415"/>
      <c r="I28" s="415"/>
      <c r="J28" s="415"/>
      <c r="K28" s="415"/>
      <c r="L28" s="415"/>
      <c r="M28" s="415"/>
      <c r="N28" s="415"/>
      <c r="O28" s="415"/>
      <c r="P28" s="415"/>
      <c r="Q28" s="415"/>
    </row>
    <row r="29" spans="1:17" ht="35.25" customHeight="1" x14ac:dyDescent="0.3">
      <c r="A29" s="120"/>
      <c r="B29" s="120"/>
      <c r="C29" s="120"/>
      <c r="D29" s="120"/>
      <c r="E29" s="120"/>
      <c r="F29" s="120"/>
      <c r="G29" s="120"/>
      <c r="H29" s="120"/>
      <c r="I29" s="120"/>
      <c r="J29" s="120"/>
      <c r="K29" s="120"/>
      <c r="L29" s="120"/>
      <c r="M29" s="120"/>
      <c r="N29" s="120"/>
      <c r="O29" s="120"/>
      <c r="P29" s="120"/>
      <c r="Q29" s="120"/>
    </row>
    <row r="30" spans="1:17" ht="14.25" customHeight="1" x14ac:dyDescent="0.3">
      <c r="A30" s="416" t="s">
        <v>2</v>
      </c>
      <c r="B30" s="416"/>
      <c r="C30" s="416"/>
      <c r="D30" s="416"/>
      <c r="E30" s="416"/>
      <c r="F30" s="416"/>
      <c r="G30" s="416"/>
      <c r="H30" s="416"/>
      <c r="I30" s="416"/>
      <c r="J30" s="416"/>
      <c r="K30" s="416"/>
      <c r="L30" s="416"/>
      <c r="M30" s="416"/>
      <c r="N30" s="416"/>
      <c r="O30" s="416"/>
      <c r="P30" s="416"/>
      <c r="Q30" s="416"/>
    </row>
    <row r="31" spans="1:17" ht="14.25" customHeight="1" x14ac:dyDescent="0.3">
      <c r="A31" s="416"/>
      <c r="B31" s="416"/>
      <c r="C31" s="416"/>
      <c r="D31" s="416"/>
      <c r="E31" s="416"/>
      <c r="F31" s="416"/>
      <c r="G31" s="416"/>
      <c r="H31" s="416"/>
      <c r="I31" s="416"/>
      <c r="J31" s="416"/>
      <c r="K31" s="416"/>
      <c r="L31" s="416"/>
      <c r="M31" s="416"/>
      <c r="N31" s="416"/>
      <c r="O31" s="416"/>
      <c r="P31" s="416"/>
      <c r="Q31" s="416"/>
    </row>
    <row r="32" spans="1:17" ht="14.25" customHeight="1" x14ac:dyDescent="0.3">
      <c r="A32" s="416"/>
      <c r="B32" s="416"/>
      <c r="C32" s="416"/>
      <c r="D32" s="416"/>
      <c r="E32" s="416"/>
      <c r="F32" s="416"/>
      <c r="G32" s="416"/>
      <c r="H32" s="416"/>
      <c r="I32" s="416"/>
      <c r="J32" s="416"/>
      <c r="K32" s="416"/>
      <c r="L32" s="416"/>
      <c r="M32" s="416"/>
      <c r="N32" s="416"/>
      <c r="O32" s="416"/>
      <c r="P32" s="416"/>
      <c r="Q32" s="416"/>
    </row>
    <row r="33" spans="1:17" ht="14.25" customHeight="1" x14ac:dyDescent="0.3">
      <c r="A33" s="416"/>
      <c r="B33" s="416"/>
      <c r="C33" s="416"/>
      <c r="D33" s="416"/>
      <c r="E33" s="416"/>
      <c r="F33" s="416"/>
      <c r="G33" s="416"/>
      <c r="H33" s="416"/>
      <c r="I33" s="416"/>
      <c r="J33" s="416"/>
      <c r="K33" s="416"/>
      <c r="L33" s="416"/>
      <c r="M33" s="416"/>
      <c r="N33" s="416"/>
      <c r="O33" s="416"/>
      <c r="P33" s="416"/>
      <c r="Q33" s="416"/>
    </row>
    <row r="34" spans="1:17" ht="14.25" customHeight="1" x14ac:dyDescent="0.3">
      <c r="A34" s="416"/>
      <c r="B34" s="416"/>
      <c r="C34" s="416"/>
      <c r="D34" s="416"/>
      <c r="E34" s="416"/>
      <c r="F34" s="416"/>
      <c r="G34" s="416"/>
      <c r="H34" s="416"/>
      <c r="I34" s="416"/>
      <c r="J34" s="416"/>
      <c r="K34" s="416"/>
      <c r="L34" s="416"/>
      <c r="M34" s="416"/>
      <c r="N34" s="416"/>
      <c r="O34" s="416"/>
      <c r="P34" s="416"/>
      <c r="Q34" s="416"/>
    </row>
    <row r="35" spans="1:17" ht="14.25" customHeight="1" x14ac:dyDescent="0.3">
      <c r="A35" s="416"/>
      <c r="B35" s="416"/>
      <c r="C35" s="416"/>
      <c r="D35" s="416"/>
      <c r="E35" s="416"/>
      <c r="F35" s="416"/>
      <c r="G35" s="416"/>
      <c r="H35" s="416"/>
      <c r="I35" s="416"/>
      <c r="J35" s="416"/>
      <c r="K35" s="416"/>
      <c r="L35" s="416"/>
      <c r="M35" s="416"/>
      <c r="N35" s="416"/>
      <c r="O35" s="416"/>
      <c r="P35" s="416"/>
      <c r="Q35" s="416"/>
    </row>
    <row r="36" spans="1:17" ht="14.25" customHeight="1" x14ac:dyDescent="0.3">
      <c r="A36" s="416"/>
      <c r="B36" s="416"/>
      <c r="C36" s="416"/>
      <c r="D36" s="416"/>
      <c r="E36" s="416"/>
      <c r="F36" s="416"/>
      <c r="G36" s="416"/>
      <c r="H36" s="416"/>
      <c r="I36" s="416"/>
      <c r="J36" s="416"/>
      <c r="K36" s="416"/>
      <c r="L36" s="416"/>
      <c r="M36" s="416"/>
      <c r="N36" s="416"/>
      <c r="O36" s="416"/>
      <c r="P36" s="416"/>
      <c r="Q36" s="416"/>
    </row>
    <row r="37" spans="1:17" ht="14.25" customHeight="1" x14ac:dyDescent="0.3">
      <c r="A37" s="416"/>
      <c r="B37" s="416"/>
      <c r="C37" s="416"/>
      <c r="D37" s="416"/>
      <c r="E37" s="416"/>
      <c r="F37" s="416"/>
      <c r="G37" s="416"/>
      <c r="H37" s="416"/>
      <c r="I37" s="416"/>
      <c r="J37" s="416"/>
      <c r="K37" s="416"/>
      <c r="L37" s="416"/>
      <c r="M37" s="416"/>
      <c r="N37" s="416"/>
      <c r="O37" s="416"/>
      <c r="P37" s="416"/>
      <c r="Q37" s="416"/>
    </row>
    <row r="38" spans="1:17" ht="14.25" customHeight="1" x14ac:dyDescent="0.3">
      <c r="A38" s="416"/>
      <c r="B38" s="416"/>
      <c r="C38" s="416"/>
      <c r="D38" s="416"/>
      <c r="E38" s="416"/>
      <c r="F38" s="416"/>
      <c r="G38" s="416"/>
      <c r="H38" s="416"/>
      <c r="I38" s="416"/>
      <c r="J38" s="416"/>
      <c r="K38" s="416"/>
      <c r="L38" s="416"/>
      <c r="M38" s="416"/>
      <c r="N38" s="416"/>
      <c r="O38" s="416"/>
      <c r="P38" s="416"/>
      <c r="Q38" s="416"/>
    </row>
    <row r="39" spans="1:17" ht="22.5" customHeight="1" x14ac:dyDescent="0.3">
      <c r="A39" s="416"/>
      <c r="B39" s="416"/>
      <c r="C39" s="416"/>
      <c r="D39" s="416"/>
      <c r="E39" s="416"/>
      <c r="F39" s="416"/>
      <c r="G39" s="416"/>
      <c r="H39" s="416"/>
      <c r="I39" s="416"/>
      <c r="J39" s="416"/>
      <c r="K39" s="416"/>
      <c r="L39" s="416"/>
      <c r="M39" s="416"/>
      <c r="N39" s="416"/>
      <c r="O39" s="416"/>
      <c r="P39" s="416"/>
      <c r="Q39" s="416"/>
    </row>
    <row r="40" spans="1:17" ht="14.4" customHeight="1" x14ac:dyDescent="0.3">
      <c r="A40" s="416"/>
      <c r="B40" s="416"/>
      <c r="C40" s="416"/>
      <c r="D40" s="416"/>
      <c r="E40" s="416"/>
      <c r="F40" s="416"/>
      <c r="G40" s="416"/>
      <c r="H40" s="416"/>
      <c r="I40" s="416"/>
      <c r="J40" s="416"/>
      <c r="K40" s="416"/>
      <c r="L40" s="416"/>
      <c r="M40" s="416"/>
      <c r="N40" s="416"/>
      <c r="O40" s="416"/>
      <c r="P40" s="416"/>
      <c r="Q40" s="416"/>
    </row>
    <row r="41" spans="1:17" ht="14.4" customHeight="1" x14ac:dyDescent="0.3">
      <c r="A41" s="416"/>
      <c r="B41" s="416"/>
      <c r="C41" s="416"/>
      <c r="D41" s="416"/>
      <c r="E41" s="416"/>
      <c r="F41" s="416"/>
      <c r="G41" s="416"/>
      <c r="H41" s="416"/>
      <c r="I41" s="416"/>
      <c r="J41" s="416"/>
      <c r="K41" s="416"/>
      <c r="L41" s="416"/>
      <c r="M41" s="416"/>
      <c r="N41" s="416"/>
      <c r="O41" s="416"/>
      <c r="P41" s="416"/>
      <c r="Q41" s="416"/>
    </row>
    <row r="42" spans="1:17" ht="14.4" customHeight="1" x14ac:dyDescent="0.3">
      <c r="A42" s="416"/>
      <c r="B42" s="416"/>
      <c r="C42" s="416"/>
      <c r="D42" s="416"/>
      <c r="E42" s="416"/>
      <c r="F42" s="416"/>
      <c r="G42" s="416"/>
      <c r="H42" s="416"/>
      <c r="I42" s="416"/>
      <c r="J42" s="416"/>
      <c r="K42" s="416"/>
      <c r="L42" s="416"/>
      <c r="M42" s="416"/>
      <c r="N42" s="416"/>
      <c r="O42" s="416"/>
      <c r="P42" s="416"/>
      <c r="Q42" s="416"/>
    </row>
    <row r="43" spans="1:17" ht="14.4" customHeight="1" x14ac:dyDescent="0.3">
      <c r="A43" s="416"/>
      <c r="B43" s="416"/>
      <c r="C43" s="416"/>
      <c r="D43" s="416"/>
      <c r="E43" s="416"/>
      <c r="F43" s="416"/>
      <c r="G43" s="416"/>
      <c r="H43" s="416"/>
      <c r="I43" s="416"/>
      <c r="J43" s="416"/>
      <c r="K43" s="416"/>
      <c r="L43" s="416"/>
      <c r="M43" s="416"/>
      <c r="N43" s="416"/>
      <c r="O43" s="416"/>
      <c r="P43" s="416"/>
      <c r="Q43" s="416"/>
    </row>
    <row r="44" spans="1:17" ht="11.25" customHeight="1" x14ac:dyDescent="0.3">
      <c r="A44" s="416"/>
      <c r="B44" s="416"/>
      <c r="C44" s="416"/>
      <c r="D44" s="416"/>
      <c r="E44" s="416"/>
      <c r="F44" s="416"/>
      <c r="G44" s="416"/>
      <c r="H44" s="416"/>
      <c r="I44" s="416"/>
      <c r="J44" s="416"/>
      <c r="K44" s="416"/>
      <c r="L44" s="416"/>
      <c r="M44" s="416"/>
      <c r="N44" s="416"/>
      <c r="O44" s="416"/>
      <c r="P44" s="416"/>
      <c r="Q44" s="416"/>
    </row>
    <row r="45" spans="1:17" ht="11.25" customHeight="1" x14ac:dyDescent="0.3">
      <c r="A45" s="416"/>
      <c r="B45" s="416"/>
      <c r="C45" s="416"/>
      <c r="D45" s="416"/>
      <c r="E45" s="416"/>
      <c r="F45" s="416"/>
      <c r="G45" s="416"/>
      <c r="H45" s="416"/>
      <c r="I45" s="416"/>
      <c r="J45" s="416"/>
      <c r="K45" s="416"/>
      <c r="L45" s="416"/>
      <c r="M45" s="416"/>
      <c r="N45" s="416"/>
      <c r="O45" s="416"/>
      <c r="P45" s="416"/>
      <c r="Q45" s="416"/>
    </row>
    <row r="46" spans="1:17" ht="11.25" customHeight="1" x14ac:dyDescent="0.3">
      <c r="A46" s="416"/>
      <c r="B46" s="416"/>
      <c r="C46" s="416"/>
      <c r="D46" s="416"/>
      <c r="E46" s="416"/>
      <c r="F46" s="416"/>
      <c r="G46" s="416"/>
      <c r="H46" s="416"/>
      <c r="I46" s="416"/>
      <c r="J46" s="416"/>
      <c r="K46" s="416"/>
      <c r="L46" s="416"/>
      <c r="M46" s="416"/>
      <c r="N46" s="416"/>
      <c r="O46" s="416"/>
      <c r="P46" s="416"/>
      <c r="Q46" s="416"/>
    </row>
    <row r="47" spans="1:17" ht="11.25" customHeight="1" x14ac:dyDescent="0.3">
      <c r="A47" s="416"/>
      <c r="B47" s="416"/>
      <c r="C47" s="416"/>
      <c r="D47" s="416"/>
      <c r="E47" s="416"/>
      <c r="F47" s="416"/>
      <c r="G47" s="416"/>
      <c r="H47" s="416"/>
      <c r="I47" s="416"/>
      <c r="J47" s="416"/>
      <c r="K47" s="416"/>
      <c r="L47" s="416"/>
      <c r="M47" s="416"/>
      <c r="N47" s="416"/>
      <c r="O47" s="416"/>
      <c r="P47" s="416"/>
      <c r="Q47" s="416"/>
    </row>
    <row r="48" spans="1:17" ht="11.25" customHeight="1" x14ac:dyDescent="0.3">
      <c r="A48" s="416"/>
      <c r="B48" s="416"/>
      <c r="C48" s="416"/>
      <c r="D48" s="416"/>
      <c r="E48" s="416"/>
      <c r="F48" s="416"/>
      <c r="G48" s="416"/>
      <c r="H48" s="416"/>
      <c r="I48" s="416"/>
      <c r="J48" s="416"/>
      <c r="K48" s="416"/>
      <c r="L48" s="416"/>
      <c r="M48" s="416"/>
      <c r="N48" s="416"/>
      <c r="O48" s="416"/>
      <c r="P48" s="416"/>
      <c r="Q48" s="416"/>
    </row>
    <row r="49" spans="1:17" ht="11.25" customHeight="1" x14ac:dyDescent="0.3">
      <c r="A49" s="416"/>
      <c r="B49" s="416"/>
      <c r="C49" s="416"/>
      <c r="D49" s="416"/>
      <c r="E49" s="416"/>
      <c r="F49" s="416"/>
      <c r="G49" s="416"/>
      <c r="H49" s="416"/>
      <c r="I49" s="416"/>
      <c r="J49" s="416"/>
      <c r="K49" s="416"/>
      <c r="L49" s="416"/>
      <c r="M49" s="416"/>
      <c r="N49" s="416"/>
      <c r="O49" s="416"/>
      <c r="P49" s="416"/>
      <c r="Q49" s="416"/>
    </row>
    <row r="50" spans="1:17" ht="11.25" customHeight="1" x14ac:dyDescent="0.3">
      <c r="A50" s="416"/>
      <c r="B50" s="416"/>
      <c r="C50" s="416"/>
      <c r="D50" s="416"/>
      <c r="E50" s="416"/>
      <c r="F50" s="416"/>
      <c r="G50" s="416"/>
      <c r="H50" s="416"/>
      <c r="I50" s="416"/>
      <c r="J50" s="416"/>
      <c r="K50" s="416"/>
      <c r="L50" s="416"/>
      <c r="M50" s="416"/>
      <c r="N50" s="416"/>
      <c r="O50" s="416"/>
      <c r="P50" s="416"/>
      <c r="Q50" s="416"/>
    </row>
    <row r="51" spans="1:17" ht="11.25" customHeight="1" x14ac:dyDescent="0.3">
      <c r="A51" s="416"/>
      <c r="B51" s="416"/>
      <c r="C51" s="416"/>
      <c r="D51" s="416"/>
      <c r="E51" s="416"/>
      <c r="F51" s="416"/>
      <c r="G51" s="416"/>
      <c r="H51" s="416"/>
      <c r="I51" s="416"/>
      <c r="J51" s="416"/>
      <c r="K51" s="416"/>
      <c r="L51" s="416"/>
      <c r="M51" s="416"/>
      <c r="N51" s="416"/>
      <c r="O51" s="416"/>
      <c r="P51" s="416"/>
      <c r="Q51" s="416"/>
    </row>
    <row r="52" spans="1:17" ht="11.25" customHeight="1" x14ac:dyDescent="0.3">
      <c r="A52" s="416"/>
      <c r="B52" s="416"/>
      <c r="C52" s="416"/>
      <c r="D52" s="416"/>
      <c r="E52" s="416"/>
      <c r="F52" s="416"/>
      <c r="G52" s="416"/>
      <c r="H52" s="416"/>
      <c r="I52" s="416"/>
      <c r="J52" s="416"/>
      <c r="K52" s="416"/>
      <c r="L52" s="416"/>
      <c r="M52" s="416"/>
      <c r="N52" s="416"/>
      <c r="O52" s="416"/>
      <c r="P52" s="416"/>
      <c r="Q52" s="416"/>
    </row>
    <row r="53" spans="1:17" ht="11.25" customHeight="1" x14ac:dyDescent="0.3">
      <c r="A53" s="416"/>
      <c r="B53" s="416"/>
      <c r="C53" s="416"/>
      <c r="D53" s="416"/>
      <c r="E53" s="416"/>
      <c r="F53" s="416"/>
      <c r="G53" s="416"/>
      <c r="H53" s="416"/>
      <c r="I53" s="416"/>
      <c r="J53" s="416"/>
      <c r="K53" s="416"/>
      <c r="L53" s="416"/>
      <c r="M53" s="416"/>
      <c r="N53" s="416"/>
      <c r="O53" s="416"/>
      <c r="P53" s="416"/>
      <c r="Q53" s="416"/>
    </row>
    <row r="54" spans="1:17" ht="11.25" customHeight="1" x14ac:dyDescent="0.3">
      <c r="A54" s="416"/>
      <c r="B54" s="416"/>
      <c r="C54" s="416"/>
      <c r="D54" s="416"/>
      <c r="E54" s="416"/>
      <c r="F54" s="416"/>
      <c r="G54" s="416"/>
      <c r="H54" s="416"/>
      <c r="I54" s="416"/>
      <c r="J54" s="416"/>
      <c r="K54" s="416"/>
      <c r="L54" s="416"/>
      <c r="M54" s="416"/>
      <c r="N54" s="416"/>
      <c r="O54" s="416"/>
      <c r="P54" s="416"/>
      <c r="Q54" s="416"/>
    </row>
    <row r="55" spans="1:17" ht="11.25" customHeight="1" x14ac:dyDescent="0.3">
      <c r="A55" s="416"/>
      <c r="B55" s="416"/>
      <c r="C55" s="416"/>
      <c r="D55" s="416"/>
      <c r="E55" s="416"/>
      <c r="F55" s="416"/>
      <c r="G55" s="416"/>
      <c r="H55" s="416"/>
      <c r="I55" s="416"/>
      <c r="J55" s="416"/>
      <c r="K55" s="416"/>
      <c r="L55" s="416"/>
      <c r="M55" s="416"/>
      <c r="N55" s="416"/>
      <c r="O55" s="416"/>
      <c r="P55" s="416"/>
      <c r="Q55" s="416"/>
    </row>
    <row r="56" spans="1:17" ht="11.25" customHeight="1" x14ac:dyDescent="0.3">
      <c r="A56" s="416"/>
      <c r="B56" s="416"/>
      <c r="C56" s="416"/>
      <c r="D56" s="416"/>
      <c r="E56" s="416"/>
      <c r="F56" s="416"/>
      <c r="G56" s="416"/>
      <c r="H56" s="416"/>
      <c r="I56" s="416"/>
      <c r="J56" s="416"/>
      <c r="K56" s="416"/>
      <c r="L56" s="416"/>
      <c r="M56" s="416"/>
      <c r="N56" s="416"/>
      <c r="O56" s="416"/>
      <c r="P56" s="416"/>
      <c r="Q56" s="416"/>
    </row>
    <row r="57" spans="1:17" ht="11.25" customHeight="1" x14ac:dyDescent="0.3">
      <c r="A57" s="416"/>
      <c r="B57" s="416"/>
      <c r="C57" s="416"/>
      <c r="D57" s="416"/>
      <c r="E57" s="416"/>
      <c r="F57" s="416"/>
      <c r="G57" s="416"/>
      <c r="H57" s="416"/>
      <c r="I57" s="416"/>
      <c r="J57" s="416"/>
      <c r="K57" s="416"/>
      <c r="L57" s="416"/>
      <c r="M57" s="416"/>
      <c r="N57" s="416"/>
      <c r="O57" s="416"/>
      <c r="P57" s="416"/>
      <c r="Q57" s="416"/>
    </row>
    <row r="58" spans="1:17" ht="11.25" customHeight="1" x14ac:dyDescent="0.3">
      <c r="A58" s="416"/>
      <c r="B58" s="416"/>
      <c r="C58" s="416"/>
      <c r="D58" s="416"/>
      <c r="E58" s="416"/>
      <c r="F58" s="416"/>
      <c r="G58" s="416"/>
      <c r="H58" s="416"/>
      <c r="I58" s="416"/>
      <c r="J58" s="416"/>
      <c r="K58" s="416"/>
      <c r="L58" s="416"/>
      <c r="M58" s="416"/>
      <c r="N58" s="416"/>
      <c r="O58" s="416"/>
      <c r="P58" s="416"/>
      <c r="Q58" s="416"/>
    </row>
    <row r="59" spans="1:17" ht="11.25" customHeight="1" x14ac:dyDescent="0.3">
      <c r="A59" s="416"/>
      <c r="B59" s="416"/>
      <c r="C59" s="416"/>
      <c r="D59" s="416"/>
      <c r="E59" s="416"/>
      <c r="F59" s="416"/>
      <c r="G59" s="416"/>
      <c r="H59" s="416"/>
      <c r="I59" s="416"/>
      <c r="J59" s="416"/>
      <c r="K59" s="416"/>
      <c r="L59" s="416"/>
      <c r="M59" s="416"/>
      <c r="N59" s="416"/>
      <c r="O59" s="416"/>
      <c r="P59" s="416"/>
      <c r="Q59" s="416"/>
    </row>
    <row r="60" spans="1:17" ht="11.25" customHeight="1" x14ac:dyDescent="0.3">
      <c r="A60" s="416"/>
      <c r="B60" s="416"/>
      <c r="C60" s="416"/>
      <c r="D60" s="416"/>
      <c r="E60" s="416"/>
      <c r="F60" s="416"/>
      <c r="G60" s="416"/>
      <c r="H60" s="416"/>
      <c r="I60" s="416"/>
      <c r="J60" s="416"/>
      <c r="K60" s="416"/>
      <c r="L60" s="416"/>
      <c r="M60" s="416"/>
      <c r="N60" s="416"/>
      <c r="O60" s="416"/>
      <c r="P60" s="416"/>
      <c r="Q60" s="416"/>
    </row>
    <row r="61" spans="1:17" ht="11.25" customHeight="1" x14ac:dyDescent="0.3">
      <c r="A61" s="416"/>
      <c r="B61" s="416"/>
      <c r="C61" s="416"/>
      <c r="D61" s="416"/>
      <c r="E61" s="416"/>
      <c r="F61" s="416"/>
      <c r="G61" s="416"/>
      <c r="H61" s="416"/>
      <c r="I61" s="416"/>
      <c r="J61" s="416"/>
      <c r="K61" s="416"/>
      <c r="L61" s="416"/>
      <c r="M61" s="416"/>
      <c r="N61" s="416"/>
      <c r="O61" s="416"/>
      <c r="P61" s="416"/>
      <c r="Q61" s="416"/>
    </row>
    <row r="62" spans="1:17" ht="11.25" customHeight="1" x14ac:dyDescent="0.3">
      <c r="A62" s="416"/>
      <c r="B62" s="416"/>
      <c r="C62" s="416"/>
      <c r="D62" s="416"/>
      <c r="E62" s="416"/>
      <c r="F62" s="416"/>
      <c r="G62" s="416"/>
      <c r="H62" s="416"/>
      <c r="I62" s="416"/>
      <c r="J62" s="416"/>
      <c r="K62" s="416"/>
      <c r="L62" s="416"/>
      <c r="M62" s="416"/>
      <c r="N62" s="416"/>
      <c r="O62" s="416"/>
      <c r="P62" s="416"/>
      <c r="Q62" s="416"/>
    </row>
    <row r="63" spans="1:17" ht="11.25" customHeight="1" x14ac:dyDescent="0.3">
      <c r="A63" s="416"/>
      <c r="B63" s="416"/>
      <c r="C63" s="416"/>
      <c r="D63" s="416"/>
      <c r="E63" s="416"/>
      <c r="F63" s="416"/>
      <c r="G63" s="416"/>
      <c r="H63" s="416"/>
      <c r="I63" s="416"/>
      <c r="J63" s="416"/>
      <c r="K63" s="416"/>
      <c r="L63" s="416"/>
      <c r="M63" s="416"/>
      <c r="N63" s="416"/>
      <c r="O63" s="416"/>
      <c r="P63" s="416"/>
      <c r="Q63" s="416"/>
    </row>
    <row r="64" spans="1:17" ht="11.25" customHeight="1" x14ac:dyDescent="0.3">
      <c r="A64" s="416"/>
      <c r="B64" s="416"/>
      <c r="C64" s="416"/>
      <c r="D64" s="416"/>
      <c r="E64" s="416"/>
      <c r="F64" s="416"/>
      <c r="G64" s="416"/>
      <c r="H64" s="416"/>
      <c r="I64" s="416"/>
      <c r="J64" s="416"/>
      <c r="K64" s="416"/>
      <c r="L64" s="416"/>
      <c r="M64" s="416"/>
      <c r="N64" s="416"/>
      <c r="O64" s="416"/>
      <c r="P64" s="416"/>
      <c r="Q64" s="416"/>
    </row>
    <row r="65" spans="1:17" ht="13.5" customHeight="1" x14ac:dyDescent="0.3">
      <c r="A65" s="416"/>
      <c r="B65" s="416"/>
      <c r="C65" s="416"/>
      <c r="D65" s="416"/>
      <c r="E65" s="416"/>
      <c r="F65" s="416"/>
      <c r="G65" s="416"/>
      <c r="H65" s="416"/>
      <c r="I65" s="416"/>
      <c r="J65" s="416"/>
      <c r="K65" s="416"/>
      <c r="L65" s="416"/>
      <c r="M65" s="416"/>
      <c r="N65" s="416"/>
      <c r="O65" s="416"/>
      <c r="P65" s="416"/>
      <c r="Q65" s="416"/>
    </row>
    <row r="66" spans="1:17" ht="14.4" customHeight="1" x14ac:dyDescent="0.3">
      <c r="A66" s="416"/>
      <c r="B66" s="416"/>
      <c r="C66" s="416"/>
      <c r="D66" s="416"/>
      <c r="E66" s="416"/>
      <c r="F66" s="416"/>
      <c r="G66" s="416"/>
      <c r="H66" s="416"/>
      <c r="I66" s="416"/>
      <c r="J66" s="416"/>
      <c r="K66" s="416"/>
      <c r="L66" s="416"/>
      <c r="M66" s="416"/>
      <c r="N66" s="416"/>
      <c r="O66" s="416"/>
      <c r="P66" s="416"/>
      <c r="Q66" s="416"/>
    </row>
    <row r="67" spans="1:17" ht="14.4" customHeight="1" x14ac:dyDescent="0.3">
      <c r="A67" s="416"/>
      <c r="B67" s="416"/>
      <c r="C67" s="416"/>
      <c r="D67" s="416"/>
      <c r="E67" s="416"/>
      <c r="F67" s="416"/>
      <c r="G67" s="416"/>
      <c r="H67" s="416"/>
      <c r="I67" s="416"/>
      <c r="J67" s="416"/>
      <c r="K67" s="416"/>
      <c r="L67" s="416"/>
      <c r="M67" s="416"/>
      <c r="N67" s="416"/>
      <c r="O67" s="416"/>
      <c r="P67" s="416"/>
      <c r="Q67" s="416"/>
    </row>
    <row r="68" spans="1:17" ht="14.4" customHeight="1" x14ac:dyDescent="0.3">
      <c r="A68" s="416"/>
      <c r="B68" s="416"/>
      <c r="C68" s="416"/>
      <c r="D68" s="416"/>
      <c r="E68" s="416"/>
      <c r="F68" s="416"/>
      <c r="G68" s="416"/>
      <c r="H68" s="416"/>
      <c r="I68" s="416"/>
      <c r="J68" s="416"/>
      <c r="K68" s="416"/>
      <c r="L68" s="416"/>
      <c r="M68" s="416"/>
      <c r="N68" s="416"/>
      <c r="O68" s="416"/>
      <c r="P68" s="416"/>
      <c r="Q68" s="416"/>
    </row>
    <row r="69" spans="1:17" ht="14.4" customHeight="1" x14ac:dyDescent="0.3">
      <c r="A69" s="416"/>
      <c r="B69" s="416"/>
      <c r="C69" s="416"/>
      <c r="D69" s="416"/>
      <c r="E69" s="416"/>
      <c r="F69" s="416"/>
      <c r="G69" s="416"/>
      <c r="H69" s="416"/>
      <c r="I69" s="416"/>
      <c r="J69" s="416"/>
      <c r="K69" s="416"/>
      <c r="L69" s="416"/>
      <c r="M69" s="416"/>
      <c r="N69" s="416"/>
      <c r="O69" s="416"/>
      <c r="P69" s="416"/>
      <c r="Q69" s="416"/>
    </row>
    <row r="70" spans="1:17" ht="14.4" customHeight="1" x14ac:dyDescent="0.3">
      <c r="A70" s="416"/>
      <c r="B70" s="416"/>
      <c r="C70" s="416"/>
      <c r="D70" s="416"/>
      <c r="E70" s="416"/>
      <c r="F70" s="416"/>
      <c r="G70" s="416"/>
      <c r="H70" s="416"/>
      <c r="I70" s="416"/>
      <c r="J70" s="416"/>
      <c r="K70" s="416"/>
      <c r="L70" s="416"/>
      <c r="M70" s="416"/>
      <c r="N70" s="416"/>
      <c r="O70" s="416"/>
      <c r="P70" s="416"/>
      <c r="Q70" s="416"/>
    </row>
    <row r="71" spans="1:17" ht="14.4" customHeight="1" x14ac:dyDescent="0.3">
      <c r="A71" s="416"/>
      <c r="B71" s="416"/>
      <c r="C71" s="416"/>
      <c r="D71" s="416"/>
      <c r="E71" s="416"/>
      <c r="F71" s="416"/>
      <c r="G71" s="416"/>
      <c r="H71" s="416"/>
      <c r="I71" s="416"/>
      <c r="J71" s="416"/>
      <c r="K71" s="416"/>
      <c r="L71" s="416"/>
      <c r="M71" s="416"/>
      <c r="N71" s="416"/>
      <c r="O71" s="416"/>
      <c r="P71" s="416"/>
      <c r="Q71" s="416"/>
    </row>
    <row r="72" spans="1:17" ht="14.4" customHeight="1" x14ac:dyDescent="0.3">
      <c r="A72" s="416"/>
      <c r="B72" s="416"/>
      <c r="C72" s="416"/>
      <c r="D72" s="416"/>
      <c r="E72" s="416"/>
      <c r="F72" s="416"/>
      <c r="G72" s="416"/>
      <c r="H72" s="416"/>
      <c r="I72" s="416"/>
      <c r="J72" s="416"/>
      <c r="K72" s="416"/>
      <c r="L72" s="416"/>
      <c r="M72" s="416"/>
      <c r="N72" s="416"/>
      <c r="O72" s="416"/>
      <c r="P72" s="416"/>
      <c r="Q72" s="416"/>
    </row>
    <row r="73" spans="1:17" ht="14.4" customHeight="1" x14ac:dyDescent="0.3">
      <c r="A73" s="416"/>
      <c r="B73" s="416"/>
      <c r="C73" s="416"/>
      <c r="D73" s="416"/>
      <c r="E73" s="416"/>
      <c r="F73" s="416"/>
      <c r="G73" s="416"/>
      <c r="H73" s="416"/>
      <c r="I73" s="416"/>
      <c r="J73" s="416"/>
      <c r="K73" s="416"/>
      <c r="L73" s="416"/>
      <c r="M73" s="416"/>
      <c r="N73" s="416"/>
      <c r="O73" s="416"/>
      <c r="P73" s="416"/>
      <c r="Q73" s="416"/>
    </row>
    <row r="74" spans="1:17" ht="14.4" customHeight="1" x14ac:dyDescent="0.3">
      <c r="A74" s="416"/>
      <c r="B74" s="416"/>
      <c r="C74" s="416"/>
      <c r="D74" s="416"/>
      <c r="E74" s="416"/>
      <c r="F74" s="416"/>
      <c r="G74" s="416"/>
      <c r="H74" s="416"/>
      <c r="I74" s="416"/>
      <c r="J74" s="416"/>
      <c r="K74" s="416"/>
      <c r="L74" s="416"/>
      <c r="M74" s="416"/>
      <c r="N74" s="416"/>
      <c r="O74" s="416"/>
      <c r="P74" s="416"/>
      <c r="Q74" s="416"/>
    </row>
    <row r="75" spans="1:17" ht="30.75" customHeight="1" x14ac:dyDescent="0.3">
      <c r="B75" s="121"/>
      <c r="C75" s="122"/>
    </row>
    <row r="76" spans="1:17" ht="15.75" customHeight="1" x14ac:dyDescent="0.3">
      <c r="A76" s="123" t="s">
        <v>3</v>
      </c>
      <c r="B76" s="124"/>
      <c r="C76" s="124"/>
      <c r="D76" s="124"/>
      <c r="E76" s="124"/>
      <c r="F76" s="124"/>
      <c r="G76" s="124"/>
      <c r="H76" s="124"/>
      <c r="I76" s="124"/>
      <c r="J76" s="124"/>
      <c r="K76" s="124"/>
      <c r="L76" s="124"/>
      <c r="M76" s="124"/>
      <c r="N76" s="124"/>
      <c r="O76" s="124"/>
      <c r="P76" s="124"/>
      <c r="Q76" s="124"/>
    </row>
    <row r="77" spans="1:17" ht="15.6" x14ac:dyDescent="0.3">
      <c r="A77" s="125" t="s">
        <v>4</v>
      </c>
      <c r="B77" s="413" t="s">
        <v>5</v>
      </c>
      <c r="C77" s="413"/>
      <c r="D77" s="403" t="s">
        <v>6</v>
      </c>
      <c r="E77" s="404"/>
      <c r="F77" s="404"/>
      <c r="G77" s="404"/>
      <c r="H77" s="404"/>
      <c r="I77" s="405"/>
      <c r="J77" s="403" t="s">
        <v>7</v>
      </c>
      <c r="K77" s="404"/>
      <c r="L77" s="404"/>
      <c r="M77" s="404"/>
      <c r="N77" s="404"/>
      <c r="O77" s="404"/>
      <c r="P77" s="404"/>
      <c r="Q77" s="405"/>
    </row>
    <row r="78" spans="1:17" ht="68.400000000000006" customHeight="1" x14ac:dyDescent="0.3">
      <c r="A78" s="353" t="s">
        <v>8</v>
      </c>
      <c r="B78" s="402" t="s">
        <v>9</v>
      </c>
      <c r="C78" s="402"/>
      <c r="D78" s="406" t="s">
        <v>10</v>
      </c>
      <c r="E78" s="407"/>
      <c r="F78" s="407"/>
      <c r="G78" s="407"/>
      <c r="H78" s="407"/>
      <c r="I78" s="408"/>
      <c r="J78" s="406" t="s">
        <v>11</v>
      </c>
      <c r="K78" s="407"/>
      <c r="L78" s="407"/>
      <c r="M78" s="407"/>
      <c r="N78" s="407"/>
      <c r="O78" s="407"/>
      <c r="P78" s="407"/>
      <c r="Q78" s="408"/>
    </row>
    <row r="79" spans="1:17" s="126" customFormat="1" ht="69" customHeight="1" x14ac:dyDescent="0.3">
      <c r="A79" s="352" t="s">
        <v>12</v>
      </c>
      <c r="B79" s="402" t="s">
        <v>13</v>
      </c>
      <c r="C79" s="402"/>
      <c r="D79" s="406" t="s">
        <v>14</v>
      </c>
      <c r="E79" s="407"/>
      <c r="F79" s="407"/>
      <c r="G79" s="407"/>
      <c r="H79" s="407"/>
      <c r="I79" s="408"/>
      <c r="J79" s="409" t="s">
        <v>15</v>
      </c>
      <c r="K79" s="410"/>
      <c r="L79" s="410"/>
      <c r="M79" s="410"/>
      <c r="N79" s="410"/>
      <c r="O79" s="410"/>
      <c r="P79" s="410"/>
      <c r="Q79" s="411"/>
    </row>
    <row r="80" spans="1:17" ht="81" customHeight="1" x14ac:dyDescent="0.3">
      <c r="A80" s="353" t="s">
        <v>16</v>
      </c>
      <c r="B80" s="402" t="s">
        <v>17</v>
      </c>
      <c r="C80" s="402"/>
      <c r="D80" s="406" t="s">
        <v>18</v>
      </c>
      <c r="E80" s="407"/>
      <c r="F80" s="407"/>
      <c r="G80" s="407"/>
      <c r="H80" s="407"/>
      <c r="I80" s="408"/>
      <c r="J80" s="409" t="s">
        <v>19</v>
      </c>
      <c r="K80" s="410"/>
      <c r="L80" s="410"/>
      <c r="M80" s="410"/>
      <c r="N80" s="410"/>
      <c r="O80" s="410"/>
      <c r="P80" s="410"/>
      <c r="Q80" s="411"/>
    </row>
    <row r="81" spans="1:21" ht="113.25" customHeight="1" x14ac:dyDescent="0.3">
      <c r="A81" s="353" t="s">
        <v>20</v>
      </c>
      <c r="B81" s="402" t="s">
        <v>21</v>
      </c>
      <c r="C81" s="402"/>
      <c r="D81" s="406" t="s">
        <v>22</v>
      </c>
      <c r="E81" s="407"/>
      <c r="F81" s="407"/>
      <c r="G81" s="407"/>
      <c r="H81" s="407"/>
      <c r="I81" s="408"/>
      <c r="J81" s="409" t="s">
        <v>23</v>
      </c>
      <c r="K81" s="410"/>
      <c r="L81" s="410"/>
      <c r="M81" s="410"/>
      <c r="N81" s="410"/>
      <c r="O81" s="410"/>
      <c r="P81" s="410"/>
      <c r="Q81" s="411"/>
    </row>
    <row r="82" spans="1:21" ht="54" customHeight="1" x14ac:dyDescent="0.3">
      <c r="A82" s="353" t="s">
        <v>24</v>
      </c>
      <c r="B82" s="402" t="s">
        <v>25</v>
      </c>
      <c r="C82" s="402"/>
      <c r="D82" s="406" t="s">
        <v>26</v>
      </c>
      <c r="E82" s="407"/>
      <c r="F82" s="407"/>
      <c r="G82" s="407"/>
      <c r="H82" s="407"/>
      <c r="I82" s="408"/>
      <c r="J82" s="409" t="s">
        <v>27</v>
      </c>
      <c r="K82" s="410"/>
      <c r="L82" s="410"/>
      <c r="M82" s="410"/>
      <c r="N82" s="410"/>
      <c r="O82" s="410"/>
      <c r="P82" s="410"/>
      <c r="Q82" s="411"/>
    </row>
    <row r="83" spans="1:21" ht="140.25" customHeight="1" x14ac:dyDescent="0.3">
      <c r="A83" s="353" t="s">
        <v>28</v>
      </c>
      <c r="B83" s="402" t="s">
        <v>29</v>
      </c>
      <c r="C83" s="402"/>
      <c r="D83" s="406" t="s">
        <v>30</v>
      </c>
      <c r="E83" s="407"/>
      <c r="F83" s="407"/>
      <c r="G83" s="407"/>
      <c r="H83" s="407"/>
      <c r="I83" s="408"/>
      <c r="J83" s="409" t="s">
        <v>31</v>
      </c>
      <c r="K83" s="410"/>
      <c r="L83" s="410"/>
      <c r="M83" s="410"/>
      <c r="N83" s="410"/>
      <c r="O83" s="410"/>
      <c r="P83" s="410"/>
      <c r="Q83" s="411"/>
    </row>
    <row r="84" spans="1:21" s="126" customFormat="1" ht="92.25" customHeight="1" x14ac:dyDescent="0.3">
      <c r="A84" s="352" t="s">
        <v>32</v>
      </c>
      <c r="B84" s="402" t="s">
        <v>33</v>
      </c>
      <c r="C84" s="402"/>
      <c r="D84" s="406" t="s">
        <v>34</v>
      </c>
      <c r="E84" s="407"/>
      <c r="F84" s="407"/>
      <c r="G84" s="407"/>
      <c r="H84" s="407"/>
      <c r="I84" s="408"/>
      <c r="J84" s="406" t="s">
        <v>35</v>
      </c>
      <c r="K84" s="407"/>
      <c r="L84" s="407"/>
      <c r="M84" s="407"/>
      <c r="N84" s="407"/>
      <c r="O84" s="407"/>
      <c r="P84" s="407"/>
      <c r="Q84" s="408"/>
    </row>
    <row r="85" spans="1:21" ht="61.5" customHeight="1" x14ac:dyDescent="0.3">
      <c r="A85" s="353" t="s">
        <v>36</v>
      </c>
      <c r="B85" s="402" t="s">
        <v>37</v>
      </c>
      <c r="C85" s="402"/>
      <c r="D85" s="406" t="s">
        <v>38</v>
      </c>
      <c r="E85" s="407"/>
      <c r="F85" s="407"/>
      <c r="G85" s="407"/>
      <c r="H85" s="407"/>
      <c r="I85" s="408"/>
      <c r="J85" s="409" t="s">
        <v>39</v>
      </c>
      <c r="K85" s="410"/>
      <c r="L85" s="410"/>
      <c r="M85" s="410"/>
      <c r="N85" s="410"/>
      <c r="O85" s="410"/>
      <c r="P85" s="410"/>
      <c r="Q85" s="411"/>
    </row>
    <row r="86" spans="1:21" s="126" customFormat="1" ht="75.75" customHeight="1" x14ac:dyDescent="0.3">
      <c r="A86" s="351" t="s">
        <v>40</v>
      </c>
      <c r="B86" s="402" t="s">
        <v>41</v>
      </c>
      <c r="C86" s="402"/>
      <c r="D86" s="406" t="s">
        <v>42</v>
      </c>
      <c r="E86" s="407"/>
      <c r="F86" s="407"/>
      <c r="G86" s="407"/>
      <c r="H86" s="407"/>
      <c r="I86" s="408"/>
      <c r="J86" s="409" t="s">
        <v>43</v>
      </c>
      <c r="K86" s="410"/>
      <c r="L86" s="410"/>
      <c r="M86" s="410"/>
      <c r="N86" s="410"/>
      <c r="O86" s="410"/>
      <c r="P86" s="410"/>
      <c r="Q86" s="411"/>
    </row>
    <row r="88" spans="1:21" ht="15.6" x14ac:dyDescent="0.3">
      <c r="A88" s="123" t="s">
        <v>44</v>
      </c>
      <c r="B88" s="124"/>
      <c r="C88" s="124"/>
      <c r="D88" s="124"/>
      <c r="E88" s="124"/>
      <c r="F88" s="124"/>
      <c r="G88" s="124"/>
      <c r="H88" s="124"/>
      <c r="I88" s="124"/>
      <c r="J88" s="124"/>
      <c r="K88" s="124"/>
      <c r="L88" s="124"/>
      <c r="M88" s="124"/>
      <c r="N88" s="124"/>
      <c r="O88" s="124"/>
      <c r="P88" s="124"/>
      <c r="Q88" s="124"/>
    </row>
    <row r="89" spans="1:21" ht="15.6" x14ac:dyDescent="0.3">
      <c r="A89" s="125" t="s">
        <v>45</v>
      </c>
      <c r="B89" s="403" t="s">
        <v>46</v>
      </c>
      <c r="C89" s="404"/>
      <c r="D89" s="404"/>
      <c r="E89" s="404"/>
      <c r="F89" s="404"/>
      <c r="G89" s="404"/>
      <c r="H89" s="404"/>
      <c r="I89" s="404"/>
      <c r="J89" s="404"/>
      <c r="K89" s="404"/>
      <c r="L89" s="404"/>
      <c r="M89" s="404"/>
      <c r="N89" s="404"/>
      <c r="O89" s="404"/>
      <c r="P89" s="404"/>
      <c r="Q89" s="405"/>
    </row>
    <row r="90" spans="1:21" ht="39.75" customHeight="1" x14ac:dyDescent="0.3">
      <c r="A90" s="127" t="s">
        <v>47</v>
      </c>
      <c r="B90" s="402" t="s">
        <v>48</v>
      </c>
      <c r="C90" s="402"/>
      <c r="D90" s="402"/>
      <c r="E90" s="402"/>
      <c r="F90" s="402"/>
      <c r="G90" s="402"/>
      <c r="H90" s="402"/>
      <c r="I90" s="402"/>
      <c r="J90" s="402"/>
      <c r="K90" s="402"/>
      <c r="L90" s="402"/>
      <c r="M90" s="402"/>
      <c r="N90" s="402"/>
      <c r="O90" s="402"/>
      <c r="P90" s="402"/>
      <c r="Q90" s="402"/>
    </row>
    <row r="91" spans="1:21" ht="53.25" customHeight="1" x14ac:dyDescent="0.3">
      <c r="A91" s="351" t="s">
        <v>49</v>
      </c>
      <c r="B91" s="402" t="s">
        <v>50</v>
      </c>
      <c r="C91" s="402"/>
      <c r="D91" s="402"/>
      <c r="E91" s="402"/>
      <c r="F91" s="402"/>
      <c r="G91" s="402"/>
      <c r="H91" s="402"/>
      <c r="I91" s="402"/>
      <c r="J91" s="402"/>
      <c r="K91" s="402"/>
      <c r="L91" s="402"/>
      <c r="M91" s="402"/>
      <c r="N91" s="402"/>
      <c r="O91" s="402"/>
      <c r="P91" s="402"/>
      <c r="Q91" s="402"/>
    </row>
    <row r="92" spans="1:21" ht="60.75" customHeight="1" x14ac:dyDescent="0.3">
      <c r="A92" s="351" t="s">
        <v>51</v>
      </c>
      <c r="B92" s="406" t="s">
        <v>52</v>
      </c>
      <c r="C92" s="407"/>
      <c r="D92" s="407"/>
      <c r="E92" s="407"/>
      <c r="F92" s="407"/>
      <c r="G92" s="407"/>
      <c r="H92" s="407"/>
      <c r="I92" s="407"/>
      <c r="J92" s="407"/>
      <c r="K92" s="407"/>
      <c r="L92" s="407"/>
      <c r="M92" s="407"/>
      <c r="N92" s="407"/>
      <c r="O92" s="407"/>
      <c r="P92" s="407"/>
      <c r="Q92" s="408"/>
    </row>
    <row r="93" spans="1:21" ht="36" customHeight="1" x14ac:dyDescent="0.3">
      <c r="A93" s="128" t="s">
        <v>53</v>
      </c>
      <c r="B93" s="402" t="s">
        <v>54</v>
      </c>
      <c r="C93" s="402"/>
      <c r="D93" s="402"/>
      <c r="E93" s="402"/>
      <c r="F93" s="402"/>
      <c r="G93" s="402"/>
      <c r="H93" s="402"/>
      <c r="I93" s="402"/>
      <c r="J93" s="402"/>
      <c r="K93" s="402"/>
      <c r="L93" s="402"/>
      <c r="M93" s="402"/>
      <c r="N93" s="402"/>
      <c r="O93" s="402"/>
      <c r="P93" s="402"/>
      <c r="Q93" s="402"/>
    </row>
    <row r="94" spans="1:21" ht="55.5" customHeight="1" x14ac:dyDescent="0.3">
      <c r="A94" s="128" t="s">
        <v>55</v>
      </c>
      <c r="B94" s="406" t="s">
        <v>56</v>
      </c>
      <c r="C94" s="407"/>
      <c r="D94" s="407"/>
      <c r="E94" s="407"/>
      <c r="F94" s="407"/>
      <c r="G94" s="407"/>
      <c r="H94" s="407"/>
      <c r="I94" s="407"/>
      <c r="J94" s="407"/>
      <c r="K94" s="407"/>
      <c r="L94" s="407"/>
      <c r="M94" s="407"/>
      <c r="N94" s="407"/>
      <c r="O94" s="407"/>
      <c r="P94" s="407"/>
      <c r="Q94" s="408"/>
      <c r="U94" s="400"/>
    </row>
    <row r="95" spans="1:21" ht="25.5" customHeight="1" x14ac:dyDescent="0.3">
      <c r="A95" s="128" t="s">
        <v>57</v>
      </c>
      <c r="B95" s="406" t="s">
        <v>58</v>
      </c>
      <c r="C95" s="407"/>
      <c r="D95" s="407"/>
      <c r="E95" s="407"/>
      <c r="F95" s="407"/>
      <c r="G95" s="407"/>
      <c r="H95" s="407"/>
      <c r="I95" s="407"/>
      <c r="J95" s="407"/>
      <c r="K95" s="407"/>
      <c r="L95" s="407"/>
      <c r="M95" s="407"/>
      <c r="N95" s="407"/>
      <c r="O95" s="407"/>
      <c r="P95" s="407"/>
      <c r="Q95" s="408"/>
    </row>
    <row r="96" spans="1:21" ht="43.5" customHeight="1" x14ac:dyDescent="0.3">
      <c r="A96" s="128" t="s">
        <v>59</v>
      </c>
      <c r="B96" s="402" t="s">
        <v>60</v>
      </c>
      <c r="C96" s="402"/>
      <c r="D96" s="402"/>
      <c r="E96" s="402"/>
      <c r="F96" s="402"/>
      <c r="G96" s="402"/>
      <c r="H96" s="402"/>
      <c r="I96" s="402"/>
      <c r="J96" s="402"/>
      <c r="K96" s="402"/>
      <c r="L96" s="402"/>
      <c r="M96" s="402"/>
      <c r="N96" s="402"/>
      <c r="O96" s="402"/>
      <c r="P96" s="402"/>
      <c r="Q96" s="402"/>
    </row>
    <row r="97" spans="1:17" ht="41.25" customHeight="1" x14ac:dyDescent="0.3">
      <c r="A97" s="351" t="s">
        <v>61</v>
      </c>
      <c r="B97" s="402" t="s">
        <v>62</v>
      </c>
      <c r="C97" s="402"/>
      <c r="D97" s="402"/>
      <c r="E97" s="402"/>
      <c r="F97" s="402"/>
      <c r="G97" s="402"/>
      <c r="H97" s="402"/>
      <c r="I97" s="402"/>
      <c r="J97" s="402"/>
      <c r="K97" s="402"/>
      <c r="L97" s="402"/>
      <c r="M97" s="402"/>
      <c r="N97" s="402"/>
      <c r="O97" s="402"/>
      <c r="P97" s="402"/>
      <c r="Q97" s="402"/>
    </row>
    <row r="98" spans="1:17" ht="55.5" customHeight="1" x14ac:dyDescent="0.3">
      <c r="A98" s="128" t="s">
        <v>63</v>
      </c>
      <c r="B98" s="401" t="s">
        <v>64</v>
      </c>
      <c r="C98" s="401"/>
      <c r="D98" s="401"/>
      <c r="E98" s="401"/>
      <c r="F98" s="401"/>
      <c r="G98" s="401"/>
      <c r="H98" s="401"/>
      <c r="I98" s="401"/>
      <c r="J98" s="401"/>
      <c r="K98" s="401"/>
      <c r="L98" s="401"/>
      <c r="M98" s="401"/>
      <c r="N98" s="401"/>
      <c r="O98" s="401"/>
      <c r="P98" s="401"/>
      <c r="Q98" s="401"/>
    </row>
    <row r="99" spans="1:17" ht="25.5" customHeight="1" x14ac:dyDescent="0.3">
      <c r="A99" s="128" t="s">
        <v>65</v>
      </c>
      <c r="B99" s="402" t="s">
        <v>66</v>
      </c>
      <c r="C99" s="402"/>
      <c r="D99" s="402"/>
      <c r="E99" s="402"/>
      <c r="F99" s="402"/>
      <c r="G99" s="402"/>
      <c r="H99" s="402"/>
      <c r="I99" s="402"/>
      <c r="J99" s="402"/>
      <c r="K99" s="402"/>
      <c r="L99" s="402"/>
      <c r="M99" s="402"/>
      <c r="N99" s="402"/>
      <c r="O99" s="402"/>
      <c r="P99" s="402"/>
      <c r="Q99" s="402"/>
    </row>
  </sheetData>
  <mergeCells count="45">
    <mergeCell ref="D1:Q7"/>
    <mergeCell ref="B77:C77"/>
    <mergeCell ref="D77:I77"/>
    <mergeCell ref="J77:Q77"/>
    <mergeCell ref="A1:B7"/>
    <mergeCell ref="A10:Q28"/>
    <mergeCell ref="A30:Q74"/>
    <mergeCell ref="B78:C78"/>
    <mergeCell ref="D78:I78"/>
    <mergeCell ref="J78:Q78"/>
    <mergeCell ref="J82:Q82"/>
    <mergeCell ref="B79:C79"/>
    <mergeCell ref="D79:I79"/>
    <mergeCell ref="J79:Q79"/>
    <mergeCell ref="B80:C80"/>
    <mergeCell ref="D80:I80"/>
    <mergeCell ref="J80:Q80"/>
    <mergeCell ref="B81:C81"/>
    <mergeCell ref="D81:I81"/>
    <mergeCell ref="J81:Q81"/>
    <mergeCell ref="B82:C82"/>
    <mergeCell ref="D82:I82"/>
    <mergeCell ref="D86:I86"/>
    <mergeCell ref="J86:Q86"/>
    <mergeCell ref="B85:C85"/>
    <mergeCell ref="D85:I85"/>
    <mergeCell ref="B83:C83"/>
    <mergeCell ref="D83:I83"/>
    <mergeCell ref="J83:Q83"/>
    <mergeCell ref="B86:C86"/>
    <mergeCell ref="J85:Q85"/>
    <mergeCell ref="B84:C84"/>
    <mergeCell ref="D84:I84"/>
    <mergeCell ref="J84:Q84"/>
    <mergeCell ref="B98:Q98"/>
    <mergeCell ref="B99:Q99"/>
    <mergeCell ref="B89:Q89"/>
    <mergeCell ref="B90:Q90"/>
    <mergeCell ref="B91:Q91"/>
    <mergeCell ref="B92:Q92"/>
    <mergeCell ref="B93:Q93"/>
    <mergeCell ref="B94:Q94"/>
    <mergeCell ref="B97:Q97"/>
    <mergeCell ref="B96:Q96"/>
    <mergeCell ref="B95:Q95"/>
  </mergeCells>
  <pageMargins left="0.7" right="0.7" top="0.75" bottom="0.75" header="0.3" footer="0.3"/>
  <pageSetup paperSize="9" orientation="portrait" verticalDpi="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EA83-8047-4085-9CAE-F6504CDA8BD1}">
  <dimension ref="A1"/>
  <sheetViews>
    <sheetView workbookViewId="0">
      <selection activeCell="F3" sqref="F3"/>
    </sheetView>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P56"/>
  <sheetViews>
    <sheetView topLeftCell="A3" zoomScale="70" zoomScaleNormal="70" workbookViewId="0">
      <selection activeCell="I24" sqref="I24"/>
    </sheetView>
  </sheetViews>
  <sheetFormatPr defaultRowHeight="14.4" x14ac:dyDescent="0.3"/>
  <cols>
    <col min="1" max="1" width="3.44140625" customWidth="1"/>
    <col min="2" max="2" width="23" customWidth="1"/>
    <col min="3" max="3" width="33.44140625" customWidth="1"/>
    <col min="4" max="4" width="33" customWidth="1"/>
    <col min="5" max="5" width="35.44140625" customWidth="1"/>
    <col min="6" max="6" width="23" customWidth="1"/>
    <col min="7" max="7" width="21.44140625" customWidth="1"/>
    <col min="8" max="8" width="22" customWidth="1"/>
    <col min="9" max="9" width="21.44140625" customWidth="1"/>
    <col min="10" max="10" width="16.88671875" customWidth="1"/>
    <col min="11" max="11" width="47.44140625" hidden="1" customWidth="1"/>
    <col min="12" max="12" width="17.44140625" customWidth="1"/>
  </cols>
  <sheetData>
    <row r="2" spans="2:12" ht="18" x14ac:dyDescent="0.3">
      <c r="B2" s="9" t="s">
        <v>67</v>
      </c>
      <c r="C2" s="5"/>
      <c r="D2" s="5"/>
      <c r="E2" s="5"/>
      <c r="F2" s="5"/>
      <c r="G2" s="5"/>
      <c r="H2" s="5"/>
      <c r="I2" s="5"/>
      <c r="J2" s="5"/>
      <c r="K2" s="101"/>
      <c r="L2" s="102"/>
    </row>
    <row r="3" spans="2:12" x14ac:dyDescent="0.3">
      <c r="B3" s="5"/>
      <c r="C3" s="5"/>
      <c r="D3" s="5"/>
      <c r="E3" s="5"/>
      <c r="F3" s="5"/>
      <c r="G3" s="5"/>
      <c r="H3" s="5"/>
      <c r="I3" s="5"/>
      <c r="J3" s="5"/>
      <c r="K3" s="5"/>
      <c r="L3" s="5"/>
    </row>
    <row r="4" spans="2:12" ht="18" x14ac:dyDescent="0.3">
      <c r="B4" s="9" t="s">
        <v>68</v>
      </c>
    </row>
    <row r="5" spans="2:12" ht="15.6" x14ac:dyDescent="0.3">
      <c r="B5" s="446" t="s">
        <v>69</v>
      </c>
      <c r="C5" s="447"/>
      <c r="D5" s="447"/>
      <c r="E5" s="447"/>
      <c r="F5" s="447"/>
      <c r="G5" s="448"/>
      <c r="H5" s="13" t="s">
        <v>70</v>
      </c>
      <c r="K5" s="153" t="s">
        <v>71</v>
      </c>
    </row>
    <row r="6" spans="2:12" ht="15.6" x14ac:dyDescent="0.3">
      <c r="B6" s="440" t="s">
        <v>72</v>
      </c>
      <c r="C6" s="441"/>
      <c r="D6" s="441"/>
      <c r="E6" s="441"/>
      <c r="F6" s="441"/>
      <c r="G6" s="442"/>
      <c r="H6" s="14"/>
      <c r="K6" s="154" t="s">
        <v>73</v>
      </c>
    </row>
    <row r="7" spans="2:12" s="5" customFormat="1" ht="15.6" x14ac:dyDescent="0.3">
      <c r="B7" s="440" t="s">
        <v>74</v>
      </c>
      <c r="C7" s="441"/>
      <c r="D7" s="441"/>
      <c r="E7" s="441"/>
      <c r="F7" s="441"/>
      <c r="G7" s="442"/>
      <c r="H7" s="14"/>
      <c r="J7"/>
      <c r="K7" s="155" t="s">
        <v>75</v>
      </c>
    </row>
    <row r="8" spans="2:12" s="5" customFormat="1" ht="35.25" customHeight="1" x14ac:dyDescent="0.3">
      <c r="B8" s="406" t="s">
        <v>76</v>
      </c>
      <c r="C8" s="407"/>
      <c r="D8" s="407"/>
      <c r="E8" s="407"/>
      <c r="F8" s="407"/>
      <c r="G8" s="408"/>
      <c r="H8" s="14"/>
      <c r="J8"/>
      <c r="K8" s="155" t="s">
        <v>77</v>
      </c>
    </row>
    <row r="9" spans="2:12" s="5" customFormat="1" ht="15.6" x14ac:dyDescent="0.3">
      <c r="B9" s="432" t="s">
        <v>78</v>
      </c>
      <c r="C9" s="433"/>
      <c r="D9" s="433"/>
      <c r="E9" s="433"/>
      <c r="F9" s="433"/>
      <c r="G9" s="434"/>
      <c r="H9" s="14"/>
      <c r="J9"/>
      <c r="K9" s="155" t="s">
        <v>79</v>
      </c>
    </row>
    <row r="10" spans="2:12" s="5" customFormat="1" ht="15.6" x14ac:dyDescent="0.3">
      <c r="B10" s="440" t="s">
        <v>80</v>
      </c>
      <c r="C10" s="441"/>
      <c r="D10" s="441"/>
      <c r="E10" s="441"/>
      <c r="F10" s="441"/>
      <c r="G10" s="442"/>
      <c r="H10" s="14"/>
      <c r="J10"/>
      <c r="K10" s="156" t="s">
        <v>81</v>
      </c>
    </row>
    <row r="11" spans="2:12" s="5" customFormat="1" ht="15.6" x14ac:dyDescent="0.3">
      <c r="B11" s="432" t="s">
        <v>82</v>
      </c>
      <c r="C11" s="433"/>
      <c r="D11" s="433"/>
      <c r="E11" s="433"/>
      <c r="F11" s="433"/>
      <c r="G11" s="434"/>
      <c r="H11" s="14"/>
      <c r="J11"/>
    </row>
    <row r="12" spans="2:12" s="5" customFormat="1" ht="15.6" x14ac:dyDescent="0.3">
      <c r="B12" s="440" t="s">
        <v>83</v>
      </c>
      <c r="C12" s="441"/>
      <c r="D12" s="441"/>
      <c r="E12" s="441"/>
      <c r="F12" s="441"/>
      <c r="G12" s="442"/>
      <c r="H12" s="14"/>
      <c r="J12"/>
    </row>
    <row r="13" spans="2:12" s="5" customFormat="1" ht="15.6" x14ac:dyDescent="0.3">
      <c r="B13" s="440" t="s">
        <v>84</v>
      </c>
      <c r="C13" s="441"/>
      <c r="D13" s="441"/>
      <c r="E13" s="441"/>
      <c r="F13" s="441"/>
      <c r="G13" s="442"/>
      <c r="H13" s="14"/>
      <c r="J13"/>
    </row>
    <row r="14" spans="2:12" s="5" customFormat="1" ht="15.6" x14ac:dyDescent="0.3">
      <c r="B14" s="440" t="s">
        <v>85</v>
      </c>
      <c r="C14" s="441"/>
      <c r="D14" s="441"/>
      <c r="E14" s="441"/>
      <c r="F14" s="441"/>
      <c r="G14" s="442"/>
      <c r="H14" s="14"/>
      <c r="J14"/>
    </row>
    <row r="16" spans="2:12" hidden="1" x14ac:dyDescent="0.3">
      <c r="B16" t="str">
        <f>IF(OR(H6="Yes",H7="Yes",H10="Yes"),"Table QR1 ","")</f>
        <v/>
      </c>
      <c r="C16" t="str">
        <f>IF(OR(H8="Yes",H9="Yes"),IF(B16="","Table QR2 ","and Table QR2 "),"")</f>
        <v/>
      </c>
      <c r="D16" t="str">
        <f>IF(AND(B16="",C16=""),"Nothing ","")</f>
        <v xml:space="preserve">Nothing </v>
      </c>
      <c r="E16" t="str">
        <f>IF(H10="Yes"," and (for the new installation) Table B " &amp; IF(AND(H13&lt;&gt;"Yes", H14&lt;&gt;"Yes"), ", list prodcomm codes in Table C, ",""),"")</f>
        <v/>
      </c>
      <c r="F16" t="str">
        <f>IF(H10="Yes","Table E, Table G" &amp; IF(H14="Yes",", Table C and Table D",IF(H13="Yes"," and Table C","")),"")</f>
        <v/>
      </c>
      <c r="G16" t="str">
        <f>IF(H10="Yes"," on the ""Annual Return or New Applicants"" sheet","")</f>
        <v/>
      </c>
      <c r="H16" t="s">
        <v>86</v>
      </c>
    </row>
    <row r="17" spans="1:16" hidden="1" x14ac:dyDescent="0.3"/>
    <row r="18" spans="1:16" ht="68.400000000000006" customHeight="1" x14ac:dyDescent="0.3">
      <c r="B18" s="429" t="s">
        <v>87</v>
      </c>
      <c r="C18" s="430"/>
      <c r="D18" s="430"/>
      <c r="E18" s="431"/>
      <c r="F18" s="443" t="str">
        <f>IF(H11="Yes", H16, B16&amp;C16&amp;D16&amp;"on this sheet"&amp;E16&amp;F16&amp;G16)</f>
        <v>Nothing on this sheet</v>
      </c>
      <c r="G18" s="444"/>
      <c r="H18" s="445"/>
    </row>
    <row r="19" spans="1:16" x14ac:dyDescent="0.3">
      <c r="B19" s="7"/>
      <c r="C19" s="7"/>
      <c r="D19" s="150"/>
      <c r="E19" s="150"/>
      <c r="F19" s="6"/>
      <c r="G19" s="6"/>
      <c r="H19" s="6"/>
      <c r="I19" s="6"/>
      <c r="J19" s="6"/>
      <c r="K19" s="5"/>
    </row>
    <row r="20" spans="1:16" ht="21" customHeight="1" x14ac:dyDescent="0.3">
      <c r="B20" s="438" t="s">
        <v>88</v>
      </c>
      <c r="C20" s="439"/>
      <c r="D20" s="439"/>
      <c r="E20" s="435"/>
      <c r="F20" s="436"/>
      <c r="G20" s="436"/>
      <c r="H20" s="437"/>
      <c r="I20" s="5"/>
      <c r="J20" s="5"/>
      <c r="K20" s="5"/>
      <c r="L20" s="5"/>
      <c r="M20" s="5"/>
    </row>
    <row r="21" spans="1:16" ht="18.600000000000001" x14ac:dyDescent="0.3">
      <c r="B21" s="438" t="s">
        <v>89</v>
      </c>
      <c r="C21" s="439"/>
      <c r="D21" s="439"/>
      <c r="E21" s="435"/>
      <c r="F21" s="436"/>
      <c r="G21" s="436"/>
      <c r="H21" s="437"/>
      <c r="I21" s="5" t="str">
        <f>IF(AND(LEN(frm_QRCRN)&lt;8, frm_QRBusinessName&lt;&gt;""), "Please include the entire CRN including any zeros at the beginning","")</f>
        <v/>
      </c>
      <c r="J21" s="5"/>
      <c r="K21" s="5"/>
      <c r="L21" s="5"/>
      <c r="M21" s="5"/>
      <c r="N21" s="5"/>
      <c r="O21" s="5"/>
      <c r="P21" s="5"/>
    </row>
    <row r="22" spans="1:16" s="5" customFormat="1" x14ac:dyDescent="0.3"/>
    <row r="23" spans="1:16" ht="16.5" customHeight="1" x14ac:dyDescent="0.3">
      <c r="A23" s="10"/>
      <c r="B23" s="11" t="s">
        <v>90</v>
      </c>
      <c r="C23" s="4"/>
      <c r="D23" s="4"/>
      <c r="E23" s="4"/>
      <c r="F23" s="140"/>
      <c r="G23" s="139"/>
      <c r="H23" s="139"/>
      <c r="I23" s="139"/>
    </row>
    <row r="24" spans="1:16" ht="83.4" customHeight="1" x14ac:dyDescent="0.3">
      <c r="B24" s="3" t="s">
        <v>91</v>
      </c>
      <c r="C24" s="3" t="s">
        <v>92</v>
      </c>
      <c r="D24" s="3" t="s">
        <v>93</v>
      </c>
      <c r="E24" s="3" t="s">
        <v>94</v>
      </c>
    </row>
    <row r="25" spans="1:16" x14ac:dyDescent="0.3">
      <c r="B25" s="158"/>
      <c r="C25" s="2"/>
      <c r="D25" s="162"/>
      <c r="E25" s="136"/>
    </row>
    <row r="26" spans="1:16" x14ac:dyDescent="0.3">
      <c r="B26" s="159"/>
      <c r="C26" s="1"/>
      <c r="D26" s="163"/>
      <c r="E26" s="137"/>
    </row>
    <row r="27" spans="1:16" x14ac:dyDescent="0.3">
      <c r="B27" s="159"/>
      <c r="C27" s="1"/>
      <c r="D27" s="163"/>
      <c r="E27" s="137"/>
    </row>
    <row r="28" spans="1:16" x14ac:dyDescent="0.3">
      <c r="B28" s="159"/>
      <c r="C28" s="1"/>
      <c r="D28" s="1"/>
      <c r="E28" s="137"/>
    </row>
    <row r="29" spans="1:16" x14ac:dyDescent="0.3">
      <c r="B29" s="159"/>
      <c r="C29" s="1"/>
      <c r="D29" s="1"/>
      <c r="E29" s="137"/>
    </row>
    <row r="30" spans="1:16" x14ac:dyDescent="0.3">
      <c r="B30" s="159"/>
      <c r="C30" s="1"/>
      <c r="D30" s="1"/>
      <c r="E30" s="137"/>
    </row>
    <row r="31" spans="1:16" x14ac:dyDescent="0.3">
      <c r="B31" s="159"/>
      <c r="C31" s="1"/>
      <c r="D31" s="1"/>
      <c r="E31" s="137"/>
    </row>
    <row r="32" spans="1:16" x14ac:dyDescent="0.3">
      <c r="B32" s="160"/>
      <c r="C32" s="134"/>
      <c r="D32" s="161"/>
      <c r="E32" s="138"/>
    </row>
    <row r="34" spans="1:12" ht="16.5" customHeight="1" x14ac:dyDescent="0.3">
      <c r="A34" s="10"/>
      <c r="B34" s="148" t="s">
        <v>95</v>
      </c>
      <c r="C34" s="149"/>
      <c r="D34" s="149"/>
      <c r="E34" s="151"/>
      <c r="F34" s="139"/>
      <c r="G34" s="139"/>
    </row>
    <row r="35" spans="1:12" ht="39.75" customHeight="1" x14ac:dyDescent="0.3">
      <c r="B35" s="417" t="s">
        <v>96</v>
      </c>
      <c r="C35" s="418"/>
      <c r="D35" s="419"/>
      <c r="E35" s="151"/>
      <c r="F35" s="139"/>
      <c r="G35" s="139"/>
    </row>
    <row r="36" spans="1:12" ht="75" customHeight="1" x14ac:dyDescent="0.3">
      <c r="B36" s="3" t="s">
        <v>97</v>
      </c>
      <c r="C36" s="141" t="s">
        <v>98</v>
      </c>
      <c r="D36" s="141" t="s">
        <v>99</v>
      </c>
      <c r="E36" s="152"/>
      <c r="G36" s="142"/>
      <c r="H36" s="142"/>
      <c r="I36" s="142"/>
      <c r="J36" s="142"/>
    </row>
    <row r="37" spans="1:12" ht="15.6" x14ac:dyDescent="0.3">
      <c r="B37" s="157"/>
      <c r="C37" s="157"/>
      <c r="D37" s="164"/>
      <c r="E37" s="145"/>
      <c r="F37" s="143"/>
      <c r="G37" s="144"/>
      <c r="H37" s="144"/>
    </row>
    <row r="39" spans="1:12" x14ac:dyDescent="0.3">
      <c r="B39" s="11" t="s">
        <v>100</v>
      </c>
      <c r="C39" s="12"/>
      <c r="D39" s="12"/>
      <c r="E39" s="12"/>
      <c r="F39" s="4"/>
      <c r="G39" s="4"/>
      <c r="H39" s="140"/>
      <c r="I39" s="139"/>
      <c r="J39" s="139"/>
      <c r="K39" s="139"/>
      <c r="L39" s="139"/>
    </row>
    <row r="40" spans="1:12" ht="15" customHeight="1" x14ac:dyDescent="0.3">
      <c r="B40" s="420" t="s">
        <v>101</v>
      </c>
      <c r="C40" s="421"/>
      <c r="D40" s="421"/>
      <c r="E40" s="421"/>
      <c r="F40" s="421"/>
      <c r="G40" s="422"/>
      <c r="H40" s="147"/>
      <c r="I40" s="146"/>
      <c r="J40" s="146"/>
      <c r="K40" s="146"/>
      <c r="L40" s="146"/>
    </row>
    <row r="41" spans="1:12" x14ac:dyDescent="0.3">
      <c r="B41" s="423"/>
      <c r="C41" s="424"/>
      <c r="D41" s="424"/>
      <c r="E41" s="424"/>
      <c r="F41" s="424"/>
      <c r="G41" s="425"/>
      <c r="H41" s="147"/>
      <c r="I41" s="146"/>
      <c r="J41" s="146"/>
      <c r="K41" s="146"/>
      <c r="L41" s="146"/>
    </row>
    <row r="42" spans="1:12" x14ac:dyDescent="0.3">
      <c r="B42" s="423"/>
      <c r="C42" s="424"/>
      <c r="D42" s="424"/>
      <c r="E42" s="424"/>
      <c r="F42" s="424"/>
      <c r="G42" s="425"/>
      <c r="H42" s="147"/>
      <c r="I42" s="146"/>
      <c r="J42" s="146"/>
      <c r="K42" s="146"/>
      <c r="L42" s="146"/>
    </row>
    <row r="43" spans="1:12" x14ac:dyDescent="0.3">
      <c r="B43" s="423"/>
      <c r="C43" s="424"/>
      <c r="D43" s="424"/>
      <c r="E43" s="424"/>
      <c r="F43" s="424"/>
      <c r="G43" s="425"/>
      <c r="H43" s="147"/>
      <c r="I43" s="146"/>
      <c r="J43" s="146"/>
      <c r="K43" s="146"/>
      <c r="L43" s="146"/>
    </row>
    <row r="44" spans="1:12" x14ac:dyDescent="0.3">
      <c r="B44" s="423"/>
      <c r="C44" s="424"/>
      <c r="D44" s="424"/>
      <c r="E44" s="424"/>
      <c r="F44" s="424"/>
      <c r="G44" s="425"/>
      <c r="H44" s="147"/>
      <c r="I44" s="146"/>
      <c r="J44" s="146"/>
      <c r="K44" s="146"/>
      <c r="L44" s="146"/>
    </row>
    <row r="45" spans="1:12" x14ac:dyDescent="0.3">
      <c r="B45" s="423"/>
      <c r="C45" s="424"/>
      <c r="D45" s="424"/>
      <c r="E45" s="424"/>
      <c r="F45" s="424"/>
      <c r="G45" s="425"/>
      <c r="H45" s="147"/>
      <c r="I45" s="146"/>
      <c r="J45" s="146"/>
      <c r="K45" s="146"/>
      <c r="L45" s="146"/>
    </row>
    <row r="46" spans="1:12" x14ac:dyDescent="0.3">
      <c r="B46" s="423"/>
      <c r="C46" s="424"/>
      <c r="D46" s="424"/>
      <c r="E46" s="424"/>
      <c r="F46" s="424"/>
      <c r="G46" s="425"/>
      <c r="H46" s="147"/>
      <c r="I46" s="146"/>
      <c r="J46" s="146"/>
      <c r="K46" s="146"/>
      <c r="L46" s="146"/>
    </row>
    <row r="47" spans="1:12" x14ac:dyDescent="0.3">
      <c r="B47" s="423"/>
      <c r="C47" s="424"/>
      <c r="D47" s="424"/>
      <c r="E47" s="424"/>
      <c r="F47" s="424"/>
      <c r="G47" s="425"/>
      <c r="H47" s="147"/>
      <c r="I47" s="146"/>
      <c r="J47" s="146"/>
      <c r="K47" s="146"/>
      <c r="L47" s="146"/>
    </row>
    <row r="48" spans="1:12" x14ac:dyDescent="0.3">
      <c r="B48" s="423"/>
      <c r="C48" s="424"/>
      <c r="D48" s="424"/>
      <c r="E48" s="424"/>
      <c r="F48" s="424"/>
      <c r="G48" s="425"/>
      <c r="H48" s="147"/>
      <c r="I48" s="146"/>
      <c r="J48" s="146"/>
      <c r="K48" s="146"/>
      <c r="L48" s="146"/>
    </row>
    <row r="49" spans="2:12" x14ac:dyDescent="0.3">
      <c r="B49" s="423"/>
      <c r="C49" s="424"/>
      <c r="D49" s="424"/>
      <c r="E49" s="424"/>
      <c r="F49" s="424"/>
      <c r="G49" s="425"/>
      <c r="H49" s="147"/>
      <c r="I49" s="146"/>
      <c r="J49" s="146"/>
      <c r="K49" s="146"/>
      <c r="L49" s="146"/>
    </row>
    <row r="50" spans="2:12" x14ac:dyDescent="0.3">
      <c r="B50" s="423"/>
      <c r="C50" s="424"/>
      <c r="D50" s="424"/>
      <c r="E50" s="424"/>
      <c r="F50" s="424"/>
      <c r="G50" s="425"/>
      <c r="H50" s="147"/>
      <c r="I50" s="146"/>
      <c r="J50" s="146"/>
      <c r="K50" s="146"/>
      <c r="L50" s="146"/>
    </row>
    <row r="51" spans="2:12" x14ac:dyDescent="0.3">
      <c r="B51" s="423"/>
      <c r="C51" s="424"/>
      <c r="D51" s="424"/>
      <c r="E51" s="424"/>
      <c r="F51" s="424"/>
      <c r="G51" s="425"/>
      <c r="H51" s="147"/>
      <c r="I51" s="146"/>
      <c r="J51" s="146"/>
      <c r="K51" s="146"/>
      <c r="L51" s="146"/>
    </row>
    <row r="52" spans="2:12" x14ac:dyDescent="0.3">
      <c r="B52" s="423"/>
      <c r="C52" s="424"/>
      <c r="D52" s="424"/>
      <c r="E52" s="424"/>
      <c r="F52" s="424"/>
      <c r="G52" s="425"/>
      <c r="H52" s="147"/>
      <c r="I52" s="146"/>
      <c r="J52" s="146"/>
      <c r="K52" s="146"/>
      <c r="L52" s="146"/>
    </row>
    <row r="53" spans="2:12" x14ac:dyDescent="0.3">
      <c r="B53" s="423"/>
      <c r="C53" s="424"/>
      <c r="D53" s="424"/>
      <c r="E53" s="424"/>
      <c r="F53" s="424"/>
      <c r="G53" s="425"/>
      <c r="H53" s="147"/>
      <c r="I53" s="146"/>
      <c r="J53" s="146"/>
      <c r="K53" s="146"/>
      <c r="L53" s="146"/>
    </row>
    <row r="54" spans="2:12" x14ac:dyDescent="0.3">
      <c r="B54" s="423"/>
      <c r="C54" s="424"/>
      <c r="D54" s="424"/>
      <c r="E54" s="424"/>
      <c r="F54" s="424"/>
      <c r="G54" s="425"/>
      <c r="H54" s="147"/>
      <c r="I54" s="146"/>
      <c r="J54" s="146"/>
      <c r="K54" s="146"/>
      <c r="L54" s="146"/>
    </row>
    <row r="55" spans="2:12" x14ac:dyDescent="0.3">
      <c r="B55" s="423"/>
      <c r="C55" s="424"/>
      <c r="D55" s="424"/>
      <c r="E55" s="424"/>
      <c r="F55" s="424"/>
      <c r="G55" s="425"/>
      <c r="H55" s="147"/>
      <c r="I55" s="146"/>
      <c r="J55" s="146"/>
      <c r="K55" s="146"/>
      <c r="L55" s="146"/>
    </row>
    <row r="56" spans="2:12" x14ac:dyDescent="0.3">
      <c r="B56" s="426"/>
      <c r="C56" s="427"/>
      <c r="D56" s="427"/>
      <c r="E56" s="427"/>
      <c r="F56" s="427"/>
      <c r="G56" s="428"/>
      <c r="H56" s="147"/>
      <c r="I56" s="146"/>
      <c r="J56" s="146"/>
      <c r="K56" s="146"/>
      <c r="L56" s="146"/>
    </row>
  </sheetData>
  <sheetProtection insertRows="0"/>
  <protectedRanges>
    <protectedRange sqref="B40:G56" name="Range4"/>
    <protectedRange sqref="E20:H21" name="Range2"/>
    <protectedRange sqref="B37:E37" name="Range1"/>
    <protectedRange sqref="B25:E32" name="Range3"/>
  </protectedRanges>
  <mergeCells count="18">
    <mergeCell ref="B6:G6"/>
    <mergeCell ref="B7:G7"/>
    <mergeCell ref="B5:G5"/>
    <mergeCell ref="B35:D35"/>
    <mergeCell ref="B40:G56"/>
    <mergeCell ref="B18:E18"/>
    <mergeCell ref="B8:G8"/>
    <mergeCell ref="B9:G9"/>
    <mergeCell ref="E20:H20"/>
    <mergeCell ref="E21:H21"/>
    <mergeCell ref="B20:D20"/>
    <mergeCell ref="B21:D21"/>
    <mergeCell ref="B10:G10"/>
    <mergeCell ref="B12:G12"/>
    <mergeCell ref="B13:G13"/>
    <mergeCell ref="B14:G14"/>
    <mergeCell ref="F18:H18"/>
    <mergeCell ref="B11:G11"/>
  </mergeCells>
  <conditionalFormatting sqref="D25">
    <cfRule type="expression" dxfId="50" priority="5" stopIfTrue="1">
      <formula>LEN(D25)=0</formula>
    </cfRule>
    <cfRule type="expression" dxfId="49" priority="6" stopIfTrue="1">
      <formula>LEN(D25)&gt;8</formula>
    </cfRule>
    <cfRule type="expression" dxfId="48" priority="7" stopIfTrue="1">
      <formula>LEN(D25)&lt;5</formula>
    </cfRule>
  </conditionalFormatting>
  <conditionalFormatting sqref="D27">
    <cfRule type="expression" dxfId="47" priority="1" stopIfTrue="1">
      <formula>LEN(D27)=0</formula>
    </cfRule>
    <cfRule type="expression" dxfId="46" priority="2" stopIfTrue="1">
      <formula>LEN(D27)&gt;8</formula>
    </cfRule>
    <cfRule type="expression" dxfId="45" priority="3" stopIfTrue="1">
      <formula>LEN(D27)&lt;5</formula>
    </cfRule>
  </conditionalFormatting>
  <dataValidations count="7">
    <dataValidation type="decimal" operator="greaterThan" allowBlank="1" showInputMessage="1" showErrorMessage="1" sqref="J2 H19:I19" xr:uid="{00000000-0002-0000-0100-000000000000}">
      <formula1>-1000000000000</formula1>
    </dataValidation>
    <dataValidation type="list" allowBlank="1" showInputMessage="1" showErrorMessage="1" sqref="H6:H8" xr:uid="{00000000-0002-0000-0100-000001000000}">
      <formula1>"Yes,No"</formula1>
    </dataValidation>
    <dataValidation type="list" operator="greaterThan" allowBlank="1" showInputMessage="1" showErrorMessage="1" sqref="H9:H11" xr:uid="{00000000-0002-0000-0100-000002000000}">
      <formula1>"Yes, No"</formula1>
    </dataValidation>
    <dataValidation type="list" operator="greaterThan" allowBlank="1" showInputMessage="1" showErrorMessage="1" sqref="H12:H14" xr:uid="{00000000-0002-0000-0100-000003000000}">
      <formula1>"Yes, No, N/A"</formula1>
    </dataValidation>
    <dataValidation operator="greaterThan" allowBlank="1" showInputMessage="1" showErrorMessage="1" sqref="B22:G22 B25:B32" xr:uid="{00000000-0002-0000-0100-000004000000}"/>
    <dataValidation type="list" allowBlank="1" showInputMessage="1" showErrorMessage="1" sqref="E25:E32" xr:uid="{00000000-0002-0000-0100-000005000000}">
      <formula1>lst_ChangeType</formula1>
    </dataValidation>
    <dataValidation type="decimal" operator="greaterThan" allowBlank="1" showInputMessage="1" showErrorMessage="1" sqref="D37" xr:uid="{00000000-0002-0000-0100-000006000000}">
      <formula1>0</formula1>
    </dataValidation>
  </dataValidations>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2:AC230"/>
  <sheetViews>
    <sheetView topLeftCell="A45" zoomScale="55" zoomScaleNormal="55" zoomScaleSheetLayoutView="25" workbookViewId="0">
      <selection activeCell="V109" sqref="V109"/>
    </sheetView>
  </sheetViews>
  <sheetFormatPr defaultRowHeight="14.4" x14ac:dyDescent="0.3"/>
  <cols>
    <col min="1" max="1" width="1.88671875" bestFit="1" customWidth="1"/>
    <col min="2" max="3" width="38.44140625" customWidth="1"/>
    <col min="4" max="4" width="26.109375" customWidth="1"/>
    <col min="5" max="5" width="21.44140625" customWidth="1"/>
    <col min="6" max="6" width="46.44140625" customWidth="1"/>
    <col min="7" max="8" width="35.44140625" customWidth="1"/>
    <col min="9" max="9" width="28.44140625" customWidth="1"/>
    <col min="10" max="10" width="30.44140625" customWidth="1"/>
    <col min="11" max="11" width="33" customWidth="1"/>
    <col min="12" max="12" width="28.88671875" customWidth="1"/>
    <col min="13" max="13" width="25" customWidth="1"/>
    <col min="14" max="24" width="19.44140625" customWidth="1"/>
    <col min="25" max="25" width="18.44140625" customWidth="1"/>
    <col min="26" max="29" width="15.5546875" bestFit="1" customWidth="1"/>
  </cols>
  <sheetData>
    <row r="2" spans="2:21" ht="18" x14ac:dyDescent="0.3">
      <c r="B2" s="9" t="s">
        <v>102</v>
      </c>
      <c r="C2" s="8"/>
      <c r="D2" s="8"/>
      <c r="E2" s="5"/>
      <c r="F2" s="5"/>
      <c r="G2" s="5"/>
      <c r="H2" s="5"/>
      <c r="P2" s="101"/>
      <c r="Q2" s="102"/>
    </row>
    <row r="3" spans="2:21" ht="18" x14ac:dyDescent="0.3">
      <c r="B3" s="9"/>
      <c r="C3" s="5"/>
      <c r="D3" s="5"/>
      <c r="E3" s="5"/>
      <c r="F3" s="5"/>
      <c r="G3" s="5"/>
      <c r="H3" s="5"/>
      <c r="I3" s="5"/>
      <c r="J3" s="5"/>
      <c r="K3" s="5"/>
      <c r="L3" s="5"/>
    </row>
    <row r="4" spans="2:21" ht="18.600000000000001" thickBot="1" x14ac:dyDescent="0.35">
      <c r="B4" s="9" t="s">
        <v>103</v>
      </c>
    </row>
    <row r="5" spans="2:21" ht="16.2" thickBot="1" x14ac:dyDescent="0.35">
      <c r="B5" s="476" t="s">
        <v>69</v>
      </c>
      <c r="C5" s="477"/>
      <c r="D5" s="477"/>
      <c r="E5" s="477"/>
      <c r="F5" s="477"/>
      <c r="G5" s="478"/>
      <c r="H5" s="328" t="s">
        <v>104</v>
      </c>
      <c r="L5" s="5"/>
      <c r="M5" s="5"/>
      <c r="N5" s="5"/>
      <c r="O5" s="5"/>
      <c r="P5" s="5"/>
      <c r="Q5" s="5"/>
      <c r="R5" s="5"/>
      <c r="S5" s="5"/>
      <c r="T5" s="5"/>
      <c r="U5" s="5"/>
    </row>
    <row r="6" spans="2:21" ht="16.2" thickBot="1" x14ac:dyDescent="0.35">
      <c r="B6" s="473" t="s">
        <v>105</v>
      </c>
      <c r="C6" s="474"/>
      <c r="D6" s="474"/>
      <c r="E6" s="474"/>
      <c r="F6" s="474"/>
      <c r="G6" s="475"/>
      <c r="H6" s="329" t="s">
        <v>106</v>
      </c>
      <c r="L6" s="5"/>
      <c r="M6" s="5"/>
      <c r="N6" s="5"/>
      <c r="O6" s="5"/>
      <c r="P6" s="5"/>
      <c r="Q6" s="5"/>
      <c r="R6" s="5"/>
      <c r="S6" s="5"/>
      <c r="T6" s="5"/>
      <c r="U6" s="5"/>
    </row>
    <row r="7" spans="2:21" s="5" customFormat="1" ht="16.2" thickBot="1" x14ac:dyDescent="0.35">
      <c r="B7" s="473" t="s">
        <v>107</v>
      </c>
      <c r="C7" s="474"/>
      <c r="D7" s="474"/>
      <c r="E7" s="474"/>
      <c r="F7" s="474"/>
      <c r="G7" s="475"/>
      <c r="H7" s="330"/>
      <c r="I7" s="202" t="s">
        <v>108</v>
      </c>
    </row>
    <row r="8" spans="2:21" s="5" customFormat="1" ht="33.75" customHeight="1" thickBot="1" x14ac:dyDescent="0.35">
      <c r="B8" s="479" t="s">
        <v>109</v>
      </c>
      <c r="C8" s="480"/>
      <c r="D8" s="480"/>
      <c r="E8" s="480"/>
      <c r="F8" s="480"/>
      <c r="G8" s="481"/>
      <c r="H8" s="329"/>
      <c r="I8" s="202" t="s">
        <v>108</v>
      </c>
    </row>
    <row r="9" spans="2:21" s="5" customFormat="1" ht="16.2" thickBot="1" x14ac:dyDescent="0.35">
      <c r="B9" s="473" t="s">
        <v>110</v>
      </c>
      <c r="C9" s="474"/>
      <c r="D9" s="474"/>
      <c r="E9" s="474"/>
      <c r="F9" s="474"/>
      <c r="G9" s="475"/>
      <c r="H9" s="330"/>
      <c r="I9" s="202" t="s">
        <v>108</v>
      </c>
    </row>
    <row r="10" spans="2:21" s="5" customFormat="1" ht="15.6" x14ac:dyDescent="0.3">
      <c r="B10" s="464" t="s">
        <v>111</v>
      </c>
      <c r="C10" s="465"/>
      <c r="D10" s="465"/>
      <c r="E10" s="465"/>
      <c r="F10" s="465"/>
      <c r="G10" s="466"/>
      <c r="H10" s="329"/>
      <c r="I10" s="202" t="str">
        <f>IF(AND(H6="New Application", H10="Yes"), "A NEW APPLICANT WILL NOT HAVE ALREADY PROVIDED THREE YEARS OF VALIDATED DATA, PLEASE CHECK YOUR ANSWERS",  "&lt;&lt;to be answered by ALL applicants")</f>
        <v>&lt;&lt;to be answered by ALL applicants</v>
      </c>
    </row>
    <row r="11" spans="2:21" s="5" customFormat="1" ht="15.6" x14ac:dyDescent="0.3">
      <c r="B11" s="467" t="s">
        <v>112</v>
      </c>
      <c r="C11" s="468"/>
      <c r="D11" s="468"/>
      <c r="E11" s="468"/>
      <c r="F11" s="468"/>
      <c r="G11" s="469"/>
      <c r="H11" s="331"/>
      <c r="I11" s="202" t="s">
        <v>113</v>
      </c>
    </row>
    <row r="12" spans="2:21" s="5" customFormat="1" ht="15.6" x14ac:dyDescent="0.3">
      <c r="B12" s="467" t="s">
        <v>114</v>
      </c>
      <c r="C12" s="468"/>
      <c r="D12" s="468"/>
      <c r="E12" s="468"/>
      <c r="F12" s="468"/>
      <c r="G12" s="469"/>
      <c r="H12" s="331"/>
      <c r="I12" s="202" t="s">
        <v>113</v>
      </c>
    </row>
    <row r="13" spans="2:21" s="5" customFormat="1" ht="16.2" thickBot="1" x14ac:dyDescent="0.35">
      <c r="B13" s="470" t="s">
        <v>115</v>
      </c>
      <c r="C13" s="471"/>
      <c r="D13" s="471"/>
      <c r="E13" s="471"/>
      <c r="F13" s="471"/>
      <c r="G13" s="472"/>
      <c r="H13" s="332"/>
      <c r="I13" s="202" t="s">
        <v>113</v>
      </c>
    </row>
    <row r="14" spans="2:21" s="5" customFormat="1" ht="16.2" hidden="1" thickBot="1" x14ac:dyDescent="0.35">
      <c r="B14" s="473" t="s">
        <v>116</v>
      </c>
      <c r="C14" s="474"/>
      <c r="D14" s="474"/>
      <c r="E14" s="474"/>
      <c r="F14" s="474"/>
      <c r="G14" s="475"/>
      <c r="H14" s="330"/>
      <c r="I14" s="202" t="s">
        <v>117</v>
      </c>
    </row>
    <row r="15" spans="2:21" s="5" customFormat="1" hidden="1" x14ac:dyDescent="0.3"/>
    <row r="16" spans="2:21" s="5" customFormat="1" ht="15.6" hidden="1" x14ac:dyDescent="0.3">
      <c r="B16" s="15" t="s">
        <v>118</v>
      </c>
      <c r="C16" s="170" t="str">
        <f>IF(
AND(H6="Annual Return",H10&lt;&gt;"No"),"EB",
IF(AND(H6="Annual Return",H10="No"),"ENB",
IF(H6="Reassessment","R",
IF(AND(H6="New Application",H10&lt;&gt;"Yes"),"N",
""))))</f>
        <v>N</v>
      </c>
      <c r="D16" s="15" t="s">
        <v>119</v>
      </c>
      <c r="E16" s="15"/>
      <c r="F16" s="15"/>
      <c r="G16" s="15"/>
      <c r="H16" s="15"/>
      <c r="K16"/>
    </row>
    <row r="17" spans="2:17" s="5" customFormat="1" ht="15.6" hidden="1" x14ac:dyDescent="0.3">
      <c r="B17" s="15" t="s">
        <v>120</v>
      </c>
      <c r="C17" s="170" t="s">
        <v>121</v>
      </c>
      <c r="D17" s="104" t="str">
        <f>E17&amp;F17&amp;G17&amp;H17</f>
        <v xml:space="preserve"> Table E</v>
      </c>
      <c r="E17" s="104" t="s">
        <v>122</v>
      </c>
      <c r="F17" s="105" t="str">
        <f>IF(H9="Yes","  Table F","")</f>
        <v/>
      </c>
      <c r="G17" s="104" t="str">
        <f>IF(H7="Yes","  Table G","")</f>
        <v/>
      </c>
      <c r="H17" s="104"/>
      <c r="K17"/>
    </row>
    <row r="18" spans="2:17" s="5" customFormat="1" ht="15.6" hidden="1" x14ac:dyDescent="0.3">
      <c r="B18" s="15" t="s">
        <v>123</v>
      </c>
      <c r="C18" s="170" t="s">
        <v>121</v>
      </c>
      <c r="D18" s="104" t="str">
        <f>E18&amp;F18&amp;G18&amp;H18&amp;I18&amp;J18</f>
        <v xml:space="preserve">Updated Data for Table A, Table B,  Table C, Table E </v>
      </c>
      <c r="E18" s="104" t="s">
        <v>124</v>
      </c>
      <c r="F18" s="104" t="str">
        <f>IF(AND(H13="No",H7="No")," Only the prodcomm codes in Column F of Table C,", "  Table C,")</f>
        <v xml:space="preserve">  Table C,</v>
      </c>
      <c r="G18" s="104" t="str">
        <f>IF(H13="Yes", "  Table D,", "")</f>
        <v/>
      </c>
      <c r="H18" s="104" t="s">
        <v>125</v>
      </c>
      <c r="I18" s="104" t="str">
        <f>IF(H9="Yes"," Table F,","")</f>
        <v/>
      </c>
      <c r="J18" s="104" t="str">
        <f>IF(H7="Yes", " Table G ", "")</f>
        <v/>
      </c>
    </row>
    <row r="19" spans="2:17" s="5" customFormat="1" ht="15.6" hidden="1" x14ac:dyDescent="0.3">
      <c r="B19" s="15" t="s">
        <v>126</v>
      </c>
      <c r="C19" s="171" t="str">
        <f>D19</f>
        <v/>
      </c>
      <c r="D19" s="171" t="str">
        <f>IF(AND(H10&lt;&gt;"Yes",H11&lt;&gt;"No", H14="16/17; 17/18; 18/19"),"Use available annual data for 2016/17, 2017/18 and 2018/19 only, do not complete quarterly data i.e. grayed columns K-U", E19)</f>
        <v/>
      </c>
      <c r="E19" s="171" t="str">
        <f>IF(AND(H10&lt;&gt;"Yes",H11&lt;&gt;"No", H14="17/18; 18/19; 19/20"),"Use available annual data for 2017/18, 2018/19 and 2019/20 only, do not complete quarterly data i.e. grayed columns K-U", F19)</f>
        <v/>
      </c>
      <c r="F19" s="171" t="str">
        <f>IF(AND(H10&lt;&gt;"Yes",H11&lt;&gt;"No", H14="18/19; 19/20; 20/21"),"Use available annual data for 2018/19, 2019/20 and 2020/21 only, do not complete quarterly data i.e. grayed columns K-U", G19)</f>
        <v/>
      </c>
      <c r="G19" s="170" t="str">
        <f>IF(AND(H10&lt;&gt;"Yes",H11="No"),"Please provide as much quarterly data as is available into columns K-U","")</f>
        <v/>
      </c>
      <c r="H19" s="104" t="str">
        <f>I19&amp;J19&amp;K19&amp;L20&amp;M20&amp;N20</f>
        <v xml:space="preserve">Data for Table A, Table B,   Table C, Table E </v>
      </c>
      <c r="I19" s="104" t="s">
        <v>127</v>
      </c>
      <c r="J19" s="104" t="str">
        <f>F18</f>
        <v xml:space="preserve">  Table C,</v>
      </c>
      <c r="K19" s="104" t="str">
        <f>G18</f>
        <v/>
      </c>
    </row>
    <row r="20" spans="2:17" s="5" customFormat="1" hidden="1" x14ac:dyDescent="0.3">
      <c r="C20" s="5" t="s">
        <v>128</v>
      </c>
      <c r="D20" s="5" t="s">
        <v>129</v>
      </c>
      <c r="E20" s="5" t="s">
        <v>130</v>
      </c>
      <c r="F20" s="5" t="s">
        <v>131</v>
      </c>
      <c r="G20" s="5" t="s">
        <v>132</v>
      </c>
      <c r="H20" s="5" t="s">
        <v>133</v>
      </c>
      <c r="I20" s="5" t="s">
        <v>134</v>
      </c>
      <c r="L20" s="104" t="str">
        <f>H18</f>
        <v xml:space="preserve"> Table E </v>
      </c>
      <c r="M20" s="104" t="str">
        <f>I18</f>
        <v/>
      </c>
      <c r="N20" s="104" t="str">
        <f>J18</f>
        <v/>
      </c>
    </row>
    <row r="21" spans="2:17" s="5" customFormat="1" hidden="1" x14ac:dyDescent="0.3">
      <c r="C21" s="5">
        <f>IF(OR(C16="N",C16="ENB",C16="R"),1,0)</f>
        <v>1</v>
      </c>
      <c r="D21" s="5">
        <f>IF(OR(C16="N",C16="ENB",C16="R"),1,0)</f>
        <v>1</v>
      </c>
      <c r="E21" s="5">
        <f>IF(C16="",0,IF(C16="EB",0,1))</f>
        <v>1</v>
      </c>
      <c r="F21" s="5">
        <f>IF(G18&lt;&gt;"",1,0)</f>
        <v>0</v>
      </c>
      <c r="G21" s="5">
        <v>1</v>
      </c>
      <c r="H21" s="5">
        <f>IF(F17&lt;&gt;"",1,0)</f>
        <v>0</v>
      </c>
      <c r="I21" s="5">
        <f>IF(G17&lt;&gt;"",1,0)</f>
        <v>0</v>
      </c>
      <c r="L21" s="104"/>
      <c r="M21" s="104"/>
      <c r="N21" s="104"/>
    </row>
    <row r="22" spans="2:17" s="5" customFormat="1" hidden="1" x14ac:dyDescent="0.3">
      <c r="C22" s="5" t="s">
        <v>135</v>
      </c>
      <c r="D22" s="5" t="s">
        <v>135</v>
      </c>
      <c r="E22" s="5" t="s">
        <v>135</v>
      </c>
      <c r="F22" s="5" t="s">
        <v>136</v>
      </c>
      <c r="G22" s="5" t="s">
        <v>137</v>
      </c>
      <c r="H22" s="5" t="s">
        <v>136</v>
      </c>
      <c r="I22" s="5" t="s">
        <v>136</v>
      </c>
      <c r="L22" s="104"/>
      <c r="M22" s="104"/>
      <c r="N22" s="104"/>
    </row>
    <row r="23" spans="2:17" s="5" customFormat="1" ht="12.75" hidden="1" customHeight="1" x14ac:dyDescent="0.3">
      <c r="B23" s="449" t="s">
        <v>138</v>
      </c>
      <c r="C23" s="450"/>
      <c r="D23" s="455" t="str">
        <f>IF(C16="EB",C17,IF(C16="ENB",C18,IF(C16="N",C19,"")))</f>
        <v/>
      </c>
      <c r="E23" s="456"/>
      <c r="F23" s="456"/>
      <c r="G23" s="456"/>
      <c r="H23" s="457"/>
      <c r="I23" s="203"/>
      <c r="J23" s="203"/>
      <c r="K23"/>
    </row>
    <row r="24" spans="2:17" s="5" customFormat="1" ht="15.6" hidden="1" x14ac:dyDescent="0.3">
      <c r="B24" s="451"/>
      <c r="C24" s="452"/>
      <c r="D24" s="458" t="str">
        <f>IF(AND(H12="No",H13="No"),"You have indicated that you do not produce anything from eligibility tables 1 or 2. Only businesses producing eligible products should apply.",IF(C16="EB",D17,IF(C16="ENB",D18,IF(OR(C16="N",C16="R"),H19,""))))</f>
        <v xml:space="preserve">Data for Table A, Table B,   Table C, Table E </v>
      </c>
      <c r="E24" s="459"/>
      <c r="F24" s="459"/>
      <c r="G24" s="459"/>
      <c r="H24" s="460"/>
      <c r="I24" s="130"/>
      <c r="J24" s="130"/>
      <c r="K24"/>
    </row>
    <row r="25" spans="2:17" ht="15.6" x14ac:dyDescent="0.3">
      <c r="B25" s="453"/>
      <c r="C25" s="454"/>
      <c r="D25" s="461"/>
      <c r="E25" s="462"/>
      <c r="F25" s="462"/>
      <c r="G25" s="462"/>
      <c r="H25" s="463"/>
      <c r="I25" s="130"/>
      <c r="J25" s="130"/>
    </row>
    <row r="26" spans="2:17" ht="15.6" x14ac:dyDescent="0.3">
      <c r="B26" s="5"/>
      <c r="C26" s="5"/>
      <c r="D26" s="5"/>
      <c r="E26" s="5"/>
      <c r="F26" s="5"/>
      <c r="G26" s="174"/>
      <c r="H26" s="204"/>
      <c r="I26" s="204"/>
      <c r="J26" s="5"/>
      <c r="K26" s="5"/>
      <c r="L26" s="5"/>
      <c r="M26" s="5"/>
      <c r="N26" s="5"/>
      <c r="O26" s="5"/>
      <c r="P26" s="5"/>
      <c r="Q26" s="5"/>
    </row>
    <row r="27" spans="2:17" ht="15.6" x14ac:dyDescent="0.3">
      <c r="B27" s="482" t="s">
        <v>88</v>
      </c>
      <c r="C27" s="483"/>
      <c r="D27" s="486"/>
      <c r="E27" s="487"/>
      <c r="F27" s="490" t="s">
        <v>139</v>
      </c>
      <c r="G27" s="204"/>
      <c r="H27" s="204"/>
      <c r="I27" s="204"/>
      <c r="J27" s="5"/>
      <c r="K27" s="5"/>
      <c r="L27" s="5"/>
      <c r="M27" s="5"/>
      <c r="N27" s="5"/>
      <c r="O27" s="5"/>
      <c r="P27" s="5"/>
      <c r="Q27" s="5"/>
    </row>
    <row r="28" spans="2:17" ht="20.25" customHeight="1" x14ac:dyDescent="0.3">
      <c r="B28" s="484"/>
      <c r="C28" s="485"/>
      <c r="D28" s="488"/>
      <c r="E28" s="489"/>
      <c r="F28" s="490"/>
      <c r="G28" s="204"/>
      <c r="H28" s="204"/>
      <c r="I28" s="204"/>
      <c r="J28" s="5"/>
      <c r="K28" s="5"/>
      <c r="L28" s="5"/>
      <c r="M28" s="5"/>
      <c r="N28" s="5"/>
      <c r="O28" s="5"/>
      <c r="P28" s="5"/>
      <c r="Q28" s="5"/>
    </row>
    <row r="29" spans="2:17" ht="15.6" x14ac:dyDescent="0.3">
      <c r="B29" s="5"/>
      <c r="C29" s="5"/>
      <c r="D29" s="5"/>
      <c r="E29" s="5"/>
      <c r="F29" s="5"/>
      <c r="G29" s="204"/>
      <c r="H29" s="204"/>
      <c r="I29" s="204"/>
      <c r="J29" s="5"/>
      <c r="K29" s="5"/>
      <c r="L29" s="5"/>
      <c r="M29" s="5"/>
      <c r="N29" s="5"/>
      <c r="O29" s="5"/>
      <c r="P29" s="5"/>
      <c r="Q29" s="5"/>
    </row>
    <row r="30" spans="2:17" ht="18.75" customHeight="1" x14ac:dyDescent="0.3">
      <c r="B30" s="449" t="s">
        <v>140</v>
      </c>
      <c r="C30" s="450"/>
      <c r="D30" s="491"/>
      <c r="E30" s="492"/>
      <c r="F30" s="495" t="s">
        <v>139</v>
      </c>
      <c r="H30" s="204"/>
      <c r="I30" s="204"/>
      <c r="J30" s="5"/>
      <c r="K30" s="5"/>
      <c r="L30" s="5"/>
      <c r="M30" s="5"/>
      <c r="N30" s="5"/>
      <c r="O30" s="5"/>
      <c r="P30" s="5"/>
      <c r="Q30" s="5"/>
    </row>
    <row r="31" spans="2:17" ht="15.6" x14ac:dyDescent="0.3">
      <c r="B31" s="453"/>
      <c r="C31" s="454"/>
      <c r="D31" s="493"/>
      <c r="E31" s="494"/>
      <c r="F31" s="495"/>
      <c r="G31" s="204"/>
      <c r="H31" s="204"/>
      <c r="I31" s="204"/>
      <c r="J31" s="5"/>
      <c r="K31" s="5"/>
      <c r="L31" s="5"/>
      <c r="M31" s="5"/>
      <c r="N31" s="5"/>
      <c r="O31" s="5"/>
      <c r="P31" s="5"/>
      <c r="Q31" s="5"/>
    </row>
    <row r="32" spans="2:17" ht="15.6" x14ac:dyDescent="0.3">
      <c r="B32" s="5"/>
      <c r="C32" s="5"/>
      <c r="D32" s="5"/>
      <c r="E32" s="5"/>
      <c r="F32" s="5"/>
      <c r="G32" s="204"/>
      <c r="H32" s="204"/>
      <c r="I32" s="204"/>
      <c r="J32" s="5"/>
      <c r="K32" s="5"/>
      <c r="L32" s="5"/>
      <c r="M32" s="5"/>
      <c r="N32" s="5"/>
      <c r="O32" s="5"/>
      <c r="P32" s="5"/>
      <c r="Q32" s="5"/>
    </row>
    <row r="33" spans="2:11" s="5" customFormat="1" ht="25.8" x14ac:dyDescent="0.3">
      <c r="B33" s="205" t="s">
        <v>141</v>
      </c>
      <c r="C33" s="206"/>
      <c r="D33" s="207"/>
    </row>
    <row r="34" spans="2:11" s="5" customFormat="1" ht="15.75" customHeight="1" x14ac:dyDescent="0.3">
      <c r="B34" s="496" t="s">
        <v>142</v>
      </c>
      <c r="C34" s="497"/>
      <c r="D34" s="498"/>
    </row>
    <row r="35" spans="2:11" s="5" customFormat="1" ht="15.75" customHeight="1" x14ac:dyDescent="0.3">
      <c r="B35" s="499"/>
      <c r="C35" s="500"/>
      <c r="D35" s="501"/>
      <c r="H35" s="208"/>
    </row>
    <row r="36" spans="2:11" s="5" customFormat="1" ht="15.75" customHeight="1" x14ac:dyDescent="0.3">
      <c r="B36" s="502"/>
      <c r="C36" s="503"/>
      <c r="D36" s="504"/>
    </row>
    <row r="37" spans="2:11" s="5" customFormat="1" ht="15.75" customHeight="1" x14ac:dyDescent="0.3">
      <c r="B37" s="505" t="str">
        <f>B54</f>
        <v/>
      </c>
      <c r="C37" s="506"/>
      <c r="D37" s="507"/>
      <c r="J37" s="209"/>
      <c r="K37" s="209"/>
    </row>
    <row r="38" spans="2:11" s="5" customFormat="1" ht="15.6" x14ac:dyDescent="0.3">
      <c r="B38" s="508"/>
      <c r="C38" s="509"/>
      <c r="D38" s="510"/>
    </row>
    <row r="39" spans="2:11" s="5" customFormat="1" ht="15.6" x14ac:dyDescent="0.3">
      <c r="B39" s="511"/>
      <c r="C39" s="512"/>
      <c r="D39" s="513"/>
    </row>
    <row r="40" spans="2:11" s="5" customFormat="1" ht="15.6" x14ac:dyDescent="0.3">
      <c r="B40" s="511"/>
      <c r="C40" s="512"/>
      <c r="D40" s="513"/>
    </row>
    <row r="41" spans="2:11" s="5" customFormat="1" ht="15.6" x14ac:dyDescent="0.3">
      <c r="B41" s="511"/>
      <c r="C41" s="512"/>
      <c r="D41" s="513"/>
    </row>
    <row r="42" spans="2:11" s="5" customFormat="1" ht="15.6" x14ac:dyDescent="0.3">
      <c r="B42" s="511"/>
      <c r="C42" s="512"/>
      <c r="D42" s="513"/>
    </row>
    <row r="43" spans="2:11" s="5" customFormat="1" ht="15.6" x14ac:dyDescent="0.3">
      <c r="B43" s="511"/>
      <c r="C43" s="512"/>
      <c r="D43" s="513"/>
    </row>
    <row r="44" spans="2:11" s="5" customFormat="1" ht="15.6" x14ac:dyDescent="0.3">
      <c r="B44" s="511" t="str">
        <f t="shared" ref="B44:B45" si="0">C61</f>
        <v/>
      </c>
      <c r="C44" s="512"/>
      <c r="D44" s="513"/>
    </row>
    <row r="45" spans="2:11" s="5" customFormat="1" ht="15.6" x14ac:dyDescent="0.3">
      <c r="B45" s="511" t="str">
        <f t="shared" si="0"/>
        <v/>
      </c>
      <c r="C45" s="512"/>
      <c r="D45" s="513"/>
    </row>
    <row r="46" spans="2:11" s="5" customFormat="1" ht="15.6" x14ac:dyDescent="0.3">
      <c r="B46" s="514" t="str">
        <f>B68</f>
        <v/>
      </c>
      <c r="C46" s="515"/>
      <c r="D46" s="516"/>
    </row>
    <row r="47" spans="2:11" s="5" customFormat="1" ht="15.75" customHeight="1" x14ac:dyDescent="0.3">
      <c r="B47" s="517" t="str">
        <f>B71</f>
        <v/>
      </c>
      <c r="C47" s="518"/>
      <c r="D47" s="519"/>
    </row>
    <row r="48" spans="2:11" s="5" customFormat="1" ht="15.75" customHeight="1" x14ac:dyDescent="0.3">
      <c r="B48" s="517" t="str">
        <f>B74</f>
        <v/>
      </c>
      <c r="C48" s="518"/>
      <c r="D48" s="519"/>
    </row>
    <row r="49" spans="2:25" s="5" customFormat="1" ht="15.75" customHeight="1" x14ac:dyDescent="0.3">
      <c r="B49" s="517" t="str">
        <f>B77</f>
        <v/>
      </c>
      <c r="C49" s="518"/>
      <c r="D49" s="519"/>
    </row>
    <row r="50" spans="2:25" s="5" customFormat="1" ht="15.75" customHeight="1" x14ac:dyDescent="0.3">
      <c r="B50" s="517" t="str">
        <f>B79</f>
        <v/>
      </c>
      <c r="C50" s="518"/>
      <c r="D50" s="519"/>
    </row>
    <row r="51" spans="2:25" s="5" customFormat="1" ht="15.6" customHeight="1" x14ac:dyDescent="0.3">
      <c r="B51" s="517" t="str">
        <f>B81</f>
        <v/>
      </c>
      <c r="C51" s="518"/>
      <c r="D51" s="519"/>
      <c r="G51" s="333">
        <v>1</v>
      </c>
    </row>
    <row r="52" spans="2:25" s="5" customFormat="1" ht="15.75" customHeight="1" x14ac:dyDescent="0.3">
      <c r="B52" s="508"/>
      <c r="C52" s="509"/>
      <c r="D52" s="510"/>
    </row>
    <row r="53" spans="2:25" s="5" customFormat="1" ht="15.6" x14ac:dyDescent="0.3">
      <c r="B53" s="502"/>
      <c r="C53" s="503"/>
      <c r="D53" s="504"/>
    </row>
    <row r="54" spans="2:25" s="5" customFormat="1" ht="15.6" hidden="1" x14ac:dyDescent="0.3">
      <c r="B54" s="210" t="str">
        <f>IF(H6="","Please fill out the dropdown tool at the top of this page.","")</f>
        <v/>
      </c>
      <c r="C54" s="211"/>
    </row>
    <row r="55" spans="2:25" s="5" customFormat="1" ht="31.2" hidden="1" x14ac:dyDescent="0.3">
      <c r="B55" s="210" t="str">
        <f>IF(OR(D27="",D30=""),"Please fill out your Business Name and CRN in the above table.","")</f>
        <v>Please fill out your Business Name and CRN in the above table.</v>
      </c>
      <c r="C55" s="211"/>
    </row>
    <row r="56" spans="2:25" s="5" customFormat="1" ht="31.2" hidden="1" x14ac:dyDescent="0.3">
      <c r="B56" s="211" t="s">
        <v>143</v>
      </c>
      <c r="C56" s="210" t="s">
        <v>144</v>
      </c>
    </row>
    <row r="57" spans="2:25" s="5" customFormat="1" ht="31.2" hidden="1" x14ac:dyDescent="0.3">
      <c r="B57" s="211" t="s">
        <v>145</v>
      </c>
      <c r="C57" s="210" t="s">
        <v>146</v>
      </c>
    </row>
    <row r="58" spans="2:25" s="5" customFormat="1" ht="31.2" hidden="1" x14ac:dyDescent="0.3">
      <c r="B58" s="211" t="s">
        <v>147</v>
      </c>
      <c r="C58" s="210" t="s">
        <v>148</v>
      </c>
    </row>
    <row r="59" spans="2:25" s="5" customFormat="1" ht="15.6" hidden="1" x14ac:dyDescent="0.3">
      <c r="B59" s="211" t="s">
        <v>149</v>
      </c>
      <c r="C59" s="210" t="s">
        <v>150</v>
      </c>
    </row>
    <row r="60" spans="2:25" s="5" customFormat="1" ht="31.2" hidden="1" x14ac:dyDescent="0.3">
      <c r="B60" s="211" t="s">
        <v>151</v>
      </c>
      <c r="C60" s="210" t="s">
        <v>152</v>
      </c>
    </row>
    <row r="61" spans="2:25" s="5" customFormat="1" ht="15.6" hidden="1" x14ac:dyDescent="0.3">
      <c r="B61" s="211" t="s">
        <v>153</v>
      </c>
      <c r="C61" s="210" t="s">
        <v>150</v>
      </c>
    </row>
    <row r="62" spans="2:25" s="5" customFormat="1" ht="15.6" hidden="1" x14ac:dyDescent="0.3">
      <c r="B62" s="211" t="s">
        <v>154</v>
      </c>
      <c r="C62" s="210" t="s">
        <v>150</v>
      </c>
    </row>
    <row r="63" spans="2:25" s="5" customFormat="1" ht="15.6" hidden="1" x14ac:dyDescent="0.3">
      <c r="B63" s="211" t="s">
        <v>155</v>
      </c>
      <c r="C63" s="211"/>
    </row>
    <row r="64" spans="2:25" s="5" customFormat="1" ht="15.6" hidden="1" x14ac:dyDescent="0.3">
      <c r="B64" s="213">
        <v>2016</v>
      </c>
      <c r="C64" s="213">
        <v>2017</v>
      </c>
      <c r="D64" s="213">
        <v>2018</v>
      </c>
      <c r="E64" s="213">
        <v>2019</v>
      </c>
      <c r="F64" s="213">
        <v>2020</v>
      </c>
      <c r="G64" s="6">
        <v>2021</v>
      </c>
      <c r="H64" s="6">
        <v>2022</v>
      </c>
      <c r="I64" s="24" t="s">
        <v>156</v>
      </c>
      <c r="J64" s="24" t="s">
        <v>157</v>
      </c>
      <c r="K64" s="24" t="s">
        <v>158</v>
      </c>
      <c r="L64" s="24" t="s">
        <v>159</v>
      </c>
      <c r="M64" s="24" t="s">
        <v>160</v>
      </c>
      <c r="N64" s="24" t="s">
        <v>161</v>
      </c>
      <c r="O64" s="24" t="s">
        <v>162</v>
      </c>
      <c r="P64" s="24" t="s">
        <v>163</v>
      </c>
      <c r="Q64" s="24" t="s">
        <v>164</v>
      </c>
      <c r="R64" s="24" t="s">
        <v>165</v>
      </c>
      <c r="S64" s="24" t="s">
        <v>166</v>
      </c>
      <c r="T64" s="24" t="s">
        <v>167</v>
      </c>
      <c r="U64" s="24" t="s">
        <v>168</v>
      </c>
      <c r="V64" s="24" t="s">
        <v>169</v>
      </c>
      <c r="W64" s="24" t="s">
        <v>170</v>
      </c>
      <c r="X64" s="24" t="s">
        <v>171</v>
      </c>
      <c r="Y64" s="5" t="s">
        <v>172</v>
      </c>
    </row>
    <row r="65" spans="2:24" s="5" customFormat="1" ht="15.6" hidden="1" x14ac:dyDescent="0.3">
      <c r="B65" s="214">
        <v>42370</v>
      </c>
      <c r="C65" s="214">
        <v>42736</v>
      </c>
      <c r="D65" s="214">
        <v>43101</v>
      </c>
      <c r="E65" s="214">
        <v>43466</v>
      </c>
      <c r="F65" s="214">
        <v>43831</v>
      </c>
      <c r="G65" s="214">
        <v>44197</v>
      </c>
      <c r="H65" s="214">
        <v>44562</v>
      </c>
      <c r="I65" s="214">
        <v>43466</v>
      </c>
      <c r="J65" s="214">
        <v>43466</v>
      </c>
      <c r="K65" s="214">
        <v>43466</v>
      </c>
      <c r="L65" s="214">
        <v>43831</v>
      </c>
      <c r="M65" s="214">
        <v>43831</v>
      </c>
      <c r="N65" s="214">
        <v>43831</v>
      </c>
      <c r="O65" s="214">
        <v>43831</v>
      </c>
      <c r="P65" s="215">
        <v>44197</v>
      </c>
      <c r="Q65" s="215">
        <v>44197</v>
      </c>
      <c r="R65" s="215">
        <v>44197</v>
      </c>
      <c r="S65" s="215">
        <v>44197</v>
      </c>
      <c r="T65" s="215">
        <v>44562</v>
      </c>
      <c r="U65" s="215">
        <v>44562</v>
      </c>
      <c r="V65" s="215">
        <v>44562</v>
      </c>
      <c r="W65" s="215">
        <v>44562</v>
      </c>
      <c r="X65" s="215">
        <v>44562</v>
      </c>
    </row>
    <row r="66" spans="2:24" s="5" customFormat="1" ht="15.6" hidden="1" x14ac:dyDescent="0.3">
      <c r="B66" s="214">
        <v>42735</v>
      </c>
      <c r="C66" s="214">
        <v>43100</v>
      </c>
      <c r="D66" s="214">
        <v>43465</v>
      </c>
      <c r="E66" s="214">
        <v>43830</v>
      </c>
      <c r="F66" s="214">
        <v>44196</v>
      </c>
      <c r="G66" s="373">
        <v>44561</v>
      </c>
      <c r="H66" s="373">
        <v>44926</v>
      </c>
      <c r="I66" s="214">
        <v>43830</v>
      </c>
      <c r="J66" s="214">
        <v>43830</v>
      </c>
      <c r="K66" s="214">
        <v>43830</v>
      </c>
      <c r="L66" s="214">
        <v>44196</v>
      </c>
      <c r="M66" s="214">
        <v>44196</v>
      </c>
      <c r="N66" s="214">
        <v>44196</v>
      </c>
      <c r="O66" s="214">
        <v>44196</v>
      </c>
      <c r="P66" s="215">
        <v>44561</v>
      </c>
      <c r="Q66" s="215">
        <v>44561</v>
      </c>
      <c r="R66" s="215">
        <v>44561</v>
      </c>
      <c r="S66" s="215">
        <v>44561</v>
      </c>
      <c r="T66" s="215">
        <v>44926</v>
      </c>
      <c r="U66" s="215">
        <v>44926</v>
      </c>
      <c r="V66" s="215">
        <v>44926</v>
      </c>
      <c r="W66" s="214">
        <v>44926</v>
      </c>
      <c r="X66" s="215">
        <v>44926</v>
      </c>
    </row>
    <row r="67" spans="2:24" s="5" customFormat="1" ht="15.6" hidden="1" x14ac:dyDescent="0.3">
      <c r="B67" s="216">
        <f t="shared" ref="B67:F67" si="1">IF(G84="",0,IF(OR(G84&lt;B65,G84&gt;B66),1,0))</f>
        <v>0</v>
      </c>
      <c r="C67" s="216">
        <f t="shared" si="1"/>
        <v>0</v>
      </c>
      <c r="D67" s="216">
        <f t="shared" si="1"/>
        <v>0</v>
      </c>
      <c r="E67" s="216">
        <f t="shared" si="1"/>
        <v>0</v>
      </c>
      <c r="F67" s="216">
        <f t="shared" si="1"/>
        <v>0</v>
      </c>
      <c r="G67" s="216">
        <f>IF(L84="",0,IF(OR(L84&lt;G65,L84&gt;G66),1,0))</f>
        <v>0</v>
      </c>
      <c r="H67" s="216">
        <f>IF(L84="",0,IF(OR(L84&lt;H65,L84&gt;H66),1,0))</f>
        <v>0</v>
      </c>
      <c r="I67" s="216">
        <f t="shared" ref="I67:T67" si="2">IF(M84="",0,IF(OR(M84&lt;I65,M84&gt;I66),1,0))</f>
        <v>0</v>
      </c>
      <c r="J67" s="216">
        <f t="shared" si="2"/>
        <v>0</v>
      </c>
      <c r="K67" s="216">
        <f t="shared" si="2"/>
        <v>0</v>
      </c>
      <c r="L67" s="216">
        <f t="shared" si="2"/>
        <v>0</v>
      </c>
      <c r="M67" s="216">
        <f t="shared" si="2"/>
        <v>0</v>
      </c>
      <c r="N67" s="216">
        <f t="shared" si="2"/>
        <v>0</v>
      </c>
      <c r="O67" s="216">
        <f t="shared" si="2"/>
        <v>0</v>
      </c>
      <c r="P67" s="216">
        <f t="shared" si="2"/>
        <v>0</v>
      </c>
      <c r="Q67" s="216">
        <f t="shared" si="2"/>
        <v>0</v>
      </c>
      <c r="R67" s="216">
        <f t="shared" si="2"/>
        <v>0</v>
      </c>
      <c r="S67" s="216">
        <f t="shared" si="2"/>
        <v>0</v>
      </c>
      <c r="T67" s="216">
        <f t="shared" si="2"/>
        <v>0</v>
      </c>
      <c r="U67" s="216">
        <f>IF(Y84="",0,IF(OR(Y84&lt;U65,Y84&gt;U66),1,0))</f>
        <v>0</v>
      </c>
      <c r="V67" s="216">
        <f t="shared" ref="V67" si="3">IF(Z84="",0,IF(OR(Z84&lt;V65,Z84&gt;V66),1,0))</f>
        <v>0</v>
      </c>
      <c r="W67" s="216">
        <f t="shared" ref="W67" si="4">IF(AA84="",0,IF(OR(AA84&lt;W65,AA84&gt;W66),1,0))</f>
        <v>0</v>
      </c>
      <c r="X67" s="216">
        <f t="shared" ref="X67" si="5">IF(AB84="",0,IF(OR(AB84&lt;X65,AB84&gt;X66),1,0))</f>
        <v>0</v>
      </c>
    </row>
    <row r="68" spans="2:24" s="5" customFormat="1" ht="15.6" hidden="1" x14ac:dyDescent="0.3">
      <c r="B68" s="217" t="str">
        <f>IF(SUM(B67:T67)&gt;0,"Table A: Please ensure that financial years begin in the correct year. For example, financial year 2017/18 should begin in 2017.","")</f>
        <v/>
      </c>
      <c r="C68" s="214"/>
      <c r="D68" s="214"/>
      <c r="E68" s="214"/>
      <c r="F68" s="214"/>
      <c r="G68" s="214"/>
      <c r="H68" s="214"/>
      <c r="I68" s="214"/>
      <c r="J68" s="214"/>
      <c r="K68" s="214"/>
      <c r="L68" s="214"/>
      <c r="M68" s="214"/>
      <c r="N68" s="214"/>
      <c r="O68" s="214"/>
      <c r="P68" s="214"/>
      <c r="Q68" s="214"/>
      <c r="R68" s="214"/>
      <c r="S68" s="214"/>
      <c r="T68" s="214"/>
      <c r="U68" s="214"/>
      <c r="V68" s="214"/>
      <c r="W68" s="214"/>
      <c r="X68" s="214"/>
    </row>
    <row r="69" spans="2:24" s="5" customFormat="1" ht="31.2" hidden="1" x14ac:dyDescent="0.3">
      <c r="B69" s="216" t="s">
        <v>173</v>
      </c>
      <c r="C69" s="216"/>
      <c r="D69" s="216"/>
      <c r="E69" s="216"/>
      <c r="F69" s="216"/>
      <c r="G69" s="216"/>
      <c r="H69" s="216"/>
      <c r="I69" s="216"/>
      <c r="J69" s="216"/>
      <c r="K69" s="216"/>
      <c r="L69" s="216"/>
      <c r="M69" s="216"/>
      <c r="N69" s="216"/>
      <c r="O69" s="216"/>
      <c r="P69" s="216"/>
      <c r="Q69" s="216"/>
      <c r="R69" s="216"/>
      <c r="S69" s="216"/>
      <c r="T69" s="216"/>
      <c r="U69" s="216"/>
      <c r="V69" s="216"/>
      <c r="W69" s="216"/>
      <c r="X69" s="216"/>
    </row>
    <row r="70" spans="2:24" s="5" customFormat="1" ht="15.6" hidden="1" x14ac:dyDescent="0.3">
      <c r="B70" s="216">
        <f>IF(G89="",0,IF(G90&gt;G89,1,0))</f>
        <v>0</v>
      </c>
      <c r="C70" s="216">
        <f>IF(H89="",0,IF(H90&gt;H89,1,0))</f>
        <v>0</v>
      </c>
      <c r="D70" s="216">
        <f t="shared" ref="D70:F70" si="6">IF(H89="",0,IF(H90&gt;H89,1,0))</f>
        <v>0</v>
      </c>
      <c r="E70" s="216">
        <f t="shared" si="6"/>
        <v>0</v>
      </c>
      <c r="F70" s="216">
        <f t="shared" si="6"/>
        <v>0</v>
      </c>
      <c r="G70" s="216">
        <f>IF(K89="",0,IF(K90&gt;K89,1,0))</f>
        <v>0</v>
      </c>
      <c r="H70" s="216">
        <f>IF(K89="",0,IF(K90&gt;K89,1,0))</f>
        <v>0</v>
      </c>
      <c r="I70" s="216">
        <f t="shared" ref="I70:T70" si="7">IF(L89="",0,IF(L90&gt;L89,1,0))</f>
        <v>0</v>
      </c>
      <c r="J70" s="216">
        <f t="shared" si="7"/>
        <v>0</v>
      </c>
      <c r="K70" s="216">
        <f t="shared" si="7"/>
        <v>0</v>
      </c>
      <c r="L70" s="216">
        <f t="shared" si="7"/>
        <v>0</v>
      </c>
      <c r="M70" s="216">
        <f t="shared" si="7"/>
        <v>0</v>
      </c>
      <c r="N70" s="216">
        <f t="shared" si="7"/>
        <v>0</v>
      </c>
      <c r="O70" s="216">
        <f t="shared" si="7"/>
        <v>0</v>
      </c>
      <c r="P70" s="216">
        <f t="shared" si="7"/>
        <v>0</v>
      </c>
      <c r="Q70" s="216">
        <f t="shared" si="7"/>
        <v>0</v>
      </c>
      <c r="R70" s="216">
        <f>IF(U89="",0,IF(U90&gt;U89,1,0))</f>
        <v>0</v>
      </c>
      <c r="S70" s="216">
        <f t="shared" si="7"/>
        <v>0</v>
      </c>
      <c r="T70" s="216">
        <f t="shared" si="7"/>
        <v>0</v>
      </c>
      <c r="U70" s="216">
        <f>IF(X89="",0,IF(X90&gt;X89,1,0))</f>
        <v>0</v>
      </c>
      <c r="V70" s="216">
        <f t="shared" ref="V70" si="8">IF(Y89="",0,IF(Y90&gt;Y89,1,0))</f>
        <v>0</v>
      </c>
      <c r="W70" s="216">
        <f t="shared" ref="W70" si="9">IF(Z89="",0,IF(Z90&gt;Z89,1,0))</f>
        <v>0</v>
      </c>
      <c r="X70" s="216">
        <f t="shared" ref="X70" si="10">IF(AA89="",0,IF(AA90&gt;AA89,1,0))</f>
        <v>0</v>
      </c>
    </row>
    <row r="71" spans="2:24" s="5" customFormat="1" ht="15.6" hidden="1" x14ac:dyDescent="0.3">
      <c r="B71" s="218" t="str">
        <f>IF(SUM(B70:U70&gt;0),"Table A: Your total business electricity consumption is higher than just your grid consumption. Please check.","")</f>
        <v/>
      </c>
      <c r="C71" s="216"/>
      <c r="D71" s="216"/>
      <c r="E71" s="216"/>
      <c r="F71" s="216"/>
      <c r="G71" s="216"/>
      <c r="H71" s="216"/>
      <c r="I71" s="216"/>
      <c r="J71" s="216"/>
      <c r="K71" s="216"/>
      <c r="L71" s="216"/>
      <c r="M71" s="216"/>
      <c r="N71" s="216"/>
      <c r="O71" s="216"/>
      <c r="P71" s="216"/>
      <c r="Q71" s="216"/>
      <c r="R71" s="216"/>
      <c r="S71" s="216"/>
      <c r="T71" s="216"/>
      <c r="U71" s="216"/>
      <c r="V71" s="216"/>
      <c r="W71" s="216"/>
      <c r="X71" s="216"/>
    </row>
    <row r="72" spans="2:24" s="5" customFormat="1" ht="15.6" hidden="1" x14ac:dyDescent="0.3">
      <c r="B72" s="216" t="s">
        <v>174</v>
      </c>
      <c r="C72" s="216"/>
      <c r="D72" s="216"/>
      <c r="E72" s="216"/>
      <c r="F72" s="216"/>
      <c r="G72" s="216"/>
      <c r="H72" s="216"/>
      <c r="I72" s="216"/>
      <c r="J72" s="216"/>
      <c r="K72" s="216"/>
      <c r="L72" s="216"/>
      <c r="M72" s="216"/>
      <c r="N72" s="216"/>
      <c r="O72" s="216"/>
      <c r="P72" s="216"/>
      <c r="Q72" s="216"/>
      <c r="R72" s="216"/>
      <c r="S72" s="216"/>
      <c r="T72" s="216"/>
      <c r="U72" s="216"/>
      <c r="V72" s="216"/>
      <c r="W72" s="216"/>
      <c r="X72" s="216"/>
    </row>
    <row r="73" spans="2:24" s="5" customFormat="1" ht="15.6" hidden="1" x14ac:dyDescent="0.3">
      <c r="B73" s="216">
        <f>IF(OR(G125=0,G90=0),0,IF(G125&lt;&gt;G90,1,0))</f>
        <v>0</v>
      </c>
      <c r="C73" s="216">
        <f>IF(OR(H125=0,H90=0),0,IF(H125&lt;&gt;H90,1,0))</f>
        <v>0</v>
      </c>
      <c r="D73" s="216">
        <f>IF(OR(I125=0,H90=0),0,IF(I125&lt;&gt;H90,1,0))</f>
        <v>0</v>
      </c>
      <c r="E73" s="216">
        <f>IF(OR(J125=0,I90=0),0,IF(J125&lt;&gt;I90,1,0))</f>
        <v>0</v>
      </c>
      <c r="F73" s="216">
        <f>IF(OR(K125=0,J90=0),0,IF(K125&lt;&gt;J90,1,0))</f>
        <v>0</v>
      </c>
      <c r="G73" s="216">
        <f>IF(OR(L125=0,K90=0),0,IF(L125&lt;&gt;K90,1,0))</f>
        <v>0</v>
      </c>
      <c r="H73" s="216">
        <f t="shared" ref="H73:X73" si="11">IF(OR(L125=0,K90=0),0,IF(L125&lt;&gt;K90,1,0))</f>
        <v>0</v>
      </c>
      <c r="I73" s="216">
        <f t="shared" si="11"/>
        <v>0</v>
      </c>
      <c r="J73" s="216">
        <f t="shared" si="11"/>
        <v>0</v>
      </c>
      <c r="K73" s="216">
        <f t="shared" si="11"/>
        <v>0</v>
      </c>
      <c r="L73" s="216">
        <f t="shared" si="11"/>
        <v>0</v>
      </c>
      <c r="M73" s="216">
        <f t="shared" si="11"/>
        <v>0</v>
      </c>
      <c r="N73" s="216">
        <f t="shared" si="11"/>
        <v>0</v>
      </c>
      <c r="O73" s="216">
        <f t="shared" si="11"/>
        <v>0</v>
      </c>
      <c r="P73" s="216">
        <f t="shared" si="11"/>
        <v>0</v>
      </c>
      <c r="Q73" s="216">
        <f t="shared" si="11"/>
        <v>0</v>
      </c>
      <c r="R73" s="216">
        <f>IF(OR(V125=0,U90=0),0,IF(V125&lt;&gt;U90,1,0))</f>
        <v>0</v>
      </c>
      <c r="S73" s="216">
        <f t="shared" si="11"/>
        <v>0</v>
      </c>
      <c r="T73" s="216">
        <f t="shared" si="11"/>
        <v>0</v>
      </c>
      <c r="U73" s="216">
        <f t="shared" si="11"/>
        <v>0</v>
      </c>
      <c r="V73" s="216">
        <f t="shared" si="11"/>
        <v>0</v>
      </c>
      <c r="W73" s="216">
        <f t="shared" si="11"/>
        <v>0</v>
      </c>
      <c r="X73" s="216">
        <f t="shared" si="11"/>
        <v>0</v>
      </c>
    </row>
    <row r="74" spans="2:24" s="5" customFormat="1" ht="15.6" hidden="1" x14ac:dyDescent="0.3">
      <c r="B74" s="218" t="str">
        <f>IF(SUM(B73:U73&gt;0),"Table B: The total grid electricity in Table B does not match Table A.","")</f>
        <v/>
      </c>
      <c r="C74" s="216"/>
      <c r="D74" s="216"/>
      <c r="E74" s="216"/>
      <c r="F74" s="216"/>
      <c r="G74" s="216"/>
      <c r="H74" s="216"/>
      <c r="I74" s="216"/>
      <c r="J74" s="216"/>
      <c r="K74" s="216"/>
      <c r="L74" s="216"/>
      <c r="M74" s="216"/>
      <c r="N74" s="216"/>
      <c r="O74" s="216"/>
      <c r="P74" s="216"/>
      <c r="Q74" s="216"/>
      <c r="R74" s="216"/>
      <c r="S74" s="216"/>
      <c r="T74" s="216"/>
      <c r="U74" s="216"/>
      <c r="V74" s="216"/>
      <c r="W74" s="216"/>
      <c r="X74" s="216"/>
    </row>
    <row r="75" spans="2:24" s="5" customFormat="1" ht="15.6" hidden="1" x14ac:dyDescent="0.3">
      <c r="B75" s="216" t="s">
        <v>175</v>
      </c>
      <c r="C75" s="216"/>
      <c r="D75" s="216"/>
      <c r="E75" s="216"/>
      <c r="F75" s="216"/>
      <c r="G75" s="216"/>
      <c r="H75" s="216"/>
      <c r="I75" s="216"/>
      <c r="J75" s="216"/>
      <c r="K75" s="216"/>
      <c r="L75" s="216"/>
      <c r="M75" s="216"/>
      <c r="N75" s="216"/>
      <c r="O75" s="216"/>
      <c r="P75" s="216"/>
      <c r="Q75" s="216"/>
      <c r="R75" s="216"/>
      <c r="S75" s="216"/>
      <c r="T75" s="216"/>
      <c r="U75" s="216"/>
      <c r="V75" s="216"/>
      <c r="W75" s="216"/>
      <c r="X75" s="216"/>
    </row>
    <row r="76" spans="2:24" s="5" customFormat="1" ht="15.6" hidden="1" x14ac:dyDescent="0.3">
      <c r="B76" s="216">
        <f>IF(OR(G147=0,G90=0),0,IF(G147&lt;&gt;G90,1,0))</f>
        <v>0</v>
      </c>
      <c r="C76" s="216">
        <f>IF(OR(H147=0,H90=0),0,IF(H147&lt;&gt;H90,1,0))</f>
        <v>0</v>
      </c>
      <c r="D76" s="216">
        <f>IF(OR(I147=0,H90=0),0,IF(I147&lt;&gt;H90,1,0))</f>
        <v>0</v>
      </c>
      <c r="E76" s="216">
        <f>IF(OR(J147=0,I90=0),0,IF(J147&lt;&gt;I90,1,0))</f>
        <v>0</v>
      </c>
      <c r="F76" s="216">
        <f>IF(OR(K147=0,J90=0),0,IF(K147&lt;&gt;J90,1,0))</f>
        <v>0</v>
      </c>
      <c r="G76" s="216">
        <f>IF(OR(L147=0,K90=0),0,IF(L147&lt;&gt;K90,1,0))</f>
        <v>0</v>
      </c>
      <c r="H76" s="216">
        <f t="shared" ref="H76:X76" si="12">IF(OR(L147=0,K90=0),0,IF(L147&lt;&gt;K90,1,0))</f>
        <v>0</v>
      </c>
      <c r="I76" s="216">
        <f t="shared" si="12"/>
        <v>0</v>
      </c>
      <c r="J76" s="216">
        <f t="shared" si="12"/>
        <v>0</v>
      </c>
      <c r="K76" s="216">
        <f t="shared" si="12"/>
        <v>0</v>
      </c>
      <c r="L76" s="216">
        <f t="shared" si="12"/>
        <v>0</v>
      </c>
      <c r="M76" s="216">
        <f t="shared" si="12"/>
        <v>0</v>
      </c>
      <c r="N76" s="216">
        <f t="shared" si="12"/>
        <v>0</v>
      </c>
      <c r="O76" s="216">
        <f t="shared" si="12"/>
        <v>0</v>
      </c>
      <c r="P76" s="216">
        <f t="shared" si="12"/>
        <v>0</v>
      </c>
      <c r="Q76" s="216">
        <f t="shared" si="12"/>
        <v>0</v>
      </c>
      <c r="R76" s="216">
        <f>IF(OR(V147=0,U90=0),0,IF(V147&lt;&gt;U90,1,0))</f>
        <v>0</v>
      </c>
      <c r="S76" s="216">
        <f t="shared" si="12"/>
        <v>0</v>
      </c>
      <c r="T76" s="216">
        <f t="shared" si="12"/>
        <v>0</v>
      </c>
      <c r="U76" s="216">
        <f t="shared" si="12"/>
        <v>0</v>
      </c>
      <c r="V76" s="216">
        <f t="shared" si="12"/>
        <v>0</v>
      </c>
      <c r="W76" s="216">
        <f t="shared" si="12"/>
        <v>0</v>
      </c>
      <c r="X76" s="216">
        <f t="shared" si="12"/>
        <v>0</v>
      </c>
    </row>
    <row r="77" spans="2:24" s="5" customFormat="1" ht="15.6" hidden="1" x14ac:dyDescent="0.3">
      <c r="B77" s="218" t="str">
        <f>IF(SUM(B76:U76&gt;0),"Table C: The total grid electricity in Table C does not match Table A.","")</f>
        <v/>
      </c>
      <c r="C77" s="216"/>
      <c r="D77" s="216"/>
      <c r="E77" s="216"/>
      <c r="F77" s="216"/>
      <c r="G77" s="216"/>
      <c r="H77" s="216"/>
      <c r="I77" s="216"/>
      <c r="J77" s="216"/>
      <c r="K77" s="216"/>
      <c r="L77" s="216"/>
      <c r="M77" s="216"/>
      <c r="N77" s="216"/>
      <c r="O77" s="216"/>
      <c r="P77" s="216"/>
      <c r="Q77" s="216"/>
      <c r="R77" s="216"/>
      <c r="S77" s="216"/>
      <c r="T77" s="216"/>
      <c r="U77" s="216"/>
      <c r="V77" s="216"/>
      <c r="W77" s="216"/>
      <c r="X77" s="216"/>
    </row>
    <row r="78" spans="2:24" s="5" customFormat="1" ht="15.6" hidden="1" x14ac:dyDescent="0.3">
      <c r="B78" s="216" t="s">
        <v>176</v>
      </c>
      <c r="C78" s="216"/>
      <c r="D78" s="216"/>
      <c r="E78" s="216"/>
      <c r="F78" s="216"/>
      <c r="G78" s="216"/>
      <c r="H78" s="216"/>
      <c r="I78" s="216"/>
      <c r="J78" s="216"/>
      <c r="K78" s="216"/>
      <c r="L78" s="216"/>
      <c r="M78" s="216"/>
      <c r="N78" s="216"/>
      <c r="O78" s="216"/>
      <c r="P78" s="216"/>
      <c r="Q78" s="216"/>
      <c r="R78" s="216"/>
      <c r="S78" s="216"/>
      <c r="T78" s="216"/>
      <c r="U78" s="216"/>
      <c r="V78" s="216"/>
      <c r="W78" s="216"/>
      <c r="X78" s="216"/>
    </row>
    <row r="79" spans="2:24" s="5" customFormat="1" ht="15.6" hidden="1" x14ac:dyDescent="0.3">
      <c r="B79" s="218" t="str">
        <f>IF(F209=0,"",IF(E209&lt;&gt;I189,"Please ensure the total in Table E is the same as the total in Table F.",""))</f>
        <v/>
      </c>
      <c r="C79" s="216"/>
      <c r="D79" s="216"/>
      <c r="E79" s="216"/>
      <c r="F79" s="216"/>
      <c r="G79" s="216"/>
      <c r="H79" s="216"/>
      <c r="I79" s="216"/>
      <c r="J79" s="216"/>
      <c r="K79" s="216"/>
      <c r="L79" s="216"/>
      <c r="M79" s="216"/>
      <c r="N79" s="216"/>
      <c r="O79" s="216"/>
      <c r="P79" s="216"/>
      <c r="Q79" s="216"/>
      <c r="R79" s="216"/>
      <c r="S79" s="216"/>
      <c r="T79" s="216"/>
      <c r="U79" s="216"/>
      <c r="V79" s="216"/>
      <c r="W79" s="216"/>
      <c r="X79" s="216"/>
    </row>
    <row r="80" spans="2:24" s="5" customFormat="1" ht="15.6" hidden="1" x14ac:dyDescent="0.3">
      <c r="B80" s="216" t="s">
        <v>177</v>
      </c>
      <c r="C80" s="216"/>
      <c r="D80" s="216"/>
      <c r="E80" s="216"/>
      <c r="F80" s="216"/>
      <c r="G80" s="216"/>
      <c r="H80" s="216"/>
      <c r="I80" s="216"/>
      <c r="J80" s="216"/>
      <c r="K80" s="216"/>
      <c r="L80" s="216"/>
      <c r="M80" s="216"/>
      <c r="N80" s="216"/>
      <c r="O80" s="216"/>
      <c r="P80" s="216"/>
      <c r="Q80" s="216"/>
      <c r="R80" s="216"/>
      <c r="S80" s="216"/>
      <c r="T80" s="216"/>
      <c r="U80" s="216"/>
      <c r="V80" s="216"/>
      <c r="W80" s="216"/>
      <c r="X80" s="216"/>
    </row>
    <row r="81" spans="2:29" s="5" customFormat="1" ht="15.6" hidden="1" x14ac:dyDescent="0.3">
      <c r="B81" s="218" t="str">
        <f>IF(G230="","",IF(I189&lt;&gt;G230,"Please ensure the total in Table E is the same as the total in Table G.",""))</f>
        <v/>
      </c>
      <c r="C81" s="216"/>
      <c r="D81" s="216"/>
      <c r="E81" s="216"/>
      <c r="F81" s="216"/>
      <c r="G81" s="216"/>
      <c r="H81" s="216"/>
      <c r="I81" s="216"/>
      <c r="J81" s="216"/>
      <c r="K81" s="216"/>
      <c r="L81" s="216"/>
      <c r="M81" s="216"/>
      <c r="N81" s="216"/>
      <c r="O81" s="216"/>
      <c r="P81" s="216"/>
      <c r="Q81" s="216"/>
      <c r="R81" s="216"/>
      <c r="S81" s="216"/>
      <c r="T81" s="216"/>
      <c r="U81" s="216"/>
      <c r="V81" s="216"/>
      <c r="W81" s="216"/>
      <c r="X81" s="216"/>
    </row>
    <row r="82" spans="2:29" s="5" customFormat="1" ht="15" thickBot="1" x14ac:dyDescent="0.35"/>
    <row r="83" spans="2:29" ht="37.200000000000003" thickTop="1" x14ac:dyDescent="0.3">
      <c r="B83" s="219" t="str">
        <f>"TABLE A: "&amp;C22</f>
        <v>TABLE A: You do have to fill out this table.</v>
      </c>
      <c r="C83" s="220"/>
      <c r="D83" s="221"/>
      <c r="E83" s="222"/>
      <c r="F83" s="222"/>
      <c r="G83" s="223" t="s">
        <v>178</v>
      </c>
      <c r="H83" s="223" t="s">
        <v>179</v>
      </c>
      <c r="I83" s="223" t="s">
        <v>180</v>
      </c>
      <c r="J83" s="223" t="s">
        <v>181</v>
      </c>
      <c r="K83" s="223" t="s">
        <v>182</v>
      </c>
      <c r="L83" s="223" t="s">
        <v>183</v>
      </c>
      <c r="M83" s="327" t="s">
        <v>184</v>
      </c>
      <c r="N83" s="223" t="s">
        <v>156</v>
      </c>
      <c r="O83" s="223" t="s">
        <v>157</v>
      </c>
      <c r="P83" s="223" t="s">
        <v>158</v>
      </c>
      <c r="Q83" s="223" t="s">
        <v>159</v>
      </c>
      <c r="R83" s="223" t="s">
        <v>160</v>
      </c>
      <c r="S83" s="223" t="s">
        <v>161</v>
      </c>
      <c r="T83" s="224" t="s">
        <v>162</v>
      </c>
      <c r="U83" s="223" t="s">
        <v>163</v>
      </c>
      <c r="V83" s="223" t="s">
        <v>164</v>
      </c>
      <c r="W83" s="223" t="s">
        <v>165</v>
      </c>
      <c r="X83" s="223" t="s">
        <v>166</v>
      </c>
      <c r="Y83" s="327" t="s">
        <v>167</v>
      </c>
      <c r="Z83" s="223" t="s">
        <v>168</v>
      </c>
      <c r="AA83" s="223" t="s">
        <v>169</v>
      </c>
      <c r="AB83" s="223" t="s">
        <v>170</v>
      </c>
      <c r="AC83" s="327" t="s">
        <v>171</v>
      </c>
    </row>
    <row r="84" spans="2:29" ht="18.600000000000001" x14ac:dyDescent="0.3">
      <c r="B84" s="432" t="s">
        <v>185</v>
      </c>
      <c r="C84" s="433"/>
      <c r="D84" s="433"/>
      <c r="E84" s="433"/>
      <c r="F84" s="520"/>
      <c r="G84" s="226"/>
      <c r="H84" s="226"/>
      <c r="I84" s="226"/>
      <c r="J84" s="226"/>
      <c r="K84" s="226"/>
      <c r="L84" s="226"/>
      <c r="M84" s="226"/>
      <c r="N84" s="345"/>
      <c r="O84" s="345"/>
      <c r="P84" s="345"/>
      <c r="Q84" s="345"/>
      <c r="R84" s="345"/>
      <c r="S84" s="345"/>
      <c r="T84" s="345"/>
      <c r="U84" s="345"/>
      <c r="V84" s="345"/>
      <c r="W84" s="345"/>
      <c r="X84" s="345"/>
      <c r="Y84" s="345"/>
      <c r="Z84" s="345"/>
      <c r="AA84" s="345"/>
      <c r="AB84" s="345"/>
      <c r="AC84" s="345"/>
    </row>
    <row r="85" spans="2:29" ht="18.600000000000001" x14ac:dyDescent="0.3">
      <c r="B85" s="432" t="s">
        <v>186</v>
      </c>
      <c r="C85" s="433"/>
      <c r="D85" s="433"/>
      <c r="E85" s="433"/>
      <c r="F85" s="520"/>
      <c r="G85" s="226"/>
      <c r="H85" s="226"/>
      <c r="I85" s="226"/>
      <c r="J85" s="226"/>
      <c r="K85" s="226"/>
      <c r="L85" s="226"/>
      <c r="M85" s="226"/>
      <c r="N85" s="345"/>
      <c r="O85" s="345"/>
      <c r="P85" s="345"/>
      <c r="Q85" s="345"/>
      <c r="R85" s="345"/>
      <c r="S85" s="345"/>
      <c r="T85" s="345"/>
      <c r="U85" s="345"/>
      <c r="V85" s="345"/>
      <c r="W85" s="345"/>
      <c r="X85" s="345"/>
      <c r="Y85" s="345"/>
      <c r="Z85" s="345"/>
      <c r="AA85" s="345"/>
      <c r="AB85" s="345"/>
      <c r="AC85" s="345"/>
    </row>
    <row r="86" spans="2:29" ht="18.600000000000001" x14ac:dyDescent="0.3">
      <c r="B86" s="432" t="s">
        <v>187</v>
      </c>
      <c r="C86" s="433"/>
      <c r="D86" s="433"/>
      <c r="E86" s="433"/>
      <c r="F86" s="520"/>
      <c r="G86" s="233"/>
      <c r="H86" s="234"/>
      <c r="I86" s="235"/>
      <c r="J86" s="235"/>
      <c r="K86" s="235"/>
      <c r="L86" s="235"/>
      <c r="M86" s="235"/>
      <c r="N86" s="346"/>
      <c r="O86" s="346"/>
      <c r="P86" s="346"/>
      <c r="Q86" s="346"/>
      <c r="R86" s="346"/>
      <c r="S86" s="346"/>
      <c r="T86" s="346"/>
      <c r="U86" s="346"/>
      <c r="V86" s="346"/>
      <c r="W86" s="346"/>
      <c r="X86" s="346"/>
      <c r="Y86" s="346"/>
      <c r="Z86" s="346"/>
      <c r="AA86" s="346"/>
      <c r="AB86" s="346"/>
      <c r="AC86" s="346"/>
    </row>
    <row r="87" spans="2:29" ht="15.6" customHeight="1" x14ac:dyDescent="0.3">
      <c r="B87" s="406" t="s">
        <v>188</v>
      </c>
      <c r="C87" s="407"/>
      <c r="D87" s="407"/>
      <c r="E87" s="407"/>
      <c r="F87" s="521"/>
      <c r="G87" s="241"/>
      <c r="H87" s="242"/>
      <c r="I87" s="242"/>
      <c r="J87" s="242"/>
      <c r="K87" s="242"/>
      <c r="L87" s="242"/>
      <c r="M87" s="242"/>
      <c r="N87" s="347"/>
      <c r="O87" s="347"/>
      <c r="P87" s="347"/>
      <c r="Q87" s="347"/>
      <c r="R87" s="347"/>
      <c r="S87" s="347"/>
      <c r="T87" s="347"/>
      <c r="U87" s="347"/>
      <c r="V87" s="347"/>
      <c r="W87" s="347"/>
      <c r="X87" s="347"/>
      <c r="Y87" s="347"/>
      <c r="Z87" s="347"/>
      <c r="AA87" s="347"/>
      <c r="AB87" s="347"/>
      <c r="AC87" s="347"/>
    </row>
    <row r="88" spans="2:29" ht="15.6" customHeight="1" x14ac:dyDescent="0.3">
      <c r="B88" s="406" t="s">
        <v>189</v>
      </c>
      <c r="C88" s="407"/>
      <c r="D88" s="407"/>
      <c r="E88" s="407"/>
      <c r="F88" s="521"/>
      <c r="G88" s="241"/>
      <c r="H88" s="242"/>
      <c r="I88" s="242"/>
      <c r="J88" s="242"/>
      <c r="K88" s="242"/>
      <c r="L88" s="242"/>
      <c r="M88" s="242"/>
      <c r="N88" s="347"/>
      <c r="O88" s="347"/>
      <c r="P88" s="347"/>
      <c r="Q88" s="347"/>
      <c r="R88" s="347"/>
      <c r="S88" s="347"/>
      <c r="T88" s="347"/>
      <c r="U88" s="347"/>
      <c r="V88" s="347"/>
      <c r="W88" s="347"/>
      <c r="X88" s="347"/>
      <c r="Y88" s="347"/>
      <c r="Z88" s="347"/>
      <c r="AA88" s="347"/>
      <c r="AB88" s="347"/>
      <c r="AC88" s="347"/>
    </row>
    <row r="89" spans="2:29" ht="18.600000000000001" x14ac:dyDescent="0.3">
      <c r="B89" s="432" t="s">
        <v>190</v>
      </c>
      <c r="C89" s="433"/>
      <c r="D89" s="433"/>
      <c r="E89" s="433"/>
      <c r="F89" s="520"/>
      <c r="G89" s="340"/>
      <c r="H89" s="341"/>
      <c r="I89" s="342"/>
      <c r="J89" s="342"/>
      <c r="K89" s="342"/>
      <c r="L89" s="342"/>
      <c r="M89" s="342"/>
      <c r="N89" s="348"/>
      <c r="O89" s="348"/>
      <c r="P89" s="348"/>
      <c r="Q89" s="348"/>
      <c r="R89" s="348"/>
      <c r="S89" s="348"/>
      <c r="T89" s="348"/>
      <c r="U89" s="348"/>
      <c r="V89" s="348"/>
      <c r="W89" s="348"/>
      <c r="X89" s="348"/>
      <c r="Y89" s="348"/>
      <c r="Z89" s="348"/>
      <c r="AA89" s="348"/>
      <c r="AB89" s="348"/>
      <c r="AC89" s="348"/>
    </row>
    <row r="90" spans="2:29" ht="18.600000000000001" x14ac:dyDescent="0.3">
      <c r="B90" s="432" t="s">
        <v>191</v>
      </c>
      <c r="C90" s="433"/>
      <c r="D90" s="433"/>
      <c r="E90" s="433"/>
      <c r="F90" s="520"/>
      <c r="G90" s="340"/>
      <c r="H90" s="341"/>
      <c r="I90" s="341"/>
      <c r="J90" s="341"/>
      <c r="K90" s="341"/>
      <c r="L90" s="341"/>
      <c r="M90" s="341"/>
      <c r="N90" s="349"/>
      <c r="O90" s="349"/>
      <c r="P90" s="349"/>
      <c r="Q90" s="349"/>
      <c r="R90" s="349"/>
      <c r="S90" s="349"/>
      <c r="T90" s="349"/>
      <c r="U90" s="349"/>
      <c r="V90" s="349"/>
      <c r="W90" s="349"/>
      <c r="X90" s="349"/>
      <c r="Y90" s="349"/>
      <c r="Z90" s="349"/>
      <c r="AA90" s="349"/>
      <c r="AB90" s="349"/>
      <c r="AC90" s="349"/>
    </row>
    <row r="91" spans="2:29" ht="39.6" customHeight="1" x14ac:dyDescent="0.3">
      <c r="B91" s="406" t="s">
        <v>192</v>
      </c>
      <c r="C91" s="407"/>
      <c r="D91" s="407"/>
      <c r="E91" s="407"/>
      <c r="F91" s="521"/>
      <c r="G91" s="256"/>
      <c r="H91" s="257"/>
      <c r="I91" s="257"/>
      <c r="J91" s="257"/>
      <c r="K91" s="257"/>
      <c r="L91" s="257"/>
      <c r="M91" s="257"/>
      <c r="N91" s="350"/>
      <c r="O91" s="350"/>
      <c r="P91" s="350"/>
      <c r="Q91" s="350"/>
      <c r="R91" s="350"/>
      <c r="S91" s="350"/>
      <c r="T91" s="350"/>
      <c r="U91" s="350"/>
      <c r="V91" s="350"/>
      <c r="W91" s="350"/>
      <c r="X91" s="350"/>
      <c r="Y91" s="350"/>
      <c r="Z91" s="350"/>
      <c r="AA91" s="350"/>
      <c r="AB91" s="350"/>
      <c r="AC91" s="350"/>
    </row>
    <row r="92" spans="2:29" ht="15.6" x14ac:dyDescent="0.3">
      <c r="B92" s="22"/>
      <c r="C92" s="22"/>
      <c r="D92" s="22"/>
      <c r="E92" s="31"/>
      <c r="F92" s="32"/>
      <c r="H92" s="31"/>
      <c r="I92" s="32"/>
      <c r="J92" s="22"/>
      <c r="L92" s="22"/>
      <c r="M92" s="22"/>
      <c r="N92" s="22"/>
      <c r="O92" s="33"/>
      <c r="P92" s="33"/>
      <c r="Q92" s="33"/>
      <c r="R92" s="32"/>
      <c r="T92" s="33"/>
      <c r="U92" s="32"/>
    </row>
    <row r="93" spans="2:29" ht="21" x14ac:dyDescent="0.3">
      <c r="B93" s="522" t="s">
        <v>12</v>
      </c>
      <c r="C93" s="523"/>
      <c r="D93" s="263" t="s">
        <v>193</v>
      </c>
      <c r="E93" s="31"/>
      <c r="F93" s="32"/>
      <c r="G93" s="31"/>
      <c r="H93" s="31"/>
      <c r="I93" s="32"/>
      <c r="J93" s="31"/>
      <c r="L93" s="31"/>
      <c r="M93" s="31"/>
      <c r="N93" s="31"/>
      <c r="O93" s="33"/>
      <c r="P93" s="33"/>
      <c r="Q93" s="33"/>
      <c r="R93" s="32"/>
      <c r="T93" s="33"/>
      <c r="U93" s="32"/>
    </row>
    <row r="94" spans="2:29" s="378" customFormat="1" ht="15.6" hidden="1" customHeight="1" x14ac:dyDescent="0.3">
      <c r="B94" s="374" t="s">
        <v>194</v>
      </c>
      <c r="C94" s="375">
        <v>2016</v>
      </c>
      <c r="D94" s="376">
        <v>2017</v>
      </c>
      <c r="E94" s="376">
        <v>2018</v>
      </c>
      <c r="F94" s="375">
        <v>2019</v>
      </c>
      <c r="G94" s="375">
        <v>2020</v>
      </c>
      <c r="H94" s="375">
        <v>2021</v>
      </c>
      <c r="I94" s="375">
        <v>2022</v>
      </c>
      <c r="J94" s="377" t="s">
        <v>156</v>
      </c>
      <c r="K94" s="377" t="s">
        <v>157</v>
      </c>
      <c r="L94" s="377" t="s">
        <v>158</v>
      </c>
      <c r="M94" s="377" t="s">
        <v>159</v>
      </c>
      <c r="N94" s="377" t="s">
        <v>160</v>
      </c>
      <c r="O94" s="377" t="s">
        <v>161</v>
      </c>
      <c r="P94" s="377" t="s">
        <v>162</v>
      </c>
      <c r="Q94" s="377" t="s">
        <v>163</v>
      </c>
      <c r="R94" s="377" t="s">
        <v>164</v>
      </c>
      <c r="S94" s="377" t="s">
        <v>165</v>
      </c>
      <c r="T94" s="377" t="s">
        <v>166</v>
      </c>
      <c r="U94" s="377" t="s">
        <v>167</v>
      </c>
      <c r="V94" s="377" t="s">
        <v>168</v>
      </c>
      <c r="W94" s="377" t="s">
        <v>169</v>
      </c>
      <c r="X94" s="377" t="s">
        <v>170</v>
      </c>
      <c r="Y94" s="377" t="s">
        <v>171</v>
      </c>
    </row>
    <row r="95" spans="2:29" s="378" customFormat="1" ht="15.6" hidden="1" customHeight="1" x14ac:dyDescent="0.3">
      <c r="B95" s="374" t="s">
        <v>195</v>
      </c>
      <c r="C95" s="379">
        <v>0.94188609700000003</v>
      </c>
      <c r="D95" s="379">
        <v>0.925303019</v>
      </c>
      <c r="E95" s="379">
        <v>0.90949641299999995</v>
      </c>
      <c r="F95" s="379">
        <v>0.89067009600000002</v>
      </c>
      <c r="G95" s="379">
        <v>0.83897057100000005</v>
      </c>
      <c r="H95" s="379">
        <v>0.84058487299999995</v>
      </c>
      <c r="I95" s="379">
        <v>0.79989299999999997</v>
      </c>
      <c r="J95" s="380">
        <f t="shared" ref="J95:L95" si="13">$F$95</f>
        <v>0.89067009600000002</v>
      </c>
      <c r="K95" s="380">
        <f t="shared" si="13"/>
        <v>0.89067009600000002</v>
      </c>
      <c r="L95" s="380">
        <f t="shared" si="13"/>
        <v>0.89067009600000002</v>
      </c>
      <c r="M95" s="380">
        <f t="shared" ref="M95:P95" si="14">$G$95</f>
        <v>0.83897057100000005</v>
      </c>
      <c r="N95" s="380">
        <f t="shared" si="14"/>
        <v>0.83897057100000005</v>
      </c>
      <c r="O95" s="380">
        <f t="shared" si="14"/>
        <v>0.83897057100000005</v>
      </c>
      <c r="P95" s="380">
        <f t="shared" si="14"/>
        <v>0.83897057100000005</v>
      </c>
      <c r="Q95" s="380">
        <f t="shared" ref="Q95:T95" si="15">$H$95</f>
        <v>0.84058487299999995</v>
      </c>
      <c r="R95" s="380">
        <f t="shared" si="15"/>
        <v>0.84058487299999995</v>
      </c>
      <c r="S95" s="380">
        <f t="shared" si="15"/>
        <v>0.84058487299999995</v>
      </c>
      <c r="T95" s="380">
        <f t="shared" si="15"/>
        <v>0.84058487299999995</v>
      </c>
      <c r="U95" s="380">
        <f t="shared" ref="U95:Y95" si="16">$I$95</f>
        <v>0.79989299999999997</v>
      </c>
      <c r="V95" s="380">
        <f t="shared" si="16"/>
        <v>0.79989299999999997</v>
      </c>
      <c r="W95" s="380">
        <f t="shared" si="16"/>
        <v>0.79989299999999997</v>
      </c>
      <c r="X95" s="380">
        <f t="shared" si="16"/>
        <v>0.79989299999999997</v>
      </c>
      <c r="Y95" s="380">
        <f t="shared" si="16"/>
        <v>0.79989299999999997</v>
      </c>
      <c r="Z95" s="378" t="s">
        <v>196</v>
      </c>
    </row>
    <row r="96" spans="2:29" s="378" customFormat="1" ht="15.6" hidden="1" customHeight="1" x14ac:dyDescent="0.3">
      <c r="B96" s="374" t="s">
        <v>197</v>
      </c>
      <c r="C96" s="381">
        <v>42370</v>
      </c>
      <c r="D96" s="381">
        <v>42736</v>
      </c>
      <c r="E96" s="381">
        <v>43101</v>
      </c>
      <c r="F96" s="381">
        <v>43466</v>
      </c>
      <c r="G96" s="381">
        <v>43831</v>
      </c>
      <c r="H96" s="381">
        <v>44197</v>
      </c>
      <c r="I96" s="381">
        <v>44562</v>
      </c>
      <c r="J96" s="382">
        <v>43466</v>
      </c>
      <c r="K96" s="382">
        <v>43466</v>
      </c>
      <c r="L96" s="382">
        <v>43466</v>
      </c>
      <c r="M96" s="382">
        <v>43466</v>
      </c>
      <c r="N96" s="383">
        <v>43831</v>
      </c>
      <c r="O96" s="383">
        <v>43831</v>
      </c>
      <c r="P96" s="383">
        <v>43831</v>
      </c>
      <c r="Q96" s="383">
        <v>43831</v>
      </c>
      <c r="R96" s="383">
        <v>44197</v>
      </c>
      <c r="S96" s="383">
        <v>44197</v>
      </c>
      <c r="T96" s="383">
        <v>44197</v>
      </c>
      <c r="U96" s="383">
        <v>44197</v>
      </c>
      <c r="V96" s="383">
        <v>44562</v>
      </c>
      <c r="W96" s="383">
        <v>44562</v>
      </c>
      <c r="X96" s="383">
        <v>44562</v>
      </c>
      <c r="Y96" s="383">
        <v>44562</v>
      </c>
      <c r="Z96" s="378" t="s">
        <v>198</v>
      </c>
    </row>
    <row r="97" spans="2:29" s="378" customFormat="1" ht="15.6" hidden="1" customHeight="1" x14ac:dyDescent="0.3">
      <c r="B97" s="374" t="s">
        <v>199</v>
      </c>
      <c r="C97" s="381">
        <v>42735</v>
      </c>
      <c r="D97" s="381">
        <v>43100</v>
      </c>
      <c r="E97" s="381">
        <v>43465</v>
      </c>
      <c r="F97" s="381">
        <v>43830</v>
      </c>
      <c r="G97" s="381">
        <v>44196</v>
      </c>
      <c r="H97" s="381">
        <v>44561</v>
      </c>
      <c r="I97" s="381">
        <v>44926</v>
      </c>
      <c r="J97" s="384" t="s">
        <v>200</v>
      </c>
      <c r="K97" s="384" t="s">
        <v>200</v>
      </c>
      <c r="L97" s="384" t="s">
        <v>200</v>
      </c>
      <c r="M97" s="384" t="s">
        <v>200</v>
      </c>
      <c r="N97" s="384" t="s">
        <v>201</v>
      </c>
      <c r="O97" s="384" t="s">
        <v>201</v>
      </c>
      <c r="P97" s="384" t="s">
        <v>201</v>
      </c>
      <c r="Q97" s="384" t="s">
        <v>201</v>
      </c>
      <c r="R97" s="384">
        <v>44561</v>
      </c>
      <c r="S97" s="384">
        <v>44561</v>
      </c>
      <c r="T97" s="384">
        <v>44561</v>
      </c>
      <c r="U97" s="384">
        <v>44561</v>
      </c>
      <c r="V97" s="384">
        <v>44926</v>
      </c>
      <c r="W97" s="384">
        <v>44926</v>
      </c>
      <c r="X97" s="384">
        <v>44926</v>
      </c>
      <c r="Y97" s="384">
        <v>44926</v>
      </c>
    </row>
    <row r="98" spans="2:29" s="378" customFormat="1" ht="15.6" hidden="1" x14ac:dyDescent="0.3">
      <c r="B98" s="374" t="s">
        <v>202</v>
      </c>
      <c r="C98" s="385">
        <f t="shared" ref="C98:I98" si="17">IF(G85&gt;C97,1-((G85-C97)/(G85-G84)),1)</f>
        <v>1</v>
      </c>
      <c r="D98" s="385">
        <f t="shared" si="17"/>
        <v>1</v>
      </c>
      <c r="E98" s="385">
        <f t="shared" si="17"/>
        <v>1</v>
      </c>
      <c r="F98" s="385">
        <f t="shared" si="17"/>
        <v>1</v>
      </c>
      <c r="G98" s="385">
        <f t="shared" si="17"/>
        <v>1</v>
      </c>
      <c r="H98" s="385">
        <f t="shared" si="17"/>
        <v>1</v>
      </c>
      <c r="I98" s="385">
        <f t="shared" si="17"/>
        <v>1</v>
      </c>
      <c r="J98" s="385">
        <v>1</v>
      </c>
      <c r="K98" s="385">
        <v>1</v>
      </c>
      <c r="L98" s="385">
        <v>1</v>
      </c>
      <c r="M98" s="385">
        <v>1</v>
      </c>
      <c r="N98" s="385">
        <v>1</v>
      </c>
      <c r="O98" s="385">
        <v>1</v>
      </c>
      <c r="P98" s="385">
        <v>1</v>
      </c>
      <c r="Q98" s="385">
        <v>1</v>
      </c>
      <c r="R98" s="385">
        <v>1</v>
      </c>
      <c r="S98" s="385">
        <v>1</v>
      </c>
      <c r="T98" s="385">
        <v>1</v>
      </c>
      <c r="U98" s="385">
        <v>1</v>
      </c>
      <c r="V98" s="385">
        <f t="shared" ref="V98:Y98" si="18">IF(Z85&lt;=V97,1,IF(Z84&lt;=V97,(V97-Z84)/(Z85-Z84),1))</f>
        <v>1</v>
      </c>
      <c r="W98" s="385">
        <f t="shared" si="18"/>
        <v>1</v>
      </c>
      <c r="X98" s="385">
        <f t="shared" si="18"/>
        <v>1</v>
      </c>
      <c r="Y98" s="385">
        <f t="shared" si="18"/>
        <v>1</v>
      </c>
    </row>
    <row r="99" spans="2:29" s="378" customFormat="1" ht="15.6" hidden="1" customHeight="1" x14ac:dyDescent="0.3">
      <c r="B99" s="374" t="s">
        <v>203</v>
      </c>
      <c r="C99" s="385">
        <f t="shared" ref="C99:E99" si="19">(C98*C95)+((1-C98)*D95)</f>
        <v>0.94188609700000003</v>
      </c>
      <c r="D99" s="385">
        <f t="shared" si="19"/>
        <v>0.925303019</v>
      </c>
      <c r="E99" s="385">
        <f t="shared" si="19"/>
        <v>0.90949641299999995</v>
      </c>
      <c r="F99" s="385">
        <f>(F98*F95)+((1-F98)*G95)</f>
        <v>0.89067009600000002</v>
      </c>
      <c r="G99" s="385">
        <f>(G98*G95)+((1-G98)*H95)</f>
        <v>0.83897057100000005</v>
      </c>
      <c r="H99" s="385">
        <f>(H98*H95)+((1-H98)*I95)</f>
        <v>0.84058487299999995</v>
      </c>
      <c r="I99" s="385">
        <f>(I98*I95)+((1-I98)*J95)</f>
        <v>0.79989299999999997</v>
      </c>
      <c r="J99" s="385">
        <f t="shared" ref="J99:X99" si="20">J95</f>
        <v>0.89067009600000002</v>
      </c>
      <c r="K99" s="385">
        <f t="shared" si="20"/>
        <v>0.89067009600000002</v>
      </c>
      <c r="L99" s="385">
        <f t="shared" si="20"/>
        <v>0.89067009600000002</v>
      </c>
      <c r="M99" s="385">
        <f t="shared" si="20"/>
        <v>0.83897057100000005</v>
      </c>
      <c r="N99" s="385">
        <f t="shared" si="20"/>
        <v>0.83897057100000005</v>
      </c>
      <c r="O99" s="385">
        <f t="shared" si="20"/>
        <v>0.83897057100000005</v>
      </c>
      <c r="P99" s="385">
        <f t="shared" si="20"/>
        <v>0.83897057100000005</v>
      </c>
      <c r="Q99" s="385">
        <f t="shared" si="20"/>
        <v>0.84058487299999995</v>
      </c>
      <c r="R99" s="385">
        <f t="shared" si="20"/>
        <v>0.84058487299999995</v>
      </c>
      <c r="S99" s="385">
        <f t="shared" si="20"/>
        <v>0.84058487299999995</v>
      </c>
      <c r="T99" s="385">
        <f t="shared" si="20"/>
        <v>0.84058487299999995</v>
      </c>
      <c r="U99" s="385">
        <f t="shared" si="20"/>
        <v>0.79989299999999997</v>
      </c>
      <c r="V99" s="385">
        <f t="shared" si="20"/>
        <v>0.79989299999999997</v>
      </c>
      <c r="W99" s="385">
        <f t="shared" si="20"/>
        <v>0.79989299999999997</v>
      </c>
      <c r="X99" s="385">
        <f t="shared" si="20"/>
        <v>0.79989299999999997</v>
      </c>
      <c r="Y99" s="385">
        <f t="shared" ref="Y99" si="21">Y95</f>
        <v>0.79989299999999997</v>
      </c>
    </row>
    <row r="100" spans="2:29" s="378" customFormat="1" ht="15.6" hidden="1" x14ac:dyDescent="0.3">
      <c r="B100" s="374" t="s">
        <v>204</v>
      </c>
      <c r="C100" s="374" t="str">
        <f t="shared" ref="C100:I100" si="22">IF(G$86="yes", IF(SUM(G$87:G$88)*C$99&lt;0,1, SUM(G$87:G$88)*C$99), "")</f>
        <v/>
      </c>
      <c r="D100" s="374" t="str">
        <f t="shared" si="22"/>
        <v/>
      </c>
      <c r="E100" s="374" t="str">
        <f t="shared" si="22"/>
        <v/>
      </c>
      <c r="F100" s="374" t="str">
        <f>IF(J$86="yes", IF(SUM(J$87:J$88)*F$99&lt;0,1, SUM(J$87:J$88)*F$99), "")</f>
        <v/>
      </c>
      <c r="G100" s="374" t="str">
        <f t="shared" si="22"/>
        <v/>
      </c>
      <c r="H100" s="374" t="str">
        <f t="shared" si="22"/>
        <v/>
      </c>
      <c r="I100" s="374" t="str">
        <f t="shared" si="22"/>
        <v/>
      </c>
      <c r="J100" s="374" t="str">
        <f t="shared" ref="J100:X100" si="23">IF(N$86="yes", IF(SUM(N$87:N$88)*J$99&lt;0,1, SUM(N$87:N$88)*J$99), "")</f>
        <v/>
      </c>
      <c r="K100" s="374" t="str">
        <f t="shared" si="23"/>
        <v/>
      </c>
      <c r="L100" s="374" t="str">
        <f t="shared" si="23"/>
        <v/>
      </c>
      <c r="M100" s="374" t="str">
        <f t="shared" si="23"/>
        <v/>
      </c>
      <c r="N100" s="374" t="str">
        <f t="shared" si="23"/>
        <v/>
      </c>
      <c r="O100" s="374" t="str">
        <f t="shared" si="23"/>
        <v/>
      </c>
      <c r="P100" s="374" t="str">
        <f t="shared" si="23"/>
        <v/>
      </c>
      <c r="Q100" s="374" t="str">
        <f>IF(U$86="yes", IF(SUM(U$87:U$88)*Q$99&lt;0,1, SUM(U$87:U$88)*Q$99), "")</f>
        <v/>
      </c>
      <c r="R100" s="374" t="str">
        <f t="shared" si="23"/>
        <v/>
      </c>
      <c r="S100" s="374" t="str">
        <f t="shared" si="23"/>
        <v/>
      </c>
      <c r="T100" s="374" t="str">
        <f t="shared" si="23"/>
        <v/>
      </c>
      <c r="U100" s="374" t="str">
        <f t="shared" si="23"/>
        <v/>
      </c>
      <c r="V100" s="374" t="str">
        <f t="shared" si="23"/>
        <v/>
      </c>
      <c r="W100" s="374" t="str">
        <f t="shared" si="23"/>
        <v/>
      </c>
      <c r="X100" s="374" t="str">
        <f t="shared" si="23"/>
        <v/>
      </c>
      <c r="Y100" s="374" t="str">
        <f>IF(AC$86="yes", IF(SUM(AC$87:AC$88)*Y$99&lt;0,1, SUM(AC$87:AC$88)*Y$99), "")</f>
        <v/>
      </c>
    </row>
    <row r="101" spans="2:29" s="378" customFormat="1" ht="15.6" hidden="1" customHeight="1" x14ac:dyDescent="0.3">
      <c r="B101" s="374" t="s">
        <v>205</v>
      </c>
      <c r="C101" s="386">
        <v>166.84</v>
      </c>
      <c r="D101" s="398"/>
      <c r="E101" s="374"/>
      <c r="F101" s="374"/>
      <c r="G101" s="374"/>
      <c r="H101" s="374"/>
      <c r="I101" s="374"/>
      <c r="J101" s="374"/>
      <c r="L101" s="374"/>
      <c r="M101" s="374"/>
      <c r="N101" s="374"/>
      <c r="O101" s="374"/>
      <c r="P101" s="374"/>
      <c r="Q101" s="374"/>
      <c r="R101" s="374"/>
      <c r="S101" s="387"/>
      <c r="T101" s="387"/>
      <c r="U101" s="374"/>
      <c r="V101" s="374"/>
      <c r="W101" s="387"/>
      <c r="X101" s="387"/>
      <c r="Y101" s="374"/>
    </row>
    <row r="102" spans="2:29" s="378" customFormat="1" ht="15.6" hidden="1" x14ac:dyDescent="0.3">
      <c r="B102" s="374" t="s">
        <v>206</v>
      </c>
      <c r="C102" s="374" t="str">
        <f t="shared" ref="C102:G102" si="24">IF(G86="yes",G89*$C$101, "")</f>
        <v/>
      </c>
      <c r="D102" s="374" t="str">
        <f t="shared" si="24"/>
        <v/>
      </c>
      <c r="E102" s="374" t="str">
        <f t="shared" si="24"/>
        <v/>
      </c>
      <c r="F102" s="374" t="str">
        <f t="shared" si="24"/>
        <v/>
      </c>
      <c r="G102" s="374" t="str">
        <f t="shared" si="24"/>
        <v/>
      </c>
      <c r="H102" s="374" t="str">
        <f t="shared" ref="H102:Y102" si="25">IF(L86="yes",L89*$C$101, "")</f>
        <v/>
      </c>
      <c r="I102" s="374" t="str">
        <f t="shared" si="25"/>
        <v/>
      </c>
      <c r="J102" s="374" t="str">
        <f t="shared" si="25"/>
        <v/>
      </c>
      <c r="K102" s="374" t="str">
        <f t="shared" si="25"/>
        <v/>
      </c>
      <c r="L102" s="374" t="str">
        <f t="shared" si="25"/>
        <v/>
      </c>
      <c r="M102" s="374" t="str">
        <f t="shared" si="25"/>
        <v/>
      </c>
      <c r="N102" s="374" t="str">
        <f t="shared" si="25"/>
        <v/>
      </c>
      <c r="O102" s="374" t="str">
        <f t="shared" si="25"/>
        <v/>
      </c>
      <c r="P102" s="374" t="str">
        <f t="shared" si="25"/>
        <v/>
      </c>
      <c r="Q102" s="374" t="str">
        <f>IF(U86="yes",U89*$C$101, "")</f>
        <v/>
      </c>
      <c r="R102" s="374" t="str">
        <f t="shared" si="25"/>
        <v/>
      </c>
      <c r="S102" s="374" t="str">
        <f t="shared" si="25"/>
        <v/>
      </c>
      <c r="T102" s="374" t="str">
        <f t="shared" si="25"/>
        <v/>
      </c>
      <c r="U102" s="374" t="str">
        <f t="shared" si="25"/>
        <v/>
      </c>
      <c r="V102" s="374" t="str">
        <f t="shared" si="25"/>
        <v/>
      </c>
      <c r="W102" s="374" t="str">
        <f t="shared" si="25"/>
        <v/>
      </c>
      <c r="X102" s="374" t="str">
        <f t="shared" si="25"/>
        <v/>
      </c>
      <c r="Y102" s="374" t="str">
        <f t="shared" si="25"/>
        <v/>
      </c>
    </row>
    <row r="103" spans="2:29" ht="15.6" x14ac:dyDescent="0.3">
      <c r="B103" s="357" t="s">
        <v>207</v>
      </c>
      <c r="C103" s="358"/>
      <c r="D103" s="36" t="str">
        <f>IF(ISERROR(IF(OR(C100&lt;&gt;"", D100&lt;&gt;"",E100&lt;&gt;"",F100&lt;&gt;"",G100&lt;&gt;"",H100&lt;&gt;"",I100&lt;&gt;""),SUM(C102:I102)/SUM(C100:I100), SUM(J102:Y102)/SUM(J100:Y100))),"", IF(OR(C100&lt;&gt;"", D100&lt;&gt;"",E100&lt;&gt;"",F100&lt;&gt;"",G100&lt;&gt;"",H100&lt;&gt;"",I100&lt;&gt;""),SUM(C102:I102)/SUM(C100:I100), SUM(J102:Y102)/SUM(J100:Y100)))</f>
        <v/>
      </c>
      <c r="E103" s="31" t="s">
        <v>208</v>
      </c>
      <c r="F103" s="32"/>
      <c r="G103" s="31"/>
      <c r="H103" s="33"/>
      <c r="I103" s="32"/>
      <c r="K103" s="31"/>
      <c r="M103" s="33"/>
      <c r="N103" s="33"/>
      <c r="O103" s="33"/>
      <c r="P103" s="33"/>
      <c r="Q103" s="22"/>
      <c r="R103" s="22"/>
      <c r="S103" s="32"/>
      <c r="U103" s="22"/>
      <c r="V103" s="32"/>
    </row>
    <row r="104" spans="2:29" ht="15.6" x14ac:dyDescent="0.3">
      <c r="B104" s="357" t="s">
        <v>209</v>
      </c>
      <c r="C104" s="358"/>
      <c r="D104" s="37" t="str">
        <f>IF(D103="","", IF(D103&gt;=0.2, "Yes", "No"))</f>
        <v/>
      </c>
      <c r="E104" s="132" t="str">
        <f>IF(AND(G86&lt;&gt;"Yes", G86&lt;&gt;"Yes",H86&lt;&gt;"Yes",I86&lt;&gt;"Yes",N86&lt;&gt;"Yes",O86&lt;&gt;"Yes",P86&lt;&gt;"Yes",Q86&lt;&gt;"Yes",R86&lt;&gt;"Yes",S86&lt;&gt;"Yes",T86&lt;&gt;"Yes",U86&lt;&gt;"Yes"), "You must complete Table A and provide at least one full quarter of operation for the eligibility indicator to work", "")</f>
        <v>You must complete Table A and provide at least one full quarter of operation for the eligibility indicator to work</v>
      </c>
      <c r="F104" s="32"/>
      <c r="G104" s="129"/>
      <c r="H104" s="130"/>
      <c r="I104" s="131"/>
      <c r="J104" s="31"/>
      <c r="L104" s="130"/>
      <c r="M104" s="130"/>
      <c r="N104" s="130"/>
      <c r="O104" s="130"/>
      <c r="P104" s="130"/>
      <c r="Q104" s="130"/>
      <c r="R104" s="32"/>
      <c r="T104" s="130"/>
      <c r="U104" s="32"/>
    </row>
    <row r="105" spans="2:29" ht="15.6" x14ac:dyDescent="0.3">
      <c r="B105" s="24"/>
      <c r="C105" s="24"/>
      <c r="D105" s="24"/>
      <c r="E105" s="132"/>
      <c r="F105" s="32"/>
      <c r="G105" s="130"/>
      <c r="H105" s="130"/>
      <c r="I105" s="131"/>
      <c r="J105" s="31"/>
      <c r="L105" s="130"/>
      <c r="M105" s="130"/>
      <c r="N105" s="130"/>
      <c r="O105" s="130"/>
      <c r="P105" s="130"/>
      <c r="Q105" s="130"/>
      <c r="R105" s="32"/>
      <c r="T105" s="130"/>
      <c r="U105" s="32"/>
    </row>
    <row r="106" spans="2:29" ht="15.6" x14ac:dyDescent="0.3">
      <c r="E106" s="34"/>
      <c r="F106" s="22"/>
      <c r="G106" s="31"/>
      <c r="H106" s="34"/>
      <c r="I106" s="32"/>
      <c r="J106" s="31"/>
      <c r="L106" s="34"/>
      <c r="M106" s="34"/>
      <c r="N106" s="34"/>
      <c r="O106" s="34"/>
      <c r="P106" s="34"/>
      <c r="Q106" s="34"/>
      <c r="R106" s="32"/>
      <c r="T106" s="34"/>
      <c r="U106" s="32"/>
    </row>
    <row r="107" spans="2:29" ht="26.1" customHeight="1" x14ac:dyDescent="0.3">
      <c r="B107" s="272" t="s">
        <v>210</v>
      </c>
      <c r="C107" s="273"/>
      <c r="D107" s="274"/>
      <c r="E107" s="275"/>
      <c r="F107" s="276"/>
      <c r="G107" s="524" t="s">
        <v>211</v>
      </c>
      <c r="H107" s="525"/>
      <c r="I107" s="525"/>
      <c r="J107" s="525"/>
      <c r="K107" s="525"/>
      <c r="L107" s="525"/>
      <c r="M107" s="526"/>
      <c r="N107" s="527" t="s">
        <v>212</v>
      </c>
      <c r="O107" s="528"/>
      <c r="P107" s="528"/>
      <c r="Q107" s="528"/>
      <c r="R107" s="528"/>
      <c r="S107" s="528"/>
      <c r="T107" s="528"/>
      <c r="U107" s="528"/>
      <c r="V107" s="528"/>
      <c r="W107" s="528"/>
      <c r="X107" s="528"/>
      <c r="Y107" s="528"/>
      <c r="Z107" s="528"/>
      <c r="AA107" s="528"/>
      <c r="AB107" s="528"/>
      <c r="AC107" s="528"/>
    </row>
    <row r="108" spans="2:29" ht="46.8" x14ac:dyDescent="0.3">
      <c r="B108" s="178" t="s">
        <v>213</v>
      </c>
      <c r="C108" s="277" t="s">
        <v>214</v>
      </c>
      <c r="D108" s="178" t="s">
        <v>215</v>
      </c>
      <c r="E108" s="278" t="s">
        <v>216</v>
      </c>
      <c r="F108" s="279" t="s">
        <v>217</v>
      </c>
      <c r="G108" s="165" t="s">
        <v>178</v>
      </c>
      <c r="H108" s="165" t="s">
        <v>179</v>
      </c>
      <c r="I108" s="280" t="s">
        <v>180</v>
      </c>
      <c r="J108" s="280" t="s">
        <v>181</v>
      </c>
      <c r="K108" s="165" t="s">
        <v>182</v>
      </c>
      <c r="L108" s="165" t="s">
        <v>183</v>
      </c>
      <c r="M108" s="193" t="s">
        <v>184</v>
      </c>
      <c r="N108" s="40" t="s">
        <v>156</v>
      </c>
      <c r="O108" s="40" t="s">
        <v>157</v>
      </c>
      <c r="P108" s="40" t="s">
        <v>158</v>
      </c>
      <c r="Q108" s="40" t="s">
        <v>159</v>
      </c>
      <c r="R108" s="40" t="s">
        <v>160</v>
      </c>
      <c r="S108" s="40" t="s">
        <v>161</v>
      </c>
      <c r="T108" s="40" t="s">
        <v>162</v>
      </c>
      <c r="U108" s="40" t="s">
        <v>163</v>
      </c>
      <c r="V108" s="40" t="s">
        <v>164</v>
      </c>
      <c r="W108" s="40" t="s">
        <v>165</v>
      </c>
      <c r="X108" s="40" t="s">
        <v>166</v>
      </c>
      <c r="Y108" s="40" t="s">
        <v>167</v>
      </c>
      <c r="Z108" s="40" t="s">
        <v>168</v>
      </c>
      <c r="AA108" s="40" t="s">
        <v>169</v>
      </c>
      <c r="AB108" s="40" t="s">
        <v>170</v>
      </c>
      <c r="AC108" s="40" t="s">
        <v>171</v>
      </c>
    </row>
    <row r="109" spans="2:29" ht="15.6" x14ac:dyDescent="0.3">
      <c r="B109" s="41"/>
      <c r="C109" s="42"/>
      <c r="D109" s="41"/>
      <c r="E109" s="41"/>
      <c r="F109" s="43"/>
      <c r="G109" s="359"/>
      <c r="H109" s="45"/>
      <c r="I109" s="45"/>
      <c r="J109" s="45"/>
      <c r="K109" s="45"/>
      <c r="L109" s="45"/>
      <c r="M109" s="283"/>
      <c r="N109" s="46"/>
      <c r="O109" s="48"/>
      <c r="P109" s="46"/>
      <c r="Q109" s="48"/>
      <c r="R109" s="46"/>
      <c r="S109" s="48"/>
      <c r="T109" s="46"/>
      <c r="U109" s="48"/>
      <c r="V109" s="46"/>
      <c r="W109" s="48"/>
      <c r="X109" s="46"/>
      <c r="Y109" s="48"/>
      <c r="Z109" s="46"/>
      <c r="AA109" s="48"/>
      <c r="AB109" s="46"/>
      <c r="AC109" s="48"/>
    </row>
    <row r="110" spans="2:29" ht="15.6" x14ac:dyDescent="0.3">
      <c r="B110" s="49"/>
      <c r="C110" s="50"/>
      <c r="D110" s="51"/>
      <c r="E110" s="49"/>
      <c r="F110" s="52"/>
      <c r="G110" s="360"/>
      <c r="H110" s="54"/>
      <c r="I110" s="54"/>
      <c r="J110" s="54"/>
      <c r="K110" s="54"/>
      <c r="L110" s="54"/>
      <c r="M110" s="285"/>
      <c r="N110" s="55"/>
      <c r="O110" s="57"/>
      <c r="P110" s="55"/>
      <c r="Q110" s="57"/>
      <c r="R110" s="55"/>
      <c r="S110" s="57"/>
      <c r="T110" s="55"/>
      <c r="U110" s="57"/>
      <c r="V110" s="55"/>
      <c r="W110" s="57"/>
      <c r="X110" s="55"/>
      <c r="Y110" s="57"/>
      <c r="Z110" s="55"/>
      <c r="AA110" s="57"/>
      <c r="AB110" s="55"/>
      <c r="AC110" s="57"/>
    </row>
    <row r="111" spans="2:29" ht="15.6" x14ac:dyDescent="0.3">
      <c r="B111" s="51"/>
      <c r="C111" s="58"/>
      <c r="D111" s="59"/>
      <c r="E111" s="49"/>
      <c r="F111" s="52"/>
      <c r="G111" s="361"/>
      <c r="H111" s="61"/>
      <c r="I111" s="198"/>
      <c r="J111" s="198"/>
      <c r="K111" s="198"/>
      <c r="L111" s="198"/>
      <c r="M111" s="286"/>
      <c r="N111" s="62"/>
      <c r="O111" s="64"/>
      <c r="P111" s="62"/>
      <c r="Q111" s="64"/>
      <c r="R111" s="62"/>
      <c r="S111" s="64"/>
      <c r="T111" s="62"/>
      <c r="U111" s="64"/>
      <c r="V111" s="62"/>
      <c r="W111" s="64"/>
      <c r="X111" s="62"/>
      <c r="Y111" s="64"/>
      <c r="Z111" s="62"/>
      <c r="AA111" s="64"/>
      <c r="AB111" s="62"/>
      <c r="AC111" s="64"/>
    </row>
    <row r="112" spans="2:29" ht="15.6" x14ac:dyDescent="0.3">
      <c r="B112" s="51"/>
      <c r="C112" s="19"/>
      <c r="D112" s="51"/>
      <c r="E112" s="49"/>
      <c r="F112" s="52"/>
      <c r="G112" s="362"/>
      <c r="H112" s="66"/>
      <c r="I112" s="66"/>
      <c r="J112" s="66"/>
      <c r="K112" s="66"/>
      <c r="L112" s="66"/>
      <c r="M112" s="288"/>
      <c r="N112" s="67"/>
      <c r="O112" s="69"/>
      <c r="P112" s="67"/>
      <c r="Q112" s="69"/>
      <c r="R112" s="67"/>
      <c r="S112" s="69"/>
      <c r="T112" s="67"/>
      <c r="U112" s="69"/>
      <c r="V112" s="67"/>
      <c r="W112" s="69"/>
      <c r="X112" s="67"/>
      <c r="Y112" s="69"/>
      <c r="Z112" s="67"/>
      <c r="AA112" s="69"/>
      <c r="AB112" s="67"/>
      <c r="AC112" s="69"/>
    </row>
    <row r="113" spans="2:29" ht="15.6" x14ac:dyDescent="0.3">
      <c r="B113" s="51"/>
      <c r="C113" s="19"/>
      <c r="D113" s="51"/>
      <c r="E113" s="49"/>
      <c r="F113" s="52"/>
      <c r="G113" s="362"/>
      <c r="H113" s="66"/>
      <c r="I113" s="66"/>
      <c r="J113" s="66"/>
      <c r="K113" s="66"/>
      <c r="L113" s="66"/>
      <c r="M113" s="288"/>
      <c r="N113" s="67"/>
      <c r="O113" s="69"/>
      <c r="P113" s="67"/>
      <c r="Q113" s="69"/>
      <c r="R113" s="67"/>
      <c r="S113" s="69"/>
      <c r="T113" s="67"/>
      <c r="U113" s="69"/>
      <c r="V113" s="67"/>
      <c r="W113" s="69"/>
      <c r="X113" s="67"/>
      <c r="Y113" s="69"/>
      <c r="Z113" s="67"/>
      <c r="AA113" s="69"/>
      <c r="AB113" s="67"/>
      <c r="AC113" s="69"/>
    </row>
    <row r="114" spans="2:29" ht="15.6" x14ac:dyDescent="0.3">
      <c r="B114" s="51"/>
      <c r="C114" s="19"/>
      <c r="D114" s="51"/>
      <c r="E114" s="49"/>
      <c r="F114" s="52"/>
      <c r="G114" s="362"/>
      <c r="H114" s="66"/>
      <c r="I114" s="66"/>
      <c r="J114" s="66"/>
      <c r="K114" s="66"/>
      <c r="L114" s="66"/>
      <c r="M114" s="288"/>
      <c r="N114" s="67"/>
      <c r="O114" s="69"/>
      <c r="P114" s="67"/>
      <c r="Q114" s="69"/>
      <c r="R114" s="67"/>
      <c r="S114" s="69"/>
      <c r="T114" s="67"/>
      <c r="U114" s="69"/>
      <c r="V114" s="67"/>
      <c r="W114" s="69"/>
      <c r="X114" s="67"/>
      <c r="Y114" s="69"/>
      <c r="Z114" s="67"/>
      <c r="AA114" s="69"/>
      <c r="AB114" s="67"/>
      <c r="AC114" s="69"/>
    </row>
    <row r="115" spans="2:29" ht="15.6" x14ac:dyDescent="0.3">
      <c r="B115" s="51"/>
      <c r="C115" s="19"/>
      <c r="D115" s="51"/>
      <c r="E115" s="49"/>
      <c r="F115" s="52"/>
      <c r="G115" s="362"/>
      <c r="H115" s="66"/>
      <c r="I115" s="66"/>
      <c r="J115" s="66"/>
      <c r="K115" s="66"/>
      <c r="L115" s="66"/>
      <c r="M115" s="288"/>
      <c r="N115" s="67"/>
      <c r="O115" s="69"/>
      <c r="P115" s="67"/>
      <c r="Q115" s="69"/>
      <c r="R115" s="67"/>
      <c r="S115" s="69"/>
      <c r="T115" s="67"/>
      <c r="U115" s="69"/>
      <c r="V115" s="67"/>
      <c r="W115" s="69"/>
      <c r="X115" s="67"/>
      <c r="Y115" s="69"/>
      <c r="Z115" s="67"/>
      <c r="AA115" s="69"/>
      <c r="AB115" s="67"/>
      <c r="AC115" s="69"/>
    </row>
    <row r="116" spans="2:29" ht="15.6" x14ac:dyDescent="0.3">
      <c r="B116" s="51"/>
      <c r="C116" s="19"/>
      <c r="D116" s="51"/>
      <c r="E116" s="51"/>
      <c r="F116" s="52"/>
      <c r="G116" s="362"/>
      <c r="H116" s="66"/>
      <c r="I116" s="66"/>
      <c r="J116" s="66"/>
      <c r="K116" s="66"/>
      <c r="L116" s="66"/>
      <c r="M116" s="288"/>
      <c r="N116" s="67"/>
      <c r="O116" s="69"/>
      <c r="P116" s="67"/>
      <c r="Q116" s="69"/>
      <c r="R116" s="67"/>
      <c r="S116" s="69"/>
      <c r="T116" s="67"/>
      <c r="U116" s="69"/>
      <c r="V116" s="67"/>
      <c r="W116" s="69"/>
      <c r="X116" s="67"/>
      <c r="Y116" s="69"/>
      <c r="Z116" s="67"/>
      <c r="AA116" s="69"/>
      <c r="AB116" s="67"/>
      <c r="AC116" s="69"/>
    </row>
    <row r="117" spans="2:29" ht="15.6" x14ac:dyDescent="0.3">
      <c r="B117" s="51"/>
      <c r="C117" s="19"/>
      <c r="D117" s="51"/>
      <c r="E117" s="51"/>
      <c r="F117" s="52"/>
      <c r="G117" s="362"/>
      <c r="H117" s="66"/>
      <c r="I117" s="66"/>
      <c r="J117" s="66"/>
      <c r="K117" s="66"/>
      <c r="L117" s="66"/>
      <c r="M117" s="288"/>
      <c r="N117" s="67"/>
      <c r="O117" s="69"/>
      <c r="P117" s="67"/>
      <c r="Q117" s="69"/>
      <c r="R117" s="67"/>
      <c r="S117" s="69"/>
      <c r="T117" s="67"/>
      <c r="U117" s="69"/>
      <c r="V117" s="67"/>
      <c r="W117" s="69"/>
      <c r="X117" s="67"/>
      <c r="Y117" s="69"/>
      <c r="Z117" s="67"/>
      <c r="AA117" s="69"/>
      <c r="AB117" s="67"/>
      <c r="AC117" s="69"/>
    </row>
    <row r="118" spans="2:29" ht="15.6" x14ac:dyDescent="0.3">
      <c r="B118" s="51"/>
      <c r="C118" s="19"/>
      <c r="D118" s="51"/>
      <c r="E118" s="51"/>
      <c r="F118" s="52"/>
      <c r="G118" s="362"/>
      <c r="H118" s="66"/>
      <c r="I118" s="66"/>
      <c r="J118" s="66"/>
      <c r="K118" s="66"/>
      <c r="L118" s="66"/>
      <c r="M118" s="288"/>
      <c r="N118" s="67"/>
      <c r="O118" s="69"/>
      <c r="P118" s="67"/>
      <c r="Q118" s="69"/>
      <c r="R118" s="67"/>
      <c r="S118" s="69"/>
      <c r="T118" s="67"/>
      <c r="U118" s="69"/>
      <c r="V118" s="67"/>
      <c r="W118" s="69"/>
      <c r="X118" s="67"/>
      <c r="Y118" s="69"/>
      <c r="Z118" s="67"/>
      <c r="AA118" s="69"/>
      <c r="AB118" s="67"/>
      <c r="AC118" s="69"/>
    </row>
    <row r="119" spans="2:29" ht="15.6" x14ac:dyDescent="0.3">
      <c r="B119" s="51"/>
      <c r="C119" s="19"/>
      <c r="D119" s="51"/>
      <c r="E119" s="51"/>
      <c r="F119" s="52"/>
      <c r="G119" s="362"/>
      <c r="H119" s="66"/>
      <c r="I119" s="66"/>
      <c r="J119" s="66"/>
      <c r="K119" s="66"/>
      <c r="L119" s="66"/>
      <c r="M119" s="288"/>
      <c r="N119" s="67"/>
      <c r="O119" s="69"/>
      <c r="P119" s="68"/>
      <c r="Q119" s="69"/>
      <c r="R119" s="68"/>
      <c r="S119" s="69"/>
      <c r="T119" s="68"/>
      <c r="U119" s="69"/>
      <c r="V119" s="68"/>
      <c r="W119" s="69"/>
      <c r="X119" s="68"/>
      <c r="Y119" s="69"/>
      <c r="Z119" s="68"/>
      <c r="AA119" s="69"/>
      <c r="AB119" s="68"/>
      <c r="AC119" s="69"/>
    </row>
    <row r="120" spans="2:29" ht="15.6" x14ac:dyDescent="0.3">
      <c r="B120" s="51"/>
      <c r="C120" s="19"/>
      <c r="D120" s="51"/>
      <c r="E120" s="51"/>
      <c r="F120" s="52"/>
      <c r="G120" s="362"/>
      <c r="H120" s="66"/>
      <c r="I120" s="66"/>
      <c r="J120" s="66"/>
      <c r="K120" s="66"/>
      <c r="L120" s="66"/>
      <c r="M120" s="288"/>
      <c r="N120" s="67"/>
      <c r="O120" s="69"/>
      <c r="P120" s="68"/>
      <c r="Q120" s="69"/>
      <c r="R120" s="68"/>
      <c r="S120" s="69"/>
      <c r="T120" s="68"/>
      <c r="U120" s="69"/>
      <c r="V120" s="68"/>
      <c r="W120" s="69"/>
      <c r="X120" s="68"/>
      <c r="Y120" s="69"/>
      <c r="Z120" s="68"/>
      <c r="AA120" s="69"/>
      <c r="AB120" s="68"/>
      <c r="AC120" s="69"/>
    </row>
    <row r="121" spans="2:29" ht="15.6" x14ac:dyDescent="0.3">
      <c r="B121" s="51"/>
      <c r="C121" s="19"/>
      <c r="D121" s="51"/>
      <c r="E121" s="51"/>
      <c r="F121" s="52"/>
      <c r="G121" s="362"/>
      <c r="H121" s="66"/>
      <c r="I121" s="66"/>
      <c r="J121" s="66"/>
      <c r="K121" s="66"/>
      <c r="L121" s="66"/>
      <c r="M121" s="288"/>
      <c r="N121" s="67"/>
      <c r="O121" s="69"/>
      <c r="P121" s="68"/>
      <c r="Q121" s="69"/>
      <c r="R121" s="68"/>
      <c r="S121" s="69"/>
      <c r="T121" s="68"/>
      <c r="U121" s="69"/>
      <c r="V121" s="68"/>
      <c r="W121" s="69"/>
      <c r="X121" s="68"/>
      <c r="Y121" s="69"/>
      <c r="Z121" s="68"/>
      <c r="AA121" s="69"/>
      <c r="AB121" s="68"/>
      <c r="AC121" s="69"/>
    </row>
    <row r="122" spans="2:29" ht="15.6" x14ac:dyDescent="0.3">
      <c r="B122" s="51"/>
      <c r="C122" s="19"/>
      <c r="D122" s="51"/>
      <c r="E122" s="51"/>
      <c r="F122" s="52"/>
      <c r="G122" s="362"/>
      <c r="H122" s="66"/>
      <c r="I122" s="66"/>
      <c r="J122" s="66"/>
      <c r="K122" s="66"/>
      <c r="L122" s="66"/>
      <c r="M122" s="288"/>
      <c r="N122" s="67"/>
      <c r="O122" s="69"/>
      <c r="P122" s="68"/>
      <c r="Q122" s="69"/>
      <c r="R122" s="68"/>
      <c r="S122" s="69"/>
      <c r="T122" s="68"/>
      <c r="U122" s="69"/>
      <c r="V122" s="68"/>
      <c r="W122" s="69"/>
      <c r="X122" s="68"/>
      <c r="Y122" s="69"/>
      <c r="Z122" s="68"/>
      <c r="AA122" s="69"/>
      <c r="AB122" s="68"/>
      <c r="AC122" s="69"/>
    </row>
    <row r="123" spans="2:29" ht="15.6" x14ac:dyDescent="0.3">
      <c r="B123" s="388"/>
      <c r="C123" s="58"/>
      <c r="D123" s="59"/>
      <c r="E123" s="59"/>
      <c r="F123" s="389"/>
      <c r="G123" s="390"/>
      <c r="H123" s="391"/>
      <c r="I123" s="392"/>
      <c r="J123" s="392"/>
      <c r="K123" s="392"/>
      <c r="L123" s="392"/>
      <c r="M123" s="393"/>
      <c r="N123" s="394"/>
      <c r="O123" s="395"/>
      <c r="P123" s="396"/>
      <c r="Q123" s="395"/>
      <c r="R123" s="396"/>
      <c r="S123" s="395"/>
      <c r="T123" s="396"/>
      <c r="U123" s="395"/>
      <c r="V123" s="396"/>
      <c r="W123" s="395"/>
      <c r="X123" s="396"/>
      <c r="Y123" s="395"/>
      <c r="Z123" s="396"/>
      <c r="AA123" s="395"/>
      <c r="AB123" s="396"/>
      <c r="AC123" s="395"/>
    </row>
    <row r="124" spans="2:29" ht="15.6" x14ac:dyDescent="0.3">
      <c r="B124" s="70"/>
      <c r="C124" s="20"/>
      <c r="D124" s="71"/>
      <c r="E124" s="71"/>
      <c r="F124" s="72"/>
      <c r="G124" s="363"/>
      <c r="H124" s="74"/>
      <c r="I124" s="118"/>
      <c r="J124" s="118"/>
      <c r="K124" s="118"/>
      <c r="L124" s="118"/>
      <c r="M124" s="289"/>
      <c r="N124" s="75"/>
      <c r="O124" s="77"/>
      <c r="P124" s="76"/>
      <c r="Q124" s="77"/>
      <c r="R124" s="76"/>
      <c r="S124" s="77"/>
      <c r="T124" s="76"/>
      <c r="U124" s="77"/>
      <c r="V124" s="76"/>
      <c r="W124" s="77"/>
      <c r="X124" s="76"/>
      <c r="Y124" s="77"/>
      <c r="Z124" s="76"/>
      <c r="AA124" s="77"/>
      <c r="AB124" s="76"/>
      <c r="AC124" s="77"/>
    </row>
    <row r="125" spans="2:29" ht="15.6" x14ac:dyDescent="0.3">
      <c r="B125" s="78"/>
      <c r="C125" s="78"/>
      <c r="D125" s="78"/>
      <c r="E125" s="78"/>
      <c r="F125" s="79" t="s">
        <v>218</v>
      </c>
      <c r="G125" s="80">
        <f t="shared" ref="G125:AC125" si="26">SUM(G109:G124)</f>
        <v>0</v>
      </c>
      <c r="H125" s="80">
        <f t="shared" si="26"/>
        <v>0</v>
      </c>
      <c r="I125" s="80">
        <f t="shared" si="26"/>
        <v>0</v>
      </c>
      <c r="J125" s="80">
        <f t="shared" si="26"/>
        <v>0</v>
      </c>
      <c r="K125" s="80">
        <f t="shared" si="26"/>
        <v>0</v>
      </c>
      <c r="L125" s="80">
        <f t="shared" si="26"/>
        <v>0</v>
      </c>
      <c r="M125" s="80">
        <f t="shared" si="26"/>
        <v>0</v>
      </c>
      <c r="N125" s="80">
        <f t="shared" si="26"/>
        <v>0</v>
      </c>
      <c r="O125" s="80">
        <f t="shared" si="26"/>
        <v>0</v>
      </c>
      <c r="P125" s="80">
        <f t="shared" si="26"/>
        <v>0</v>
      </c>
      <c r="Q125" s="80">
        <f t="shared" si="26"/>
        <v>0</v>
      </c>
      <c r="R125" s="80">
        <f t="shared" si="26"/>
        <v>0</v>
      </c>
      <c r="S125" s="80">
        <f t="shared" si="26"/>
        <v>0</v>
      </c>
      <c r="T125" s="80">
        <f t="shared" si="26"/>
        <v>0</v>
      </c>
      <c r="U125" s="80">
        <f t="shared" si="26"/>
        <v>0</v>
      </c>
      <c r="V125" s="80">
        <f t="shared" si="26"/>
        <v>0</v>
      </c>
      <c r="W125" s="80">
        <f t="shared" si="26"/>
        <v>0</v>
      </c>
      <c r="X125" s="80">
        <f t="shared" si="26"/>
        <v>0</v>
      </c>
      <c r="Y125" s="80">
        <f t="shared" si="26"/>
        <v>0</v>
      </c>
      <c r="Z125" s="80">
        <f t="shared" si="26"/>
        <v>0</v>
      </c>
      <c r="AA125" s="80">
        <f t="shared" si="26"/>
        <v>0</v>
      </c>
      <c r="AB125" s="80">
        <f t="shared" si="26"/>
        <v>0</v>
      </c>
      <c r="AC125" s="80">
        <f t="shared" si="26"/>
        <v>0</v>
      </c>
    </row>
    <row r="126" spans="2:29" ht="15.6" x14ac:dyDescent="0.3">
      <c r="B126" s="78"/>
      <c r="C126" s="78"/>
      <c r="D126" s="78"/>
      <c r="E126" s="78"/>
      <c r="F126" s="290"/>
      <c r="G126" s="169"/>
      <c r="H126" s="169"/>
      <c r="I126" s="169"/>
      <c r="J126" s="169"/>
      <c r="K126" s="169"/>
      <c r="L126" s="169"/>
      <c r="M126" s="169"/>
      <c r="N126" s="169"/>
      <c r="O126" s="169"/>
      <c r="P126" s="169"/>
      <c r="Q126" s="169"/>
      <c r="R126" s="169"/>
      <c r="S126" s="169"/>
      <c r="T126" s="169"/>
      <c r="U126" s="169"/>
      <c r="V126" s="169"/>
      <c r="W126" s="169"/>
    </row>
    <row r="127" spans="2:29" ht="15.6" x14ac:dyDescent="0.3">
      <c r="B127" s="78"/>
      <c r="C127" s="78"/>
      <c r="D127" s="78"/>
      <c r="E127" s="78"/>
      <c r="F127" s="290"/>
      <c r="G127" s="169"/>
      <c r="H127" s="169"/>
      <c r="I127" s="169"/>
      <c r="J127" s="169"/>
      <c r="K127" s="169"/>
      <c r="L127" s="169"/>
      <c r="M127" s="169"/>
      <c r="N127" s="169"/>
      <c r="O127" s="169"/>
      <c r="P127" s="169"/>
      <c r="Q127" s="169"/>
      <c r="R127" s="169"/>
      <c r="S127" s="169"/>
      <c r="T127" s="169"/>
      <c r="U127" s="169"/>
      <c r="V127" s="169"/>
      <c r="W127" s="169"/>
    </row>
    <row r="128" spans="2:29" ht="15.6" x14ac:dyDescent="0.3">
      <c r="B128" s="78"/>
      <c r="C128" s="78"/>
      <c r="D128" s="78"/>
      <c r="E128" s="78"/>
      <c r="F128" s="290"/>
      <c r="G128" s="169"/>
      <c r="H128" s="169"/>
      <c r="I128" s="169"/>
      <c r="J128" s="169"/>
      <c r="K128" s="169"/>
      <c r="L128" s="169"/>
      <c r="M128" s="169"/>
      <c r="N128" s="169"/>
      <c r="O128" s="169"/>
      <c r="P128" s="169"/>
      <c r="Q128" s="169"/>
      <c r="R128" s="169"/>
      <c r="S128" s="169"/>
      <c r="T128" s="169"/>
      <c r="U128" s="169"/>
      <c r="V128" s="169"/>
      <c r="W128" s="169"/>
    </row>
    <row r="129" spans="2:29" ht="15.6" x14ac:dyDescent="0.3">
      <c r="B129" s="22"/>
      <c r="C129" s="22"/>
      <c r="D129" s="22"/>
      <c r="E129" s="22"/>
      <c r="F129" s="82"/>
      <c r="G129" s="22" t="str">
        <f>IF(SUM(G90:Y90)&lt;&gt;SUM(G125:X125), "Note: the sum of table B should equal total business grid electricity in table A", "")</f>
        <v/>
      </c>
      <c r="H129" s="22"/>
      <c r="I129" s="32"/>
      <c r="J129" s="22"/>
      <c r="L129" s="22"/>
      <c r="M129" s="22"/>
      <c r="N129" s="22"/>
      <c r="O129" s="22"/>
      <c r="P129" s="22"/>
      <c r="Q129" s="22"/>
      <c r="R129" s="82"/>
      <c r="T129" s="22"/>
      <c r="U129" s="82"/>
    </row>
    <row r="130" spans="2:29" ht="35.25" customHeight="1" x14ac:dyDescent="0.3">
      <c r="B130" s="272" t="s">
        <v>219</v>
      </c>
      <c r="C130" s="291"/>
      <c r="D130" s="524" t="s">
        <v>220</v>
      </c>
      <c r="E130" s="525"/>
      <c r="F130" s="525"/>
      <c r="G130" s="525"/>
      <c r="H130" s="525"/>
      <c r="I130" s="525"/>
      <c r="J130" s="525"/>
      <c r="K130" s="525"/>
      <c r="L130" s="525"/>
      <c r="M130" s="526"/>
      <c r="N130" s="527" t="s">
        <v>220</v>
      </c>
      <c r="O130" s="528"/>
      <c r="P130" s="528"/>
      <c r="Q130" s="528"/>
      <c r="R130" s="528"/>
      <c r="S130" s="528"/>
      <c r="T130" s="528"/>
      <c r="U130" s="528"/>
      <c r="V130" s="528"/>
      <c r="W130" s="528"/>
      <c r="X130" s="528"/>
      <c r="Y130" s="528"/>
      <c r="Z130" s="528"/>
      <c r="AA130" s="528"/>
      <c r="AB130" s="528"/>
      <c r="AC130" s="528"/>
    </row>
    <row r="131" spans="2:29" ht="46.8" x14ac:dyDescent="0.3">
      <c r="B131" s="96" t="s">
        <v>213</v>
      </c>
      <c r="C131" s="96" t="s">
        <v>214</v>
      </c>
      <c r="D131" s="96" t="s">
        <v>215</v>
      </c>
      <c r="E131" s="179" t="s">
        <v>216</v>
      </c>
      <c r="F131" s="294" t="s">
        <v>221</v>
      </c>
      <c r="G131" s="37" t="s">
        <v>178</v>
      </c>
      <c r="H131" s="37" t="s">
        <v>179</v>
      </c>
      <c r="I131" s="280" t="s">
        <v>180</v>
      </c>
      <c r="J131" s="165" t="s">
        <v>181</v>
      </c>
      <c r="K131" s="165" t="s">
        <v>182</v>
      </c>
      <c r="L131" s="165" t="s">
        <v>183</v>
      </c>
      <c r="M131" s="193" t="s">
        <v>184</v>
      </c>
      <c r="N131" s="40" t="s">
        <v>156</v>
      </c>
      <c r="O131" s="40" t="s">
        <v>157</v>
      </c>
      <c r="P131" s="166" t="s">
        <v>158</v>
      </c>
      <c r="Q131" s="40" t="s">
        <v>159</v>
      </c>
      <c r="R131" s="40" t="s">
        <v>160</v>
      </c>
      <c r="S131" s="40" t="s">
        <v>161</v>
      </c>
      <c r="T131" s="40" t="s">
        <v>162</v>
      </c>
      <c r="U131" s="40" t="s">
        <v>163</v>
      </c>
      <c r="V131" s="40" t="s">
        <v>164</v>
      </c>
      <c r="W131" s="40" t="s">
        <v>165</v>
      </c>
      <c r="X131" s="40" t="s">
        <v>166</v>
      </c>
      <c r="Y131" s="366" t="s">
        <v>167</v>
      </c>
      <c r="Z131" s="366" t="s">
        <v>168</v>
      </c>
      <c r="AA131" s="40" t="s">
        <v>169</v>
      </c>
      <c r="AB131" s="40" t="s">
        <v>170</v>
      </c>
      <c r="AC131" s="397" t="s">
        <v>171</v>
      </c>
    </row>
    <row r="132" spans="2:29" ht="15.6" x14ac:dyDescent="0.3">
      <c r="B132" s="42"/>
      <c r="C132" s="42"/>
      <c r="D132" s="42"/>
      <c r="E132" s="41"/>
      <c r="F132" s="83"/>
      <c r="G132" s="359"/>
      <c r="H132" s="45"/>
      <c r="I132" s="45"/>
      <c r="J132" s="45"/>
      <c r="K132" s="45"/>
      <c r="L132" s="45"/>
      <c r="M132" s="283"/>
      <c r="N132" s="46"/>
      <c r="O132" s="47"/>
      <c r="P132" s="47"/>
      <c r="Q132" s="47"/>
      <c r="R132" s="47"/>
      <c r="S132" s="47"/>
      <c r="T132" s="47"/>
      <c r="U132" s="47"/>
      <c r="V132" s="47"/>
      <c r="W132" s="47"/>
      <c r="X132" s="367"/>
      <c r="Y132" s="367"/>
      <c r="Z132" s="367"/>
      <c r="AA132" s="367"/>
      <c r="AB132" s="47"/>
      <c r="AC132" s="368"/>
    </row>
    <row r="133" spans="2:29" ht="15.6" x14ac:dyDescent="0.3">
      <c r="B133" s="50"/>
      <c r="C133" s="50"/>
      <c r="D133" s="50"/>
      <c r="E133" s="49"/>
      <c r="F133" s="84"/>
      <c r="G133" s="360"/>
      <c r="H133" s="54"/>
      <c r="I133" s="54"/>
      <c r="J133" s="54"/>
      <c r="K133" s="54"/>
      <c r="L133" s="54"/>
      <c r="M133" s="285"/>
      <c r="N133" s="55"/>
      <c r="O133" s="56"/>
      <c r="P133" s="56"/>
      <c r="Q133" s="56"/>
      <c r="R133" s="56"/>
      <c r="S133" s="56"/>
      <c r="T133" s="56"/>
      <c r="U133" s="56"/>
      <c r="V133" s="56"/>
      <c r="W133" s="56"/>
      <c r="X133" s="368"/>
      <c r="Y133" s="368"/>
      <c r="Z133" s="368"/>
      <c r="AA133" s="368"/>
      <c r="AB133" s="56"/>
      <c r="AC133" s="370"/>
    </row>
    <row r="134" spans="2:29" ht="15.6" x14ac:dyDescent="0.3">
      <c r="B134" s="50"/>
      <c r="C134" s="50"/>
      <c r="D134" s="50"/>
      <c r="E134" s="49"/>
      <c r="F134" s="84"/>
      <c r="G134" s="361"/>
      <c r="H134" s="61"/>
      <c r="I134" s="198"/>
      <c r="J134" s="198"/>
      <c r="K134" s="198"/>
      <c r="L134" s="198"/>
      <c r="M134" s="286"/>
      <c r="N134" s="62"/>
      <c r="O134" s="63"/>
      <c r="P134" s="63"/>
      <c r="Q134" s="63"/>
      <c r="R134" s="63"/>
      <c r="S134" s="63"/>
      <c r="T134" s="63"/>
      <c r="U134" s="63"/>
      <c r="V134" s="63"/>
      <c r="W134" s="63"/>
      <c r="X134" s="369"/>
      <c r="Y134" s="369"/>
      <c r="Z134" s="369"/>
      <c r="AA134" s="369"/>
      <c r="AB134" s="63"/>
      <c r="AC134" s="370"/>
    </row>
    <row r="135" spans="2:29" ht="15.6" x14ac:dyDescent="0.3">
      <c r="B135" s="50"/>
      <c r="C135" s="50"/>
      <c r="D135" s="50"/>
      <c r="E135" s="49"/>
      <c r="F135" s="84"/>
      <c r="G135" s="362"/>
      <c r="H135" s="66"/>
      <c r="I135" s="66"/>
      <c r="J135" s="66"/>
      <c r="K135" s="66"/>
      <c r="L135" s="66"/>
      <c r="M135" s="288"/>
      <c r="N135" s="67"/>
      <c r="O135" s="68"/>
      <c r="P135" s="68"/>
      <c r="Q135" s="68"/>
      <c r="R135" s="68"/>
      <c r="S135" s="68"/>
      <c r="T135" s="68"/>
      <c r="U135" s="68"/>
      <c r="V135" s="68"/>
      <c r="W135" s="68"/>
      <c r="X135" s="370"/>
      <c r="Y135" s="370"/>
      <c r="Z135" s="370"/>
      <c r="AA135" s="370"/>
      <c r="AB135" s="68"/>
      <c r="AC135" s="370"/>
    </row>
    <row r="136" spans="2:29" ht="15.6" x14ac:dyDescent="0.3">
      <c r="B136" s="50"/>
      <c r="C136" s="50"/>
      <c r="D136" s="50"/>
      <c r="E136" s="49"/>
      <c r="F136" s="84"/>
      <c r="G136" s="362"/>
      <c r="H136" s="66"/>
      <c r="I136" s="66"/>
      <c r="J136" s="66"/>
      <c r="K136" s="66"/>
      <c r="L136" s="66"/>
      <c r="M136" s="288"/>
      <c r="N136" s="67"/>
      <c r="O136" s="68"/>
      <c r="P136" s="68"/>
      <c r="Q136" s="68"/>
      <c r="R136" s="68"/>
      <c r="S136" s="68"/>
      <c r="T136" s="68"/>
      <c r="U136" s="68"/>
      <c r="V136" s="68"/>
      <c r="W136" s="68"/>
      <c r="X136" s="370"/>
      <c r="Y136" s="370"/>
      <c r="Z136" s="370"/>
      <c r="AA136" s="370"/>
      <c r="AB136" s="68"/>
      <c r="AC136" s="370"/>
    </row>
    <row r="137" spans="2:29" ht="15.6" x14ac:dyDescent="0.3">
      <c r="B137" s="50"/>
      <c r="C137" s="50"/>
      <c r="D137" s="50"/>
      <c r="E137" s="49"/>
      <c r="F137" s="84"/>
      <c r="G137" s="362"/>
      <c r="H137" s="66"/>
      <c r="I137" s="66"/>
      <c r="J137" s="66"/>
      <c r="K137" s="66"/>
      <c r="L137" s="66"/>
      <c r="M137" s="288"/>
      <c r="N137" s="67"/>
      <c r="O137" s="68"/>
      <c r="P137" s="68"/>
      <c r="Q137" s="68"/>
      <c r="R137" s="68"/>
      <c r="S137" s="68"/>
      <c r="T137" s="68"/>
      <c r="U137" s="68"/>
      <c r="V137" s="68"/>
      <c r="W137" s="68"/>
      <c r="X137" s="370"/>
      <c r="Y137" s="370"/>
      <c r="Z137" s="370"/>
      <c r="AA137" s="370"/>
      <c r="AB137" s="68"/>
      <c r="AC137" s="370"/>
    </row>
    <row r="138" spans="2:29" ht="15.6" x14ac:dyDescent="0.3">
      <c r="B138" s="19"/>
      <c r="C138" s="19"/>
      <c r="D138" s="19"/>
      <c r="E138" s="49"/>
      <c r="F138" s="85"/>
      <c r="G138" s="362"/>
      <c r="H138" s="66"/>
      <c r="I138" s="66"/>
      <c r="J138" s="66"/>
      <c r="K138" s="66"/>
      <c r="L138" s="66"/>
      <c r="M138" s="288"/>
      <c r="N138" s="67"/>
      <c r="O138" s="68"/>
      <c r="P138" s="68"/>
      <c r="Q138" s="68"/>
      <c r="R138" s="68"/>
      <c r="S138" s="68"/>
      <c r="T138" s="68"/>
      <c r="U138" s="68"/>
      <c r="V138" s="68"/>
      <c r="W138" s="68"/>
      <c r="X138" s="370"/>
      <c r="Y138" s="370"/>
      <c r="Z138" s="370"/>
      <c r="AA138" s="370"/>
      <c r="AB138" s="68"/>
      <c r="AC138" s="370"/>
    </row>
    <row r="139" spans="2:29" ht="15.6" x14ac:dyDescent="0.3">
      <c r="B139" s="19"/>
      <c r="C139" s="19"/>
      <c r="D139" s="19"/>
      <c r="E139" s="51"/>
      <c r="F139" s="85"/>
      <c r="G139" s="362"/>
      <c r="H139" s="66"/>
      <c r="I139" s="66"/>
      <c r="J139" s="66"/>
      <c r="K139" s="66"/>
      <c r="L139" s="66"/>
      <c r="M139" s="288"/>
      <c r="N139" s="67"/>
      <c r="O139" s="68"/>
      <c r="P139" s="68"/>
      <c r="Q139" s="68"/>
      <c r="R139" s="68"/>
      <c r="S139" s="68"/>
      <c r="T139" s="68"/>
      <c r="U139" s="68"/>
      <c r="V139" s="68"/>
      <c r="W139" s="68"/>
      <c r="X139" s="370"/>
      <c r="Y139" s="370"/>
      <c r="Z139" s="370"/>
      <c r="AA139" s="370"/>
      <c r="AB139" s="68"/>
      <c r="AC139" s="370"/>
    </row>
    <row r="140" spans="2:29" ht="15.6" x14ac:dyDescent="0.3">
      <c r="B140" s="19"/>
      <c r="C140" s="19"/>
      <c r="D140" s="19"/>
      <c r="E140" s="51"/>
      <c r="F140" s="85"/>
      <c r="G140" s="362"/>
      <c r="H140" s="66"/>
      <c r="I140" s="66"/>
      <c r="J140" s="66"/>
      <c r="K140" s="66"/>
      <c r="L140" s="66"/>
      <c r="M140" s="288"/>
      <c r="N140" s="67"/>
      <c r="O140" s="68"/>
      <c r="P140" s="68"/>
      <c r="Q140" s="68"/>
      <c r="R140" s="68"/>
      <c r="S140" s="68"/>
      <c r="T140" s="68"/>
      <c r="U140" s="68"/>
      <c r="V140" s="68"/>
      <c r="W140" s="68"/>
      <c r="X140" s="370"/>
      <c r="Y140" s="370"/>
      <c r="Z140" s="370"/>
      <c r="AA140" s="370"/>
      <c r="AB140" s="68"/>
      <c r="AC140" s="370"/>
    </row>
    <row r="141" spans="2:29" ht="15.6" x14ac:dyDescent="0.3">
      <c r="B141" s="19"/>
      <c r="C141" s="19"/>
      <c r="D141" s="19"/>
      <c r="E141" s="51"/>
      <c r="F141" s="85"/>
      <c r="G141" s="362"/>
      <c r="H141" s="66"/>
      <c r="I141" s="66"/>
      <c r="J141" s="66"/>
      <c r="K141" s="66"/>
      <c r="L141" s="66"/>
      <c r="M141" s="288"/>
      <c r="N141" s="67"/>
      <c r="O141" s="68"/>
      <c r="P141" s="68"/>
      <c r="Q141" s="68"/>
      <c r="R141" s="68"/>
      <c r="S141" s="68"/>
      <c r="T141" s="68"/>
      <c r="U141" s="68"/>
      <c r="V141" s="68"/>
      <c r="W141" s="68"/>
      <c r="X141" s="370"/>
      <c r="Y141" s="370"/>
      <c r="Z141" s="370"/>
      <c r="AA141" s="370"/>
      <c r="AB141" s="68"/>
      <c r="AC141" s="370"/>
    </row>
    <row r="142" spans="2:29" ht="15.6" x14ac:dyDescent="0.3">
      <c r="B142" s="19"/>
      <c r="C142" s="19"/>
      <c r="D142" s="19"/>
      <c r="E142" s="51"/>
      <c r="F142" s="85"/>
      <c r="G142" s="362"/>
      <c r="H142" s="66"/>
      <c r="I142" s="66"/>
      <c r="J142" s="66"/>
      <c r="K142" s="66"/>
      <c r="L142" s="66"/>
      <c r="M142" s="288"/>
      <c r="N142" s="67"/>
      <c r="O142" s="68"/>
      <c r="P142" s="68"/>
      <c r="Q142" s="68"/>
      <c r="R142" s="68"/>
      <c r="S142" s="68"/>
      <c r="T142" s="68"/>
      <c r="U142" s="68"/>
      <c r="V142" s="68"/>
      <c r="W142" s="68"/>
      <c r="X142" s="370"/>
      <c r="Y142" s="370"/>
      <c r="Z142" s="370"/>
      <c r="AA142" s="370"/>
      <c r="AB142" s="68"/>
      <c r="AC142" s="370"/>
    </row>
    <row r="143" spans="2:29" ht="15.6" x14ac:dyDescent="0.3">
      <c r="B143" s="19"/>
      <c r="C143" s="19"/>
      <c r="D143" s="19"/>
      <c r="E143" s="51"/>
      <c r="F143" s="85"/>
      <c r="G143" s="362"/>
      <c r="H143" s="66"/>
      <c r="I143" s="66"/>
      <c r="J143" s="66"/>
      <c r="K143" s="66"/>
      <c r="L143" s="66"/>
      <c r="M143" s="288"/>
      <c r="N143" s="67"/>
      <c r="O143" s="68"/>
      <c r="P143" s="68"/>
      <c r="Q143" s="68"/>
      <c r="R143" s="68"/>
      <c r="S143" s="68"/>
      <c r="T143" s="68"/>
      <c r="U143" s="68"/>
      <c r="V143" s="68"/>
      <c r="W143" s="68"/>
      <c r="X143" s="370"/>
      <c r="Y143" s="370"/>
      <c r="Z143" s="370"/>
      <c r="AA143" s="370"/>
      <c r="AB143" s="68"/>
      <c r="AC143" s="370"/>
    </row>
    <row r="144" spans="2:29" ht="15.6" x14ac:dyDescent="0.3">
      <c r="B144" s="19"/>
      <c r="C144" s="19"/>
      <c r="D144" s="19"/>
      <c r="E144" s="51"/>
      <c r="F144" s="85"/>
      <c r="G144" s="362"/>
      <c r="H144" s="66"/>
      <c r="I144" s="66"/>
      <c r="J144" s="66"/>
      <c r="K144" s="66"/>
      <c r="L144" s="66"/>
      <c r="M144" s="288"/>
      <c r="N144" s="67"/>
      <c r="O144" s="68"/>
      <c r="P144" s="68"/>
      <c r="Q144" s="68"/>
      <c r="R144" s="68"/>
      <c r="S144" s="68"/>
      <c r="T144" s="68"/>
      <c r="U144" s="68"/>
      <c r="V144" s="68"/>
      <c r="W144" s="68"/>
      <c r="X144" s="370"/>
      <c r="Y144" s="370"/>
      <c r="Z144" s="370"/>
      <c r="AA144" s="370"/>
      <c r="AB144" s="68"/>
      <c r="AC144" s="370"/>
    </row>
    <row r="145" spans="2:29" ht="15.6" x14ac:dyDescent="0.3">
      <c r="B145" s="19"/>
      <c r="C145" s="19"/>
      <c r="D145" s="19"/>
      <c r="E145" s="51"/>
      <c r="F145" s="85"/>
      <c r="G145" s="362"/>
      <c r="H145" s="66"/>
      <c r="I145" s="66"/>
      <c r="J145" s="66"/>
      <c r="K145" s="66"/>
      <c r="L145" s="66"/>
      <c r="M145" s="288"/>
      <c r="N145" s="67"/>
      <c r="O145" s="68"/>
      <c r="P145" s="68"/>
      <c r="Q145" s="68"/>
      <c r="R145" s="68"/>
      <c r="S145" s="68"/>
      <c r="T145" s="68"/>
      <c r="U145" s="68"/>
      <c r="V145" s="68"/>
      <c r="W145" s="68"/>
      <c r="X145" s="370"/>
      <c r="Y145" s="370"/>
      <c r="Z145" s="370"/>
      <c r="AA145" s="370"/>
      <c r="AB145" s="68"/>
      <c r="AC145" s="370"/>
    </row>
    <row r="146" spans="2:29" ht="15.6" x14ac:dyDescent="0.3">
      <c r="B146" s="86"/>
      <c r="C146" s="87"/>
      <c r="D146" s="87"/>
      <c r="E146" s="71"/>
      <c r="F146" s="88"/>
      <c r="G146" s="363"/>
      <c r="H146" s="74"/>
      <c r="I146" s="118"/>
      <c r="J146" s="118"/>
      <c r="K146" s="118"/>
      <c r="L146" s="118"/>
      <c r="M146" s="289"/>
      <c r="N146" s="75"/>
      <c r="O146" s="76"/>
      <c r="P146" s="76"/>
      <c r="Q146" s="76"/>
      <c r="R146" s="76"/>
      <c r="S146" s="76"/>
      <c r="T146" s="76"/>
      <c r="U146" s="76"/>
      <c r="V146" s="76"/>
      <c r="W146" s="76"/>
      <c r="X146" s="371"/>
      <c r="Y146" s="371"/>
      <c r="Z146" s="371"/>
      <c r="AA146" s="371"/>
      <c r="AB146" s="76"/>
      <c r="AC146" s="370"/>
    </row>
    <row r="147" spans="2:29" ht="15.6" x14ac:dyDescent="0.3">
      <c r="B147" s="78"/>
      <c r="C147" s="78"/>
      <c r="D147" s="78"/>
      <c r="E147" s="78"/>
      <c r="F147" s="37" t="s">
        <v>218</v>
      </c>
      <c r="G147" s="295">
        <f>SUM(G132:G146)</f>
        <v>0</v>
      </c>
      <c r="H147" s="295">
        <f>SUM(H132:H146)</f>
        <v>0</v>
      </c>
      <c r="I147" s="295">
        <f t="shared" ref="I147:AB147" si="27">SUM(I132:I146)</f>
        <v>0</v>
      </c>
      <c r="J147" s="295">
        <f t="shared" si="27"/>
        <v>0</v>
      </c>
      <c r="K147" s="295">
        <f t="shared" si="27"/>
        <v>0</v>
      </c>
      <c r="L147" s="295">
        <f>SUM(L132:L146)</f>
        <v>0</v>
      </c>
      <c r="M147" s="295">
        <f>SUM(M132:M146)</f>
        <v>0</v>
      </c>
      <c r="N147" s="295">
        <f t="shared" si="27"/>
        <v>0</v>
      </c>
      <c r="O147" s="295">
        <f t="shared" si="27"/>
        <v>0</v>
      </c>
      <c r="P147" s="295">
        <f t="shared" si="27"/>
        <v>0</v>
      </c>
      <c r="Q147" s="295">
        <f t="shared" si="27"/>
        <v>0</v>
      </c>
      <c r="R147" s="295">
        <f t="shared" si="27"/>
        <v>0</v>
      </c>
      <c r="S147" s="295">
        <f t="shared" si="27"/>
        <v>0</v>
      </c>
      <c r="T147" s="295">
        <f t="shared" si="27"/>
        <v>0</v>
      </c>
      <c r="U147" s="295">
        <f t="shared" si="27"/>
        <v>0</v>
      </c>
      <c r="V147" s="295">
        <f t="shared" si="27"/>
        <v>0</v>
      </c>
      <c r="W147" s="295">
        <f t="shared" si="27"/>
        <v>0</v>
      </c>
      <c r="X147" s="295">
        <f t="shared" si="27"/>
        <v>0</v>
      </c>
      <c r="Y147" s="372">
        <f t="shared" si="27"/>
        <v>0</v>
      </c>
      <c r="Z147" s="372">
        <f t="shared" si="27"/>
        <v>0</v>
      </c>
      <c r="AA147" s="295">
        <f t="shared" si="27"/>
        <v>0</v>
      </c>
      <c r="AB147" s="295">
        <f t="shared" si="27"/>
        <v>0</v>
      </c>
      <c r="AC147" s="295">
        <f>SUM(AC132:AC146)</f>
        <v>0</v>
      </c>
    </row>
    <row r="148" spans="2:29" ht="15.6" x14ac:dyDescent="0.3">
      <c r="B148" s="89"/>
      <c r="C148" s="89"/>
      <c r="D148" s="89"/>
      <c r="E148" s="24"/>
      <c r="F148" s="24"/>
      <c r="G148" s="200" t="str">
        <f>IF(SUM(G147:Y147)&lt;&gt;SUM(G125:X125), "Note: the sum of table C should equal the sum of table B", "")</f>
        <v/>
      </c>
      <c r="H148" s="22"/>
      <c r="I148" s="32"/>
      <c r="J148" s="22"/>
      <c r="L148" s="22"/>
      <c r="M148" s="22"/>
      <c r="N148" s="22"/>
      <c r="O148" s="22"/>
      <c r="P148" s="22"/>
      <c r="Q148" s="22"/>
      <c r="R148" s="82"/>
      <c r="T148" s="22"/>
      <c r="U148" s="82"/>
    </row>
    <row r="149" spans="2:29" ht="26.1" customHeight="1" x14ac:dyDescent="0.3">
      <c r="B149" s="296" t="s">
        <v>222</v>
      </c>
      <c r="C149" s="297"/>
      <c r="D149" s="275"/>
      <c r="E149" s="275"/>
      <c r="F149" s="298"/>
      <c r="G149" s="534" t="s">
        <v>223</v>
      </c>
      <c r="H149" s="525"/>
      <c r="I149" s="525"/>
      <c r="J149" s="525"/>
      <c r="K149" s="525"/>
      <c r="L149" s="525"/>
      <c r="M149" s="526"/>
      <c r="N149" s="527" t="s">
        <v>223</v>
      </c>
      <c r="O149" s="528"/>
      <c r="P149" s="528"/>
      <c r="Q149" s="528"/>
      <c r="R149" s="528"/>
      <c r="S149" s="528"/>
      <c r="T149" s="528"/>
      <c r="U149" s="528"/>
      <c r="V149" s="528"/>
      <c r="W149" s="528"/>
      <c r="X149" s="528"/>
      <c r="Y149" s="528"/>
      <c r="Z149" s="528"/>
      <c r="AA149" s="528"/>
      <c r="AB149" s="528"/>
      <c r="AC149" s="528"/>
    </row>
    <row r="150" spans="2:29" ht="46.8" x14ac:dyDescent="0.3">
      <c r="B150" s="38" t="s">
        <v>213</v>
      </c>
      <c r="C150" s="38" t="s">
        <v>214</v>
      </c>
      <c r="D150" s="38" t="s">
        <v>215</v>
      </c>
      <c r="E150" s="17" t="s">
        <v>216</v>
      </c>
      <c r="F150" s="39" t="str">
        <f>"All sectors (4-digit NACE rev2.0) produces products from. Include both eligible and non-eligible sectors."</f>
        <v>All sectors (4-digit NACE rev2.0) produces products from. Include both eligible and non-eligible sectors.</v>
      </c>
      <c r="G150" s="37" t="s">
        <v>178</v>
      </c>
      <c r="H150" s="37" t="s">
        <v>179</v>
      </c>
      <c r="I150" s="37" t="s">
        <v>180</v>
      </c>
      <c r="J150" s="364" t="s">
        <v>181</v>
      </c>
      <c r="K150" s="165" t="s">
        <v>182</v>
      </c>
      <c r="L150" s="165" t="s">
        <v>183</v>
      </c>
      <c r="M150" s="193" t="s">
        <v>184</v>
      </c>
      <c r="N150" s="40" t="s">
        <v>156</v>
      </c>
      <c r="O150" s="40" t="s">
        <v>157</v>
      </c>
      <c r="P150" s="166" t="s">
        <v>158</v>
      </c>
      <c r="Q150" s="40" t="s">
        <v>159</v>
      </c>
      <c r="R150" s="40" t="s">
        <v>160</v>
      </c>
      <c r="S150" s="40" t="s">
        <v>161</v>
      </c>
      <c r="T150" s="40" t="s">
        <v>162</v>
      </c>
      <c r="U150" s="299" t="s">
        <v>163</v>
      </c>
      <c r="V150" s="40" t="s">
        <v>164</v>
      </c>
      <c r="W150" s="40" t="s">
        <v>165</v>
      </c>
      <c r="X150" s="40" t="s">
        <v>166</v>
      </c>
      <c r="Y150" s="299" t="s">
        <v>167</v>
      </c>
      <c r="Z150" s="40" t="s">
        <v>168</v>
      </c>
      <c r="AA150" s="40" t="s">
        <v>169</v>
      </c>
      <c r="AB150" s="40" t="s">
        <v>170</v>
      </c>
      <c r="AC150" s="299" t="s">
        <v>171</v>
      </c>
    </row>
    <row r="151" spans="2:29" ht="15.6" x14ac:dyDescent="0.3">
      <c r="B151" s="41"/>
      <c r="C151" s="41"/>
      <c r="D151" s="42"/>
      <c r="E151" s="41"/>
      <c r="F151" s="90"/>
      <c r="G151" s="359"/>
      <c r="H151" s="45"/>
      <c r="I151" s="45"/>
      <c r="J151" s="45"/>
      <c r="K151" s="54"/>
      <c r="L151" s="54"/>
      <c r="M151" s="194"/>
      <c r="N151" s="46"/>
      <c r="O151" s="47"/>
      <c r="P151" s="47"/>
      <c r="Q151" s="47"/>
      <c r="R151" s="47"/>
      <c r="S151" s="47"/>
      <c r="T151" s="47"/>
      <c r="U151" s="47"/>
      <c r="V151" s="47"/>
      <c r="W151" s="47"/>
      <c r="X151" s="47"/>
      <c r="Y151" s="47"/>
      <c r="Z151" s="47"/>
      <c r="AA151" s="47"/>
      <c r="AB151" s="47"/>
      <c r="AC151" s="68"/>
    </row>
    <row r="152" spans="2:29" ht="15.6" x14ac:dyDescent="0.3">
      <c r="B152" s="49"/>
      <c r="C152" s="49"/>
      <c r="D152" s="50"/>
      <c r="E152" s="49"/>
      <c r="F152" s="91"/>
      <c r="G152" s="360"/>
      <c r="H152" s="54"/>
      <c r="I152" s="54"/>
      <c r="J152" s="54"/>
      <c r="K152" s="54"/>
      <c r="L152" s="54"/>
      <c r="M152" s="195"/>
      <c r="N152" s="55"/>
      <c r="O152" s="56"/>
      <c r="P152" s="56"/>
      <c r="Q152" s="56"/>
      <c r="R152" s="56"/>
      <c r="S152" s="56"/>
      <c r="T152" s="56"/>
      <c r="U152" s="56"/>
      <c r="V152" s="56"/>
      <c r="W152" s="56"/>
      <c r="X152" s="56"/>
      <c r="Y152" s="56"/>
      <c r="Z152" s="56"/>
      <c r="AA152" s="56"/>
      <c r="AB152" s="56"/>
      <c r="AC152" s="68"/>
    </row>
    <row r="153" spans="2:29" ht="15.6" x14ac:dyDescent="0.3">
      <c r="B153" s="49"/>
      <c r="C153" s="49"/>
      <c r="D153" s="50"/>
      <c r="E153" s="49"/>
      <c r="F153" s="91"/>
      <c r="G153" s="361"/>
      <c r="H153" s="61"/>
      <c r="I153" s="198"/>
      <c r="J153" s="198"/>
      <c r="K153" s="198"/>
      <c r="L153" s="198"/>
      <c r="M153" s="196"/>
      <c r="N153" s="62"/>
      <c r="O153" s="63"/>
      <c r="P153" s="63"/>
      <c r="Q153" s="63"/>
      <c r="R153" s="63"/>
      <c r="S153" s="63"/>
      <c r="T153" s="63"/>
      <c r="U153" s="63"/>
      <c r="V153" s="63"/>
      <c r="W153" s="63"/>
      <c r="X153" s="63"/>
      <c r="Y153" s="63"/>
      <c r="Z153" s="63"/>
      <c r="AA153" s="63"/>
      <c r="AB153" s="63"/>
      <c r="AC153" s="68"/>
    </row>
    <row r="154" spans="2:29" ht="15.6" x14ac:dyDescent="0.3">
      <c r="B154" s="49"/>
      <c r="C154" s="49"/>
      <c r="D154" s="50"/>
      <c r="E154" s="49"/>
      <c r="F154" s="91"/>
      <c r="G154" s="362"/>
      <c r="H154" s="66"/>
      <c r="I154" s="66"/>
      <c r="J154" s="66"/>
      <c r="K154" s="66"/>
      <c r="L154" s="66"/>
      <c r="M154" s="197"/>
      <c r="N154" s="67"/>
      <c r="O154" s="68"/>
      <c r="P154" s="68"/>
      <c r="Q154" s="68"/>
      <c r="R154" s="68"/>
      <c r="S154" s="68"/>
      <c r="T154" s="68"/>
      <c r="U154" s="68"/>
      <c r="V154" s="68"/>
      <c r="W154" s="68"/>
      <c r="X154" s="68"/>
      <c r="Y154" s="68"/>
      <c r="Z154" s="68"/>
      <c r="AA154" s="68"/>
      <c r="AB154" s="68"/>
      <c r="AC154" s="68"/>
    </row>
    <row r="155" spans="2:29" ht="15.6" x14ac:dyDescent="0.3">
      <c r="B155" s="49"/>
      <c r="C155" s="49"/>
      <c r="D155" s="50"/>
      <c r="E155" s="49"/>
      <c r="F155" s="91"/>
      <c r="G155" s="362"/>
      <c r="H155" s="66"/>
      <c r="I155" s="66"/>
      <c r="J155" s="66"/>
      <c r="K155" s="66"/>
      <c r="L155" s="66"/>
      <c r="M155" s="197"/>
      <c r="N155" s="67"/>
      <c r="O155" s="68"/>
      <c r="P155" s="68"/>
      <c r="Q155" s="68"/>
      <c r="R155" s="68"/>
      <c r="S155" s="68"/>
      <c r="T155" s="68"/>
      <c r="U155" s="68"/>
      <c r="V155" s="68"/>
      <c r="W155" s="68"/>
      <c r="X155" s="68"/>
      <c r="Y155" s="68"/>
      <c r="Z155" s="68"/>
      <c r="AA155" s="68"/>
      <c r="AB155" s="68"/>
      <c r="AC155" s="68"/>
    </row>
    <row r="156" spans="2:29" ht="15.6" x14ac:dyDescent="0.3">
      <c r="B156" s="49"/>
      <c r="C156" s="49"/>
      <c r="D156" s="50"/>
      <c r="E156" s="49"/>
      <c r="F156" s="91"/>
      <c r="G156" s="362"/>
      <c r="H156" s="66"/>
      <c r="I156" s="66"/>
      <c r="J156" s="66"/>
      <c r="K156" s="66"/>
      <c r="L156" s="66"/>
      <c r="M156" s="197"/>
      <c r="N156" s="67"/>
      <c r="O156" s="68"/>
      <c r="P156" s="68"/>
      <c r="Q156" s="68"/>
      <c r="R156" s="68"/>
      <c r="S156" s="68"/>
      <c r="T156" s="68"/>
      <c r="U156" s="68"/>
      <c r="V156" s="68"/>
      <c r="W156" s="68"/>
      <c r="X156" s="68"/>
      <c r="Y156" s="68"/>
      <c r="Z156" s="68"/>
      <c r="AA156" s="68"/>
      <c r="AB156" s="68"/>
      <c r="AC156" s="68"/>
    </row>
    <row r="157" spans="2:29" ht="15.6" x14ac:dyDescent="0.3">
      <c r="B157" s="51"/>
      <c r="C157" s="51"/>
      <c r="D157" s="19"/>
      <c r="E157" s="49"/>
      <c r="F157" s="92"/>
      <c r="G157" s="362"/>
      <c r="H157" s="66"/>
      <c r="I157" s="66"/>
      <c r="J157" s="66"/>
      <c r="K157" s="66"/>
      <c r="L157" s="66"/>
      <c r="M157" s="197"/>
      <c r="N157" s="67"/>
      <c r="O157" s="68"/>
      <c r="P157" s="68"/>
      <c r="Q157" s="68"/>
      <c r="R157" s="68"/>
      <c r="S157" s="68"/>
      <c r="T157" s="68"/>
      <c r="U157" s="68"/>
      <c r="V157" s="68"/>
      <c r="W157" s="68"/>
      <c r="X157" s="68"/>
      <c r="Y157" s="68"/>
      <c r="Z157" s="68"/>
      <c r="AA157" s="68"/>
      <c r="AB157" s="68"/>
      <c r="AC157" s="68"/>
    </row>
    <row r="158" spans="2:29" ht="15.6" x14ac:dyDescent="0.3">
      <c r="B158" s="51"/>
      <c r="C158" s="51"/>
      <c r="D158" s="19"/>
      <c r="E158" s="51"/>
      <c r="F158" s="92"/>
      <c r="G158" s="362"/>
      <c r="H158" s="66"/>
      <c r="I158" s="66"/>
      <c r="J158" s="66"/>
      <c r="K158" s="66"/>
      <c r="L158" s="66"/>
      <c r="M158" s="197"/>
      <c r="N158" s="67"/>
      <c r="O158" s="68"/>
      <c r="P158" s="68"/>
      <c r="Q158" s="68"/>
      <c r="R158" s="68"/>
      <c r="S158" s="68"/>
      <c r="T158" s="68"/>
      <c r="U158" s="68"/>
      <c r="V158" s="68"/>
      <c r="W158" s="68"/>
      <c r="X158" s="68"/>
      <c r="Y158" s="68"/>
      <c r="Z158" s="68"/>
      <c r="AA158" s="68"/>
      <c r="AB158" s="68"/>
      <c r="AC158" s="68"/>
    </row>
    <row r="159" spans="2:29" ht="15.6" x14ac:dyDescent="0.3">
      <c r="B159" s="51"/>
      <c r="C159" s="51"/>
      <c r="D159" s="19"/>
      <c r="E159" s="51"/>
      <c r="F159" s="92"/>
      <c r="G159" s="362"/>
      <c r="H159" s="66"/>
      <c r="I159" s="66"/>
      <c r="J159" s="66"/>
      <c r="K159" s="66"/>
      <c r="L159" s="66"/>
      <c r="M159" s="197"/>
      <c r="N159" s="67"/>
      <c r="O159" s="68"/>
      <c r="P159" s="68"/>
      <c r="Q159" s="68"/>
      <c r="R159" s="68"/>
      <c r="S159" s="68"/>
      <c r="T159" s="68"/>
      <c r="U159" s="68"/>
      <c r="V159" s="68"/>
      <c r="W159" s="68"/>
      <c r="X159" s="68"/>
      <c r="Y159" s="68"/>
      <c r="Z159" s="68"/>
      <c r="AA159" s="68"/>
      <c r="AB159" s="68"/>
      <c r="AC159" s="68"/>
    </row>
    <row r="160" spans="2:29" ht="15.6" x14ac:dyDescent="0.3">
      <c r="B160" s="51"/>
      <c r="C160" s="51"/>
      <c r="D160" s="19"/>
      <c r="E160" s="51"/>
      <c r="F160" s="92"/>
      <c r="G160" s="362"/>
      <c r="H160" s="66"/>
      <c r="I160" s="66"/>
      <c r="J160" s="66"/>
      <c r="K160" s="66"/>
      <c r="L160" s="66"/>
      <c r="M160" s="197"/>
      <c r="N160" s="67"/>
      <c r="O160" s="68"/>
      <c r="P160" s="68"/>
      <c r="Q160" s="68"/>
      <c r="R160" s="68"/>
      <c r="S160" s="68"/>
      <c r="T160" s="68"/>
      <c r="U160" s="68"/>
      <c r="V160" s="68"/>
      <c r="W160" s="68"/>
      <c r="X160" s="68"/>
      <c r="Y160" s="68"/>
      <c r="Z160" s="68"/>
      <c r="AA160" s="68"/>
      <c r="AB160" s="68"/>
      <c r="AC160" s="68"/>
    </row>
    <row r="161" spans="2:29" ht="15.6" x14ac:dyDescent="0.3">
      <c r="B161" s="51"/>
      <c r="C161" s="51"/>
      <c r="D161" s="19"/>
      <c r="E161" s="51"/>
      <c r="F161" s="92"/>
      <c r="G161" s="362"/>
      <c r="H161" s="66"/>
      <c r="I161" s="66"/>
      <c r="J161" s="66"/>
      <c r="K161" s="66"/>
      <c r="L161" s="66"/>
      <c r="M161" s="197"/>
      <c r="N161" s="67"/>
      <c r="O161" s="68"/>
      <c r="P161" s="68"/>
      <c r="Q161" s="68"/>
      <c r="R161" s="68"/>
      <c r="S161" s="68"/>
      <c r="T161" s="68"/>
      <c r="U161" s="68"/>
      <c r="V161" s="68"/>
      <c r="W161" s="68"/>
      <c r="X161" s="68"/>
      <c r="Y161" s="68"/>
      <c r="Z161" s="68"/>
      <c r="AA161" s="68"/>
      <c r="AB161" s="68"/>
      <c r="AC161" s="68"/>
    </row>
    <row r="162" spans="2:29" ht="15.6" x14ac:dyDescent="0.3">
      <c r="B162" s="51"/>
      <c r="C162" s="51"/>
      <c r="D162" s="19"/>
      <c r="E162" s="51"/>
      <c r="F162" s="92"/>
      <c r="G162" s="362"/>
      <c r="H162" s="66"/>
      <c r="I162" s="66"/>
      <c r="J162" s="66"/>
      <c r="K162" s="66"/>
      <c r="L162" s="66"/>
      <c r="M162" s="197"/>
      <c r="N162" s="67"/>
      <c r="O162" s="68"/>
      <c r="P162" s="68"/>
      <c r="Q162" s="68"/>
      <c r="R162" s="68"/>
      <c r="S162" s="68"/>
      <c r="T162" s="68"/>
      <c r="U162" s="68"/>
      <c r="V162" s="68"/>
      <c r="W162" s="68"/>
      <c r="X162" s="68"/>
      <c r="Y162" s="68"/>
      <c r="Z162" s="68"/>
      <c r="AA162" s="68"/>
      <c r="AB162" s="68"/>
      <c r="AC162" s="68"/>
    </row>
    <row r="163" spans="2:29" ht="15.6" x14ac:dyDescent="0.3">
      <c r="B163" s="51"/>
      <c r="C163" s="51"/>
      <c r="D163" s="19"/>
      <c r="E163" s="51"/>
      <c r="F163" s="92"/>
      <c r="G163" s="362"/>
      <c r="H163" s="66"/>
      <c r="I163" s="66"/>
      <c r="J163" s="66"/>
      <c r="K163" s="66"/>
      <c r="L163" s="66"/>
      <c r="M163" s="197"/>
      <c r="N163" s="67"/>
      <c r="O163" s="68"/>
      <c r="P163" s="68"/>
      <c r="Q163" s="68"/>
      <c r="R163" s="68"/>
      <c r="S163" s="68"/>
      <c r="T163" s="68"/>
      <c r="U163" s="68"/>
      <c r="V163" s="68"/>
      <c r="W163" s="68"/>
      <c r="X163" s="68"/>
      <c r="Y163" s="68"/>
      <c r="Z163" s="68"/>
      <c r="AA163" s="68"/>
      <c r="AB163" s="68"/>
      <c r="AC163" s="68"/>
    </row>
    <row r="164" spans="2:29" ht="15.6" x14ac:dyDescent="0.3">
      <c r="B164" s="51"/>
      <c r="C164" s="51"/>
      <c r="D164" s="19"/>
      <c r="E164" s="51"/>
      <c r="F164" s="92"/>
      <c r="G164" s="362"/>
      <c r="H164" s="66"/>
      <c r="I164" s="66"/>
      <c r="J164" s="66"/>
      <c r="K164" s="66"/>
      <c r="L164" s="66"/>
      <c r="M164" s="197"/>
      <c r="N164" s="67"/>
      <c r="O164" s="68"/>
      <c r="P164" s="68"/>
      <c r="Q164" s="68"/>
      <c r="R164" s="68"/>
      <c r="S164" s="68"/>
      <c r="T164" s="68"/>
      <c r="U164" s="68"/>
      <c r="V164" s="68"/>
      <c r="W164" s="68"/>
      <c r="X164" s="68"/>
      <c r="Y164" s="68"/>
      <c r="Z164" s="68"/>
      <c r="AA164" s="68"/>
      <c r="AB164" s="68"/>
      <c r="AC164" s="68"/>
    </row>
    <row r="165" spans="2:29" ht="15.6" x14ac:dyDescent="0.3">
      <c r="B165" s="135"/>
      <c r="C165" s="355"/>
      <c r="D165" s="87"/>
      <c r="E165" s="71"/>
      <c r="F165" s="87"/>
      <c r="G165" s="363"/>
      <c r="H165" s="94"/>
      <c r="I165" s="118"/>
      <c r="J165" s="118"/>
      <c r="K165" s="118"/>
      <c r="L165" s="118"/>
      <c r="M165" s="199"/>
      <c r="N165" s="75"/>
      <c r="O165" s="76"/>
      <c r="P165" s="76"/>
      <c r="Q165" s="76"/>
      <c r="R165" s="76"/>
      <c r="S165" s="76"/>
      <c r="T165" s="76"/>
      <c r="U165" s="76"/>
      <c r="V165" s="76"/>
      <c r="W165" s="76"/>
      <c r="X165" s="76"/>
      <c r="Y165" s="76"/>
      <c r="Z165" s="76"/>
      <c r="AA165" s="76"/>
      <c r="AB165" s="76"/>
      <c r="AC165" s="68"/>
    </row>
    <row r="166" spans="2:29" ht="16.2" thickBot="1" x14ac:dyDescent="0.35">
      <c r="B166" s="78"/>
      <c r="C166" s="23"/>
      <c r="D166" s="78"/>
      <c r="E166" s="78"/>
      <c r="F166" s="300" t="s">
        <v>218</v>
      </c>
      <c r="G166" s="95">
        <f>SUM(G151:G165)</f>
        <v>0</v>
      </c>
      <c r="H166" s="95">
        <f t="shared" ref="H166:AB166" si="28">SUM(H151:H165)</f>
        <v>0</v>
      </c>
      <c r="I166" s="95">
        <f t="shared" si="28"/>
        <v>0</v>
      </c>
      <c r="J166" s="95">
        <f t="shared" si="28"/>
        <v>0</v>
      </c>
      <c r="K166" s="95">
        <f t="shared" si="28"/>
        <v>0</v>
      </c>
      <c r="L166" s="95">
        <f t="shared" si="28"/>
        <v>0</v>
      </c>
      <c r="M166" s="95">
        <f t="shared" si="28"/>
        <v>0</v>
      </c>
      <c r="N166" s="95">
        <f t="shared" si="28"/>
        <v>0</v>
      </c>
      <c r="O166" s="95">
        <f t="shared" si="28"/>
        <v>0</v>
      </c>
      <c r="P166" s="95">
        <f t="shared" si="28"/>
        <v>0</v>
      </c>
      <c r="Q166" s="95">
        <f t="shared" si="28"/>
        <v>0</v>
      </c>
      <c r="R166" s="95">
        <f t="shared" si="28"/>
        <v>0</v>
      </c>
      <c r="S166" s="95">
        <f t="shared" si="28"/>
        <v>0</v>
      </c>
      <c r="T166" s="95">
        <f t="shared" si="28"/>
        <v>0</v>
      </c>
      <c r="U166" s="95">
        <f t="shared" si="28"/>
        <v>0</v>
      </c>
      <c r="V166" s="95">
        <f t="shared" si="28"/>
        <v>0</v>
      </c>
      <c r="W166" s="95">
        <f t="shared" si="28"/>
        <v>0</v>
      </c>
      <c r="X166" s="95">
        <f t="shared" si="28"/>
        <v>0</v>
      </c>
      <c r="Y166" s="95">
        <f t="shared" si="28"/>
        <v>0</v>
      </c>
      <c r="Z166" s="95">
        <f t="shared" si="28"/>
        <v>0</v>
      </c>
      <c r="AA166" s="95">
        <f t="shared" si="28"/>
        <v>0</v>
      </c>
      <c r="AB166" s="95">
        <f t="shared" si="28"/>
        <v>0</v>
      </c>
      <c r="AC166" s="95">
        <f>SUM(AC151:AC165)</f>
        <v>0</v>
      </c>
    </row>
    <row r="167" spans="2:29" ht="16.2" thickTop="1" x14ac:dyDescent="0.3">
      <c r="B167" s="78"/>
      <c r="C167" s="23"/>
      <c r="D167" s="78"/>
      <c r="E167" s="78"/>
      <c r="F167" s="78"/>
      <c r="G167" s="169"/>
      <c r="H167" s="169"/>
      <c r="I167" s="169"/>
      <c r="J167" s="169"/>
      <c r="K167" s="169"/>
      <c r="L167" s="169"/>
      <c r="M167" s="169"/>
      <c r="N167" s="169"/>
      <c r="O167" s="169"/>
      <c r="P167" s="169"/>
      <c r="Q167" s="169"/>
      <c r="R167" s="169"/>
      <c r="X167" s="302"/>
    </row>
    <row r="168" spans="2:29" ht="25.8" x14ac:dyDescent="0.3">
      <c r="B168" s="296" t="s">
        <v>224</v>
      </c>
      <c r="C168" s="275"/>
      <c r="D168" s="275"/>
      <c r="E168" s="275"/>
      <c r="F168" s="275"/>
      <c r="G168" s="275"/>
      <c r="H168" s="276"/>
      <c r="I168" s="529" t="s">
        <v>225</v>
      </c>
      <c r="J168" s="530"/>
      <c r="K168" s="531"/>
      <c r="L168" s="532" t="s">
        <v>226</v>
      </c>
      <c r="M168" s="533"/>
      <c r="N168" s="533"/>
    </row>
    <row r="169" spans="2:29" ht="62.4" x14ac:dyDescent="0.3">
      <c r="B169" s="38" t="s">
        <v>213</v>
      </c>
      <c r="C169" s="96" t="s">
        <v>227</v>
      </c>
      <c r="D169" s="96" t="s">
        <v>215</v>
      </c>
      <c r="E169" s="179" t="s">
        <v>216</v>
      </c>
      <c r="F169" s="178" t="s">
        <v>228</v>
      </c>
      <c r="G169" s="96" t="s">
        <v>229</v>
      </c>
      <c r="H169" s="96" t="s">
        <v>230</v>
      </c>
      <c r="I169" s="96" t="str">
        <f>"Total Grid Electricity Consumed by " &amp; D27 &amp; " from Meter"</f>
        <v>Total Grid Electricity Consumed by  from Meter</v>
      </c>
      <c r="J169" s="356" t="str">
        <f>"Total Grid Electricity from Meter NOT Consumed by " &amp; D27 &amp; " i.e. consumed by other business(es)."</f>
        <v>Total Grid Electricity from Meter NOT Consumed by  i.e. consumed by other business(es).</v>
      </c>
      <c r="K169" s="38" t="s">
        <v>231</v>
      </c>
      <c r="L169" s="532"/>
      <c r="M169" s="533"/>
      <c r="N169" s="533"/>
    </row>
    <row r="170" spans="2:29" ht="15.6" x14ac:dyDescent="0.3">
      <c r="B170" s="19"/>
      <c r="C170" s="19"/>
      <c r="D170" s="19"/>
      <c r="E170" s="19"/>
      <c r="F170" s="172"/>
      <c r="G170" s="175"/>
      <c r="H170" s="175"/>
      <c r="I170" s="97"/>
      <c r="J170" s="98"/>
      <c r="K170" s="99" t="str">
        <f>IF(SUM(I170:J170)&gt;0,SUM(I170:J170),"")</f>
        <v/>
      </c>
    </row>
    <row r="171" spans="2:29" ht="15.6" x14ac:dyDescent="0.3">
      <c r="B171" s="19"/>
      <c r="C171" s="19"/>
      <c r="D171" s="19"/>
      <c r="E171" s="19"/>
      <c r="F171" s="173"/>
      <c r="G171" s="176"/>
      <c r="H171" s="176"/>
      <c r="I171" s="99"/>
      <c r="J171" s="100"/>
      <c r="K171" s="99" t="str">
        <f t="shared" ref="K171:K188" si="29">IF(SUM(I171:J171)&gt;0,SUM(I171:J171),"")</f>
        <v/>
      </c>
    </row>
    <row r="172" spans="2:29" ht="15.6" x14ac:dyDescent="0.3">
      <c r="B172" s="19"/>
      <c r="C172" s="19"/>
      <c r="D172" s="19"/>
      <c r="E172" s="19"/>
      <c r="F172" s="173"/>
      <c r="G172" s="176"/>
      <c r="H172" s="176"/>
      <c r="I172" s="99"/>
      <c r="J172" s="100"/>
      <c r="K172" s="99" t="str">
        <f t="shared" si="29"/>
        <v/>
      </c>
    </row>
    <row r="173" spans="2:29" ht="15.6" x14ac:dyDescent="0.3">
      <c r="B173" s="19"/>
      <c r="C173" s="19"/>
      <c r="D173" s="19"/>
      <c r="E173" s="19"/>
      <c r="F173" s="173"/>
      <c r="G173" s="176"/>
      <c r="H173" s="176"/>
      <c r="I173" s="99"/>
      <c r="J173" s="100"/>
      <c r="K173" s="99" t="str">
        <f t="shared" si="29"/>
        <v/>
      </c>
    </row>
    <row r="174" spans="2:29" ht="15.6" x14ac:dyDescent="0.3">
      <c r="B174" s="19"/>
      <c r="C174" s="19"/>
      <c r="D174" s="19"/>
      <c r="E174" s="19"/>
      <c r="F174" s="173"/>
      <c r="G174" s="176"/>
      <c r="H174" s="176"/>
      <c r="I174" s="99"/>
      <c r="J174" s="100"/>
      <c r="K174" s="99" t="str">
        <f t="shared" si="29"/>
        <v/>
      </c>
    </row>
    <row r="175" spans="2:29" ht="15.6" x14ac:dyDescent="0.3">
      <c r="B175" s="19"/>
      <c r="C175" s="19"/>
      <c r="D175" s="19"/>
      <c r="E175" s="19"/>
      <c r="F175" s="173"/>
      <c r="G175" s="176"/>
      <c r="H175" s="176"/>
      <c r="I175" s="99"/>
      <c r="J175" s="100"/>
      <c r="K175" s="99" t="str">
        <f t="shared" si="29"/>
        <v/>
      </c>
    </row>
    <row r="176" spans="2:29" ht="15.6" x14ac:dyDescent="0.3">
      <c r="B176" s="19"/>
      <c r="C176" s="19"/>
      <c r="D176" s="19"/>
      <c r="E176" s="19"/>
      <c r="F176" s="173"/>
      <c r="G176" s="176"/>
      <c r="H176" s="176"/>
      <c r="I176" s="99"/>
      <c r="J176" s="100"/>
      <c r="K176" s="99" t="str">
        <f t="shared" si="29"/>
        <v/>
      </c>
    </row>
    <row r="177" spans="2:16" ht="15.6" x14ac:dyDescent="0.3">
      <c r="B177" s="19"/>
      <c r="C177" s="19"/>
      <c r="D177" s="19"/>
      <c r="E177" s="19"/>
      <c r="F177" s="173"/>
      <c r="G177" s="176"/>
      <c r="H177" s="176"/>
      <c r="I177" s="99"/>
      <c r="J177" s="100"/>
      <c r="K177" s="99" t="str">
        <f t="shared" si="29"/>
        <v/>
      </c>
    </row>
    <row r="178" spans="2:16" ht="15.6" x14ac:dyDescent="0.3">
      <c r="B178" s="19"/>
      <c r="C178" s="19"/>
      <c r="D178" s="19"/>
      <c r="E178" s="19"/>
      <c r="F178" s="173"/>
      <c r="G178" s="176"/>
      <c r="H178" s="176"/>
      <c r="I178" s="99"/>
      <c r="J178" s="100"/>
      <c r="K178" s="99" t="str">
        <f t="shared" si="29"/>
        <v/>
      </c>
    </row>
    <row r="179" spans="2:16" ht="15.6" x14ac:dyDescent="0.3">
      <c r="B179" s="19"/>
      <c r="C179" s="19"/>
      <c r="D179" s="19"/>
      <c r="E179" s="19"/>
      <c r="F179" s="173"/>
      <c r="G179" s="176"/>
      <c r="H179" s="176"/>
      <c r="I179" s="99"/>
      <c r="J179" s="100"/>
      <c r="K179" s="99" t="str">
        <f t="shared" si="29"/>
        <v/>
      </c>
    </row>
    <row r="180" spans="2:16" ht="15.6" x14ac:dyDescent="0.3">
      <c r="B180" s="19"/>
      <c r="C180" s="19"/>
      <c r="D180" s="19"/>
      <c r="E180" s="19"/>
      <c r="F180" s="173"/>
      <c r="G180" s="176"/>
      <c r="H180" s="176"/>
      <c r="I180" s="99"/>
      <c r="J180" s="100"/>
      <c r="K180" s="99" t="str">
        <f t="shared" si="29"/>
        <v/>
      </c>
    </row>
    <row r="181" spans="2:16" ht="15.6" x14ac:dyDescent="0.3">
      <c r="B181" s="19"/>
      <c r="C181" s="19"/>
      <c r="D181" s="19"/>
      <c r="E181" s="19"/>
      <c r="F181" s="173"/>
      <c r="G181" s="176"/>
      <c r="H181" s="176"/>
      <c r="I181" s="99"/>
      <c r="J181" s="100"/>
      <c r="K181" s="99" t="str">
        <f t="shared" si="29"/>
        <v/>
      </c>
    </row>
    <row r="182" spans="2:16" ht="15.6" x14ac:dyDescent="0.3">
      <c r="B182" s="19"/>
      <c r="C182" s="19"/>
      <c r="D182" s="19"/>
      <c r="E182" s="19"/>
      <c r="F182" s="173"/>
      <c r="G182" s="176"/>
      <c r="H182" s="176"/>
      <c r="I182" s="99"/>
      <c r="J182" s="100"/>
      <c r="K182" s="99" t="str">
        <f t="shared" si="29"/>
        <v/>
      </c>
    </row>
    <row r="183" spans="2:16" ht="15.6" x14ac:dyDescent="0.3">
      <c r="B183" s="19"/>
      <c r="C183" s="19"/>
      <c r="D183" s="19"/>
      <c r="E183" s="19"/>
      <c r="F183" s="173"/>
      <c r="G183" s="176"/>
      <c r="H183" s="176"/>
      <c r="I183" s="99"/>
      <c r="J183" s="100"/>
      <c r="K183" s="99" t="str">
        <f t="shared" si="29"/>
        <v/>
      </c>
    </row>
    <row r="184" spans="2:16" ht="15.6" x14ac:dyDescent="0.3">
      <c r="B184" s="19"/>
      <c r="C184" s="19"/>
      <c r="D184" s="19"/>
      <c r="E184" s="19"/>
      <c r="F184" s="173"/>
      <c r="G184" s="176"/>
      <c r="H184" s="176"/>
      <c r="I184" s="99"/>
      <c r="J184" s="100"/>
      <c r="K184" s="99" t="str">
        <f t="shared" si="29"/>
        <v/>
      </c>
    </row>
    <row r="185" spans="2:16" ht="15.6" x14ac:dyDescent="0.3">
      <c r="B185" s="19"/>
      <c r="C185" s="19"/>
      <c r="D185" s="19"/>
      <c r="E185" s="19"/>
      <c r="F185" s="173"/>
      <c r="G185" s="176"/>
      <c r="H185" s="176"/>
      <c r="I185" s="99"/>
      <c r="J185" s="100"/>
      <c r="K185" s="99" t="str">
        <f t="shared" si="29"/>
        <v/>
      </c>
    </row>
    <row r="186" spans="2:16" ht="15.6" x14ac:dyDescent="0.3">
      <c r="B186" s="19"/>
      <c r="C186" s="19"/>
      <c r="D186" s="19"/>
      <c r="E186" s="19"/>
      <c r="F186" s="173"/>
      <c r="G186" s="176"/>
      <c r="H186" s="176"/>
      <c r="I186" s="99"/>
      <c r="J186" s="100"/>
      <c r="K186" s="99" t="str">
        <f t="shared" si="29"/>
        <v/>
      </c>
    </row>
    <row r="187" spans="2:16" ht="15.6" x14ac:dyDescent="0.3">
      <c r="B187" s="19"/>
      <c r="C187" s="19"/>
      <c r="D187" s="19"/>
      <c r="E187" s="19"/>
      <c r="F187" s="173"/>
      <c r="G187" s="176"/>
      <c r="H187" s="176"/>
      <c r="I187" s="99"/>
      <c r="J187" s="100"/>
      <c r="K187" s="99" t="str">
        <f t="shared" si="29"/>
        <v/>
      </c>
    </row>
    <row r="188" spans="2:16" ht="15.6" x14ac:dyDescent="0.3">
      <c r="B188" s="20"/>
      <c r="C188" s="20"/>
      <c r="D188" s="20"/>
      <c r="E188" s="20"/>
      <c r="F188" s="118"/>
      <c r="G188" s="177"/>
      <c r="H188" s="303"/>
      <c r="I188" s="304"/>
      <c r="J188" s="305"/>
      <c r="K188" s="99" t="str">
        <f t="shared" si="29"/>
        <v/>
      </c>
    </row>
    <row r="189" spans="2:16" ht="15.6" x14ac:dyDescent="0.3">
      <c r="B189" s="22"/>
      <c r="F189" s="81"/>
      <c r="G189" s="81"/>
      <c r="H189" s="307" t="s">
        <v>218</v>
      </c>
      <c r="I189" s="308" t="str">
        <f>IF(SUM(I170:I188)&gt;0,SUM(I170:I188),"")</f>
        <v/>
      </c>
      <c r="J189" s="308" t="str">
        <f>IF(SUM(J170:J188)&gt;0,SUM(J170:J188),"")</f>
        <v/>
      </c>
      <c r="K189" s="308" t="str">
        <f>IF(SUM(K170:K188)&gt;0,SUM(K170:K188),"")</f>
        <v/>
      </c>
    </row>
    <row r="190" spans="2:16" ht="15.6" x14ac:dyDescent="0.3">
      <c r="B190" s="22"/>
      <c r="C190" s="22"/>
      <c r="D190" s="22"/>
      <c r="E190" s="22"/>
      <c r="F190" s="535"/>
      <c r="G190" s="535"/>
      <c r="H190" s="535"/>
      <c r="I190" s="34"/>
    </row>
    <row r="191" spans="2:16" ht="57" customHeight="1" x14ac:dyDescent="0.3">
      <c r="B191" s="296" t="s">
        <v>232</v>
      </c>
      <c r="C191" s="354"/>
      <c r="D191" s="536" t="s">
        <v>233</v>
      </c>
      <c r="E191" s="537"/>
      <c r="F191" s="538"/>
      <c r="G191" s="539" t="s">
        <v>234</v>
      </c>
      <c r="H191" s="540"/>
      <c r="I191" s="524" t="s">
        <v>235</v>
      </c>
      <c r="J191" s="525"/>
      <c r="K191" s="525"/>
      <c r="L191" s="525"/>
      <c r="M191" s="525"/>
      <c r="N191" s="525"/>
      <c r="O191" s="525"/>
      <c r="P191" s="541"/>
    </row>
    <row r="192" spans="2:16" ht="15.6" x14ac:dyDescent="0.3">
      <c r="B192" s="17" t="s">
        <v>215</v>
      </c>
      <c r="C192" s="17" t="s">
        <v>216</v>
      </c>
      <c r="D192" s="167" t="s">
        <v>236</v>
      </c>
      <c r="E192" s="168" t="s">
        <v>237</v>
      </c>
      <c r="F192" s="168" t="s">
        <v>238</v>
      </c>
      <c r="H192" s="34"/>
      <c r="I192" s="542" t="s">
        <v>239</v>
      </c>
      <c r="J192" s="543"/>
      <c r="K192" s="543"/>
      <c r="L192" s="543"/>
      <c r="M192" s="543"/>
      <c r="N192" s="543"/>
      <c r="O192" s="543"/>
      <c r="P192" s="544"/>
    </row>
    <row r="193" spans="2:16" ht="15.75" customHeight="1" x14ac:dyDescent="0.3">
      <c r="B193" s="18"/>
      <c r="C193" s="19"/>
      <c r="D193" s="185"/>
      <c r="E193" s="186"/>
      <c r="F193" s="309" t="str">
        <f>IF(SUM(D193:E193)&gt;0,SUM(D193:E193), "")</f>
        <v/>
      </c>
      <c r="H193" s="34"/>
      <c r="I193" s="545"/>
      <c r="J193" s="546"/>
      <c r="K193" s="546"/>
      <c r="L193" s="546"/>
      <c r="M193" s="546"/>
      <c r="N193" s="546"/>
      <c r="O193" s="546"/>
      <c r="P193" s="547"/>
    </row>
    <row r="194" spans="2:16" ht="15.6" x14ac:dyDescent="0.3">
      <c r="B194" s="19"/>
      <c r="C194" s="19"/>
      <c r="D194" s="187"/>
      <c r="E194" s="188"/>
      <c r="F194" s="310" t="str">
        <f>IF(SUM(D194:E194)&gt;0,SUM(D194:E194), "")</f>
        <v/>
      </c>
      <c r="H194" s="34"/>
      <c r="I194" s="545"/>
      <c r="J194" s="546"/>
      <c r="K194" s="546"/>
      <c r="L194" s="546"/>
      <c r="M194" s="546"/>
      <c r="N194" s="546"/>
      <c r="O194" s="546"/>
      <c r="P194" s="547"/>
    </row>
    <row r="195" spans="2:16" ht="15.6" x14ac:dyDescent="0.3">
      <c r="B195" s="19"/>
      <c r="C195" s="19"/>
      <c r="D195" s="187"/>
      <c r="E195" s="188"/>
      <c r="F195" s="310" t="str">
        <f>IF(SUM(D195:E195)&gt;0,SUM(D195:E195), "")</f>
        <v/>
      </c>
      <c r="H195" s="34"/>
      <c r="I195" s="545"/>
      <c r="J195" s="546"/>
      <c r="K195" s="546"/>
      <c r="L195" s="546"/>
      <c r="M195" s="546"/>
      <c r="N195" s="546"/>
      <c r="O195" s="546"/>
      <c r="P195" s="547"/>
    </row>
    <row r="196" spans="2:16" ht="15.6" x14ac:dyDescent="0.3">
      <c r="B196" s="19"/>
      <c r="C196" s="19"/>
      <c r="D196" s="187"/>
      <c r="E196" s="188"/>
      <c r="F196" s="310" t="str">
        <f>IF(SUM(D196:E196)&gt;0,SUM(D196:E196), "")</f>
        <v/>
      </c>
      <c r="H196" s="34"/>
      <c r="I196" s="545"/>
      <c r="J196" s="546"/>
      <c r="K196" s="546"/>
      <c r="L196" s="546"/>
      <c r="M196" s="546"/>
      <c r="N196" s="546"/>
      <c r="O196" s="546"/>
      <c r="P196" s="547"/>
    </row>
    <row r="197" spans="2:16" ht="15.6" x14ac:dyDescent="0.3">
      <c r="B197" s="19"/>
      <c r="C197" s="19"/>
      <c r="D197" s="187"/>
      <c r="E197" s="188"/>
      <c r="F197" s="310" t="str">
        <f>IF(SUM(D197:E197)&gt;0,SUM(D197:E197), "")</f>
        <v/>
      </c>
      <c r="H197" s="311"/>
      <c r="I197" s="545"/>
      <c r="J197" s="546"/>
      <c r="K197" s="546"/>
      <c r="L197" s="546"/>
      <c r="M197" s="546"/>
      <c r="N197" s="546"/>
      <c r="O197" s="546"/>
      <c r="P197" s="547"/>
    </row>
    <row r="198" spans="2:16" ht="15.6" x14ac:dyDescent="0.3">
      <c r="B198" s="19"/>
      <c r="C198" s="19"/>
      <c r="D198" s="187"/>
      <c r="E198" s="188"/>
      <c r="F198" s="310" t="str">
        <f t="shared" ref="F198:F206" si="30">IF(SUM(D198:E198)&gt;0,SUM(D198:E198), "")</f>
        <v/>
      </c>
      <c r="H198" s="312"/>
      <c r="I198" s="545"/>
      <c r="J198" s="546"/>
      <c r="K198" s="546"/>
      <c r="L198" s="546"/>
      <c r="M198" s="546"/>
      <c r="N198" s="546"/>
      <c r="O198" s="546"/>
      <c r="P198" s="547"/>
    </row>
    <row r="199" spans="2:16" ht="15.6" x14ac:dyDescent="0.3">
      <c r="B199" s="19"/>
      <c r="C199" s="19"/>
      <c r="D199" s="187"/>
      <c r="E199" s="188"/>
      <c r="F199" s="310" t="str">
        <f t="shared" si="30"/>
        <v/>
      </c>
      <c r="G199" s="313"/>
      <c r="H199" s="314"/>
      <c r="I199" s="545"/>
      <c r="J199" s="546"/>
      <c r="K199" s="546"/>
      <c r="L199" s="546"/>
      <c r="M199" s="546"/>
      <c r="N199" s="546"/>
      <c r="O199" s="546"/>
      <c r="P199" s="547"/>
    </row>
    <row r="200" spans="2:16" ht="15.6" x14ac:dyDescent="0.3">
      <c r="B200" s="19"/>
      <c r="C200" s="19"/>
      <c r="D200" s="187"/>
      <c r="E200" s="188"/>
      <c r="F200" s="310" t="str">
        <f t="shared" si="30"/>
        <v/>
      </c>
      <c r="G200" s="313"/>
      <c r="H200" s="314"/>
      <c r="I200" s="545"/>
      <c r="J200" s="546"/>
      <c r="K200" s="546"/>
      <c r="L200" s="546"/>
      <c r="M200" s="546"/>
      <c r="N200" s="546"/>
      <c r="O200" s="546"/>
      <c r="P200" s="547"/>
    </row>
    <row r="201" spans="2:16" ht="15.6" x14ac:dyDescent="0.3">
      <c r="B201" s="19"/>
      <c r="C201" s="19"/>
      <c r="D201" s="187"/>
      <c r="E201" s="188"/>
      <c r="F201" s="310" t="str">
        <f t="shared" si="30"/>
        <v/>
      </c>
      <c r="H201" s="10"/>
      <c r="I201" s="545"/>
      <c r="J201" s="546"/>
      <c r="K201" s="546"/>
      <c r="L201" s="546"/>
      <c r="M201" s="546"/>
      <c r="N201" s="546"/>
      <c r="O201" s="546"/>
      <c r="P201" s="547"/>
    </row>
    <row r="202" spans="2:16" ht="15.6" x14ac:dyDescent="0.3">
      <c r="B202" s="19"/>
      <c r="C202" s="19"/>
      <c r="D202" s="187"/>
      <c r="E202" s="188"/>
      <c r="F202" s="310" t="str">
        <f t="shared" si="30"/>
        <v/>
      </c>
      <c r="H202" s="10"/>
      <c r="I202" s="545"/>
      <c r="J202" s="546"/>
      <c r="K202" s="546"/>
      <c r="L202" s="546"/>
      <c r="M202" s="546"/>
      <c r="N202" s="546"/>
      <c r="O202" s="546"/>
      <c r="P202" s="547"/>
    </row>
    <row r="203" spans="2:16" ht="15.6" x14ac:dyDescent="0.3">
      <c r="B203" s="19"/>
      <c r="C203" s="19"/>
      <c r="D203" s="187"/>
      <c r="E203" s="188"/>
      <c r="F203" s="310" t="str">
        <f t="shared" si="30"/>
        <v/>
      </c>
      <c r="H203" s="10"/>
      <c r="I203" s="545"/>
      <c r="J203" s="546"/>
      <c r="K203" s="546"/>
      <c r="L203" s="546"/>
      <c r="M203" s="546"/>
      <c r="N203" s="546"/>
      <c r="O203" s="546"/>
      <c r="P203" s="547"/>
    </row>
    <row r="204" spans="2:16" ht="15.6" x14ac:dyDescent="0.3">
      <c r="B204" s="19"/>
      <c r="C204" s="19"/>
      <c r="D204" s="187"/>
      <c r="E204" s="188"/>
      <c r="F204" s="310" t="str">
        <f t="shared" si="30"/>
        <v/>
      </c>
      <c r="I204" s="545"/>
      <c r="J204" s="546"/>
      <c r="K204" s="546"/>
      <c r="L204" s="546"/>
      <c r="M204" s="546"/>
      <c r="N204" s="546"/>
      <c r="O204" s="546"/>
      <c r="P204" s="547"/>
    </row>
    <row r="205" spans="2:16" ht="15.6" x14ac:dyDescent="0.3">
      <c r="B205" s="19"/>
      <c r="C205" s="19"/>
      <c r="D205" s="187"/>
      <c r="E205" s="188"/>
      <c r="F205" s="310" t="str">
        <f t="shared" si="30"/>
        <v/>
      </c>
      <c r="I205" s="545"/>
      <c r="J205" s="546"/>
      <c r="K205" s="546"/>
      <c r="L205" s="546"/>
      <c r="M205" s="546"/>
      <c r="N205" s="546"/>
      <c r="O205" s="546"/>
      <c r="P205" s="547"/>
    </row>
    <row r="206" spans="2:16" ht="15.75" customHeight="1" x14ac:dyDescent="0.3">
      <c r="B206" s="19"/>
      <c r="C206" s="19"/>
      <c r="D206" s="187"/>
      <c r="E206" s="188"/>
      <c r="F206" s="310" t="str">
        <f t="shared" si="30"/>
        <v/>
      </c>
      <c r="I206" s="545"/>
      <c r="J206" s="546"/>
      <c r="K206" s="546"/>
      <c r="L206" s="546"/>
      <c r="M206" s="546"/>
      <c r="N206" s="546"/>
      <c r="O206" s="546"/>
      <c r="P206" s="547"/>
    </row>
    <row r="207" spans="2:16" ht="15.6" x14ac:dyDescent="0.3">
      <c r="B207" s="20"/>
      <c r="C207" s="21"/>
      <c r="D207" s="189"/>
      <c r="E207" s="190"/>
      <c r="F207" s="315" t="str">
        <f>IF(SUM(D207:E207)&gt;0,SUM(D207:E207), "")</f>
        <v/>
      </c>
      <c r="I207" s="545"/>
      <c r="J207" s="546"/>
      <c r="K207" s="546"/>
      <c r="L207" s="546"/>
      <c r="M207" s="546"/>
      <c r="N207" s="546"/>
      <c r="O207" s="546"/>
      <c r="P207" s="547"/>
    </row>
    <row r="208" spans="2:16" ht="15.6" hidden="1" x14ac:dyDescent="0.3">
      <c r="B208" s="316" t="s">
        <v>240</v>
      </c>
      <c r="C208" s="316"/>
      <c r="D208" s="317"/>
      <c r="E208" s="317"/>
      <c r="F208" s="317"/>
      <c r="G208" t="str">
        <f>IF(E209="","",IF(E209=I189,"","The total grid in Table F does not yet match Table E. Please check."))</f>
        <v>The total grid in Table F does not yet match Table E. Please check.</v>
      </c>
      <c r="I208" s="545"/>
      <c r="J208" s="546"/>
      <c r="K208" s="546"/>
      <c r="L208" s="546"/>
      <c r="M208" s="546"/>
      <c r="N208" s="546"/>
      <c r="O208" s="546"/>
      <c r="P208" s="547"/>
    </row>
    <row r="209" spans="2:16" ht="18" x14ac:dyDescent="0.3">
      <c r="B209" s="318"/>
      <c r="C209" s="319" t="s">
        <v>218</v>
      </c>
      <c r="D209" s="320">
        <f>SUM(D193:D207)</f>
        <v>0</v>
      </c>
      <c r="E209" s="320">
        <f>SUM(E193:E207)</f>
        <v>0</v>
      </c>
      <c r="F209" s="320">
        <f>SUM(F193:F207)</f>
        <v>0</v>
      </c>
      <c r="G209" s="321"/>
      <c r="H209" s="322"/>
      <c r="I209" s="545"/>
      <c r="J209" s="546"/>
      <c r="K209" s="546"/>
      <c r="L209" s="546"/>
      <c r="M209" s="546"/>
      <c r="N209" s="546"/>
      <c r="O209" s="546"/>
      <c r="P209" s="547"/>
    </row>
    <row r="210" spans="2:16" ht="18" x14ac:dyDescent="0.3">
      <c r="B210" s="318"/>
      <c r="C210" s="313"/>
      <c r="D210" s="323"/>
      <c r="E210" s="323"/>
      <c r="F210" s="323"/>
      <c r="G210" s="321"/>
      <c r="H210" s="322"/>
      <c r="I210" s="545"/>
      <c r="J210" s="546"/>
      <c r="K210" s="546"/>
      <c r="L210" s="546"/>
      <c r="M210" s="546"/>
      <c r="N210" s="546"/>
      <c r="O210" s="546"/>
      <c r="P210" s="547"/>
    </row>
    <row r="211" spans="2:16" ht="15.6" x14ac:dyDescent="0.3">
      <c r="B211" s="22"/>
      <c r="I211" s="545"/>
      <c r="J211" s="546"/>
      <c r="K211" s="546"/>
      <c r="L211" s="546"/>
      <c r="M211" s="546"/>
      <c r="N211" s="546"/>
      <c r="O211" s="546"/>
      <c r="P211" s="547"/>
    </row>
    <row r="212" spans="2:16" ht="56.25" customHeight="1" x14ac:dyDescent="0.3">
      <c r="B212" s="296" t="s">
        <v>241</v>
      </c>
      <c r="C212" s="354"/>
      <c r="D212" s="365"/>
      <c r="E212" s="365"/>
      <c r="F212" s="365"/>
      <c r="G212" s="324" t="s">
        <v>242</v>
      </c>
      <c r="I212" s="545"/>
      <c r="J212" s="546"/>
      <c r="K212" s="546"/>
      <c r="L212" s="546"/>
      <c r="M212" s="546"/>
      <c r="N212" s="546"/>
      <c r="O212" s="546"/>
      <c r="P212" s="547"/>
    </row>
    <row r="213" spans="2:16" ht="62.4" x14ac:dyDescent="0.3">
      <c r="B213" s="38" t="s">
        <v>213</v>
      </c>
      <c r="C213" s="38" t="s">
        <v>214</v>
      </c>
      <c r="D213" s="38" t="s">
        <v>215</v>
      </c>
      <c r="E213" s="17" t="s">
        <v>216</v>
      </c>
      <c r="F213" s="39" t="s">
        <v>243</v>
      </c>
      <c r="G213" s="180" t="s">
        <v>244</v>
      </c>
      <c r="H213" s="399" t="s">
        <v>234</v>
      </c>
      <c r="I213" s="545"/>
      <c r="J213" s="546"/>
      <c r="K213" s="546"/>
      <c r="L213" s="546"/>
      <c r="M213" s="546"/>
      <c r="N213" s="546"/>
      <c r="O213" s="546"/>
      <c r="P213" s="547"/>
    </row>
    <row r="214" spans="2:16" ht="15.6" x14ac:dyDescent="0.3">
      <c r="B214" s="42"/>
      <c r="C214" s="42"/>
      <c r="D214" s="42"/>
      <c r="E214" s="41"/>
      <c r="F214" s="83"/>
      <c r="G214" s="181"/>
      <c r="I214" s="545"/>
      <c r="J214" s="546"/>
      <c r="K214" s="546"/>
      <c r="L214" s="546"/>
      <c r="M214" s="546"/>
      <c r="N214" s="546"/>
      <c r="O214" s="546"/>
      <c r="P214" s="547"/>
    </row>
    <row r="215" spans="2:16" ht="15.6" x14ac:dyDescent="0.3">
      <c r="B215" s="50"/>
      <c r="C215" s="50"/>
      <c r="D215" s="50"/>
      <c r="E215" s="49"/>
      <c r="F215" s="84"/>
      <c r="G215" s="182"/>
      <c r="I215" s="545"/>
      <c r="J215" s="546"/>
      <c r="K215" s="546"/>
      <c r="L215" s="546"/>
      <c r="M215" s="546"/>
      <c r="N215" s="546"/>
      <c r="O215" s="546"/>
      <c r="P215" s="547"/>
    </row>
    <row r="216" spans="2:16" ht="15.6" x14ac:dyDescent="0.3">
      <c r="B216" s="50"/>
      <c r="C216" s="50"/>
      <c r="D216" s="50"/>
      <c r="E216" s="49"/>
      <c r="F216" s="84"/>
      <c r="G216" s="182"/>
      <c r="I216" s="545"/>
      <c r="J216" s="546"/>
      <c r="K216" s="546"/>
      <c r="L216" s="546"/>
      <c r="M216" s="546"/>
      <c r="N216" s="546"/>
      <c r="O216" s="546"/>
      <c r="P216" s="547"/>
    </row>
    <row r="217" spans="2:16" ht="15.6" x14ac:dyDescent="0.3">
      <c r="B217" s="50"/>
      <c r="C217" s="50"/>
      <c r="D217" s="50"/>
      <c r="E217" s="49"/>
      <c r="F217" s="84"/>
      <c r="G217" s="182"/>
      <c r="I217" s="545"/>
      <c r="J217" s="546"/>
      <c r="K217" s="546"/>
      <c r="L217" s="546"/>
      <c r="M217" s="546"/>
      <c r="N217" s="546"/>
      <c r="O217" s="546"/>
      <c r="P217" s="547"/>
    </row>
    <row r="218" spans="2:16" ht="15.6" x14ac:dyDescent="0.3">
      <c r="B218" s="50"/>
      <c r="C218" s="50"/>
      <c r="D218" s="50"/>
      <c r="E218" s="49"/>
      <c r="F218" s="84"/>
      <c r="G218" s="182"/>
      <c r="I218" s="545"/>
      <c r="J218" s="546"/>
      <c r="K218" s="546"/>
      <c r="L218" s="546"/>
      <c r="M218" s="546"/>
      <c r="N218" s="546"/>
      <c r="O218" s="546"/>
      <c r="P218" s="547"/>
    </row>
    <row r="219" spans="2:16" ht="15.6" x14ac:dyDescent="0.3">
      <c r="B219" s="50"/>
      <c r="C219" s="50"/>
      <c r="D219" s="50"/>
      <c r="E219" s="49"/>
      <c r="F219" s="84"/>
      <c r="G219" s="182"/>
      <c r="I219" s="545"/>
      <c r="J219" s="546"/>
      <c r="K219" s="546"/>
      <c r="L219" s="546"/>
      <c r="M219" s="546"/>
      <c r="N219" s="546"/>
      <c r="O219" s="546"/>
      <c r="P219" s="547"/>
    </row>
    <row r="220" spans="2:16" ht="15.6" x14ac:dyDescent="0.3">
      <c r="B220" s="19"/>
      <c r="C220" s="19"/>
      <c r="D220" s="19"/>
      <c r="E220" s="49"/>
      <c r="F220" s="85"/>
      <c r="G220" s="183"/>
      <c r="I220" s="545"/>
      <c r="J220" s="546"/>
      <c r="K220" s="546"/>
      <c r="L220" s="546"/>
      <c r="M220" s="546"/>
      <c r="N220" s="546"/>
      <c r="O220" s="546"/>
      <c r="P220" s="547"/>
    </row>
    <row r="221" spans="2:16" ht="15.6" x14ac:dyDescent="0.3">
      <c r="B221" s="19"/>
      <c r="C221" s="19"/>
      <c r="D221" s="19"/>
      <c r="E221" s="51"/>
      <c r="F221" s="85"/>
      <c r="G221" s="183"/>
      <c r="I221" s="545"/>
      <c r="J221" s="546"/>
      <c r="K221" s="546"/>
      <c r="L221" s="546"/>
      <c r="M221" s="546"/>
      <c r="N221" s="546"/>
      <c r="O221" s="546"/>
      <c r="P221" s="547"/>
    </row>
    <row r="222" spans="2:16" ht="15.6" x14ac:dyDescent="0.3">
      <c r="B222" s="19"/>
      <c r="C222" s="19"/>
      <c r="D222" s="19"/>
      <c r="E222" s="51"/>
      <c r="F222" s="85"/>
      <c r="G222" s="183"/>
      <c r="I222" s="545"/>
      <c r="J222" s="546"/>
      <c r="K222" s="546"/>
      <c r="L222" s="546"/>
      <c r="M222" s="546"/>
      <c r="N222" s="546"/>
      <c r="O222" s="546"/>
      <c r="P222" s="547"/>
    </row>
    <row r="223" spans="2:16" ht="15.6" x14ac:dyDescent="0.3">
      <c r="B223" s="19"/>
      <c r="C223" s="19"/>
      <c r="D223" s="19"/>
      <c r="E223" s="51"/>
      <c r="F223" s="85"/>
      <c r="G223" s="183"/>
      <c r="I223" s="545"/>
      <c r="J223" s="546"/>
      <c r="K223" s="546"/>
      <c r="L223" s="546"/>
      <c r="M223" s="546"/>
      <c r="N223" s="546"/>
      <c r="O223" s="546"/>
      <c r="P223" s="547"/>
    </row>
    <row r="224" spans="2:16" ht="15.6" x14ac:dyDescent="0.3">
      <c r="B224" s="19"/>
      <c r="C224" s="19"/>
      <c r="D224" s="19"/>
      <c r="E224" s="51"/>
      <c r="F224" s="85"/>
      <c r="G224" s="183"/>
      <c r="I224" s="545"/>
      <c r="J224" s="546"/>
      <c r="K224" s="546"/>
      <c r="L224" s="546"/>
      <c r="M224" s="546"/>
      <c r="N224" s="546"/>
      <c r="O224" s="546"/>
      <c r="P224" s="547"/>
    </row>
    <row r="225" spans="2:16" ht="15.6" x14ac:dyDescent="0.3">
      <c r="B225" s="19"/>
      <c r="C225" s="19"/>
      <c r="D225" s="19"/>
      <c r="E225" s="51"/>
      <c r="F225" s="85"/>
      <c r="G225" s="183"/>
      <c r="I225" s="545"/>
      <c r="J225" s="546"/>
      <c r="K225" s="546"/>
      <c r="L225" s="546"/>
      <c r="M225" s="546"/>
      <c r="N225" s="546"/>
      <c r="O225" s="546"/>
      <c r="P225" s="547"/>
    </row>
    <row r="226" spans="2:16" ht="15.6" x14ac:dyDescent="0.3">
      <c r="B226" s="19"/>
      <c r="C226" s="19"/>
      <c r="D226" s="19"/>
      <c r="E226" s="51"/>
      <c r="F226" s="85"/>
      <c r="G226" s="183"/>
      <c r="I226" s="545"/>
      <c r="J226" s="546"/>
      <c r="K226" s="546"/>
      <c r="L226" s="546"/>
      <c r="M226" s="546"/>
      <c r="N226" s="546"/>
      <c r="O226" s="546"/>
      <c r="P226" s="547"/>
    </row>
    <row r="227" spans="2:16" ht="15.6" x14ac:dyDescent="0.3">
      <c r="B227" s="19"/>
      <c r="C227" s="19"/>
      <c r="D227" s="19"/>
      <c r="E227" s="51"/>
      <c r="F227" s="85"/>
      <c r="G227" s="183"/>
      <c r="I227" s="545"/>
      <c r="J227" s="546"/>
      <c r="K227" s="546"/>
      <c r="L227" s="546"/>
      <c r="M227" s="546"/>
      <c r="N227" s="546"/>
      <c r="O227" s="546"/>
      <c r="P227" s="547"/>
    </row>
    <row r="228" spans="2:16" ht="15.6" x14ac:dyDescent="0.3">
      <c r="B228" s="19"/>
      <c r="C228" s="19"/>
      <c r="D228" s="19"/>
      <c r="E228" s="51"/>
      <c r="F228" s="85"/>
      <c r="G228" s="183"/>
      <c r="I228" s="545"/>
      <c r="J228" s="546"/>
      <c r="K228" s="546"/>
      <c r="L228" s="546"/>
      <c r="M228" s="546"/>
      <c r="N228" s="546"/>
      <c r="O228" s="546"/>
      <c r="P228" s="547"/>
    </row>
    <row r="229" spans="2:16" ht="15.6" x14ac:dyDescent="0.3">
      <c r="B229" s="86"/>
      <c r="C229" s="87"/>
      <c r="D229" s="87"/>
      <c r="E229" s="71"/>
      <c r="F229" s="88"/>
      <c r="G229" s="184"/>
      <c r="I229" s="545"/>
      <c r="J229" s="546"/>
      <c r="K229" s="546"/>
      <c r="L229" s="546"/>
      <c r="M229" s="546"/>
      <c r="N229" s="546"/>
      <c r="O229" s="546"/>
      <c r="P229" s="547"/>
    </row>
    <row r="230" spans="2:16" ht="15.6" x14ac:dyDescent="0.3">
      <c r="B230" s="89"/>
      <c r="C230" s="89"/>
      <c r="D230" s="89"/>
      <c r="E230" s="24"/>
      <c r="F230" s="37" t="s">
        <v>218</v>
      </c>
      <c r="G230" s="326" t="str">
        <f>IF(SUM(G214:G229)&gt;0,SUM(G214:G229),"")</f>
        <v/>
      </c>
      <c r="I230" s="548"/>
      <c r="J230" s="549"/>
      <c r="K230" s="549"/>
      <c r="L230" s="549"/>
      <c r="M230" s="549"/>
      <c r="N230" s="549"/>
      <c r="O230" s="549"/>
      <c r="P230" s="550"/>
    </row>
  </sheetData>
  <sheetProtection algorithmName="SHA-512" hashValue="Ju9uh078bYacIMTV6ZG/c/Ke2SDY6gUKEoTVnqH1AnM/43gSmtZXdoIAYmUBwHMBjPpyTdIZhSh9js1WVWlNCg==" saltValue="kKCns2zujwncBuNwNnW5Ug==" spinCount="100000" sheet="1" insertColumns="0" insertRows="0" deleteColumns="0" deleteRows="0" selectLockedCells="1"/>
  <dataConsolidate/>
  <mergeCells count="59">
    <mergeCell ref="F190:H190"/>
    <mergeCell ref="D191:F191"/>
    <mergeCell ref="G191:H191"/>
    <mergeCell ref="I191:P191"/>
    <mergeCell ref="I192:P230"/>
    <mergeCell ref="I168:K168"/>
    <mergeCell ref="L168:N169"/>
    <mergeCell ref="G149:M149"/>
    <mergeCell ref="D130:M130"/>
    <mergeCell ref="N130:AC130"/>
    <mergeCell ref="N149:AC149"/>
    <mergeCell ref="B90:F90"/>
    <mergeCell ref="B91:F91"/>
    <mergeCell ref="B93:C93"/>
    <mergeCell ref="G107:M107"/>
    <mergeCell ref="N107:AC107"/>
    <mergeCell ref="B85:F85"/>
    <mergeCell ref="B86:F86"/>
    <mergeCell ref="B87:F87"/>
    <mergeCell ref="B88:F88"/>
    <mergeCell ref="B89:F89"/>
    <mergeCell ref="B50:D50"/>
    <mergeCell ref="B51:D51"/>
    <mergeCell ref="B52:D52"/>
    <mergeCell ref="B53:D53"/>
    <mergeCell ref="B84:F84"/>
    <mergeCell ref="B46:D46"/>
    <mergeCell ref="B47:D47"/>
    <mergeCell ref="B48:D48"/>
    <mergeCell ref="B49:D49"/>
    <mergeCell ref="B41:D41"/>
    <mergeCell ref="B42:D42"/>
    <mergeCell ref="B43:D43"/>
    <mergeCell ref="B44:D44"/>
    <mergeCell ref="B45:D45"/>
    <mergeCell ref="B34:D36"/>
    <mergeCell ref="B37:D37"/>
    <mergeCell ref="B38:D38"/>
    <mergeCell ref="B39:D39"/>
    <mergeCell ref="B40:D40"/>
    <mergeCell ref="B27:C28"/>
    <mergeCell ref="D27:E28"/>
    <mergeCell ref="F27:F28"/>
    <mergeCell ref="B30:C31"/>
    <mergeCell ref="D30:E31"/>
    <mergeCell ref="F30:F31"/>
    <mergeCell ref="B5:G5"/>
    <mergeCell ref="B6:G6"/>
    <mergeCell ref="B7:G7"/>
    <mergeCell ref="B8:G8"/>
    <mergeCell ref="B9:G9"/>
    <mergeCell ref="B23:C25"/>
    <mergeCell ref="D23:H23"/>
    <mergeCell ref="D24:H25"/>
    <mergeCell ref="B10:G10"/>
    <mergeCell ref="B11:G11"/>
    <mergeCell ref="B12:G12"/>
    <mergeCell ref="B13:G13"/>
    <mergeCell ref="B14:G14"/>
  </mergeCells>
  <phoneticPr fontId="43" type="noConversion"/>
  <conditionalFormatting sqref="C193:C208">
    <cfRule type="expression" dxfId="44" priority="5" stopIfTrue="1">
      <formula>LEN(C193)=0</formula>
    </cfRule>
    <cfRule type="expression" dxfId="43" priority="6" stopIfTrue="1">
      <formula>LEN(C193)&lt;6</formula>
    </cfRule>
    <cfRule type="expression" dxfId="42" priority="7" stopIfTrue="1">
      <formula>LEN(C193)&gt;8</formula>
    </cfRule>
  </conditionalFormatting>
  <conditionalFormatting sqref="E109:E128 E214:E229">
    <cfRule type="expression" dxfId="41" priority="13" stopIfTrue="1">
      <formula>LEN(E109)=0</formula>
    </cfRule>
    <cfRule type="expression" dxfId="40" priority="14" stopIfTrue="1">
      <formula>LEN(E109)&lt;6</formula>
    </cfRule>
    <cfRule type="expression" dxfId="39" priority="15" stopIfTrue="1">
      <formula>LEN(E109)&gt;8</formula>
    </cfRule>
  </conditionalFormatting>
  <conditionalFormatting sqref="E132:E147">
    <cfRule type="expression" dxfId="38" priority="19" stopIfTrue="1">
      <formula>LEN(E132)=0</formula>
    </cfRule>
    <cfRule type="expression" dxfId="37" priority="20" stopIfTrue="1">
      <formula>LEN(E132)&lt;6</formula>
    </cfRule>
    <cfRule type="expression" dxfId="36" priority="21" stopIfTrue="1">
      <formula>LEN(E132)&gt;8</formula>
    </cfRule>
  </conditionalFormatting>
  <conditionalFormatting sqref="E151:E167">
    <cfRule type="expression" dxfId="35" priority="16" stopIfTrue="1">
      <formula>LEN(E151)=0</formula>
    </cfRule>
    <cfRule type="expression" dxfId="34" priority="17" stopIfTrue="1">
      <formula>LEN(E151)&lt;6</formula>
    </cfRule>
    <cfRule type="expression" dxfId="33" priority="18" stopIfTrue="1">
      <formula>LEN(E151)&gt;8</formula>
    </cfRule>
  </conditionalFormatting>
  <conditionalFormatting sqref="E170:E188">
    <cfRule type="expression" dxfId="32" priority="1" stopIfTrue="1">
      <formula>LEN(E170)=0</formula>
    </cfRule>
    <cfRule type="expression" dxfId="31" priority="2" stopIfTrue="1">
      <formula>LEN(E170)&lt;6</formula>
    </cfRule>
    <cfRule type="expression" dxfId="30" priority="3" stopIfTrue="1">
      <formula>LEN(E170)&gt;8</formula>
    </cfRule>
  </conditionalFormatting>
  <conditionalFormatting sqref="F132:F146">
    <cfRule type="expression" dxfId="29" priority="25" stopIfTrue="1">
      <formula>LEN(F132)=0</formula>
    </cfRule>
    <cfRule type="expression" dxfId="28" priority="26" stopIfTrue="1">
      <formula>LEN(F132)&lt;8</formula>
    </cfRule>
    <cfRule type="expression" dxfId="27" priority="27" stopIfTrue="1">
      <formula>LEN(F132)&gt;10</formula>
    </cfRule>
  </conditionalFormatting>
  <conditionalFormatting sqref="F167">
    <cfRule type="expression" dxfId="26" priority="10" stopIfTrue="1">
      <formula>LEN(F167)=0</formula>
    </cfRule>
    <cfRule type="expression" dxfId="25" priority="11" stopIfTrue="1">
      <formula>LEN(F167)&lt;6</formula>
    </cfRule>
    <cfRule type="expression" dxfId="24" priority="12" stopIfTrue="1">
      <formula>LEN(F167)&gt;8</formula>
    </cfRule>
  </conditionalFormatting>
  <dataValidations count="23">
    <dataValidation type="decimal" operator="greaterThan" allowBlank="1" showInputMessage="1" showErrorMessage="1" sqref="U88:U91 G87:T91 V87:W91 X88:X91 Y87:Y91 Z88:AC91" xr:uid="{E20D7639-F151-4F45-975B-06F350022B10}">
      <formula1>-100000000000</formula1>
    </dataValidation>
    <dataValidation type="date" allowBlank="1" showInputMessage="1" showErrorMessage="1" sqref="G84:J84" xr:uid="{F806F323-8D3D-42FC-A35B-41A3F8180F49}">
      <formula1>40909</formula1>
      <formula2>43831</formula2>
    </dataValidation>
    <dataValidation type="list" operator="greaterThan" allowBlank="1" showInputMessage="1" showErrorMessage="1" sqref="H14" xr:uid="{AC82F8C4-541F-47CB-AEDD-E36798DAD8B0}">
      <formula1>"16/17; 17/18; 18/19,  17/18; 18/19; 19/20,  18/19; 19/20; 20/21,  19/20; 20/21; 21/22,  20/21; 21/22; 22/23,  NA"</formula1>
    </dataValidation>
    <dataValidation type="date" allowBlank="1" showInputMessage="1" showErrorMessage="1" sqref="G85:K85 L84:AC85" xr:uid="{5816B65B-3695-4BBC-A937-EBC9F334C220}">
      <formula1>40909</formula1>
      <formula2>45658</formula2>
    </dataValidation>
    <dataValidation type="list" allowBlank="1" showInputMessage="1" showErrorMessage="1" sqref="F2 H8 H10" xr:uid="{FAB95580-6B47-4207-A42C-9A6EDFE4BA8A}">
      <formula1>"Yes,No"</formula1>
    </dataValidation>
    <dataValidation type="decimal" operator="greaterThan" allowBlank="1" showInputMessage="1" showErrorMessage="1" sqref="G2:H2 L106:Q106 J3:L3 T148:U148 D208:D210 I170:J188 F189:G189 T106 F209:F210 H148:J148 L148:R148 G132:G146 N132:AC146 G151:AC165 G109:AC124" xr:uid="{1DE31687-8FD6-418C-9518-493EDC5BA7D1}">
      <formula1>-1000000000000</formula1>
    </dataValidation>
    <dataValidation type="list" operator="greaterThan" allowBlank="1" showInputMessage="1" showErrorMessage="1" sqref="H9 G86 L86:AC86" xr:uid="{98D622AB-BB29-42F0-8356-DABE8C4C5DD7}">
      <formula1>"Yes, No"</formula1>
    </dataValidation>
    <dataValidation type="list" allowBlank="1" showInputMessage="1" showErrorMessage="1" sqref="F109:F124 H86:J86" xr:uid="{936C772D-23A4-4F77-BBEF-20282067BDA5}">
      <formula1>"Yes, No"</formula1>
    </dataValidation>
    <dataValidation operator="greaterThan" allowBlank="1" showInputMessage="1" showErrorMessage="1" sqref="H201:H203 D103 I16 B82:X82 G191 H192:H198 F192:F208 B34 F50:G63 E33:G36 F46:G46 E46:E63 G49:H49 H50:K50 G47 F48:K48 D54:D63 B64:C64 K170:K188" xr:uid="{41F305EA-B9AD-44EE-AF0F-F0DC7ACCDFA2}"/>
    <dataValidation type="decimal" operator="greaterThan" allowBlank="1" showInputMessage="1" showErrorMessage="1" sqref="G214:G229 H132:M146" xr:uid="{DBDB28AA-31D3-4C0B-B72E-3867F1924EF5}">
      <formula1>-10000000000</formula1>
    </dataValidation>
    <dataValidation type="list" allowBlank="1" showInputMessage="1" showErrorMessage="1" sqref="H6" xr:uid="{F65AEAD8-C1D9-4FED-8FB3-06F62C1E1874}">
      <formula1>"Annual Return, New Application, Reassessment"</formula1>
    </dataValidation>
    <dataValidation type="list" operator="greaterThan" allowBlank="1" showInputMessage="1" showErrorMessage="1" sqref="H7" xr:uid="{9FB07CBA-1631-4338-80D5-1022D25349E9}">
      <formula1>"Yes, No, N/A"</formula1>
    </dataValidation>
    <dataValidation type="list" allowBlank="1" showInputMessage="1" showErrorMessage="1" sqref="H11:H13" xr:uid="{68420C10-2846-4776-B40A-159966589916}">
      <formula1>"Yes, No, N/A"</formula1>
    </dataValidation>
    <dataValidation type="decimal" operator="greaterThanOrEqual" allowBlank="1" showInputMessage="1" showErrorMessage="1" sqref="D193:E207" xr:uid="{B7E1A918-DBEE-4099-800C-D6D8FBE17340}">
      <formula1>0</formula1>
    </dataValidation>
    <dataValidation type="textLength" allowBlank="1" showInputMessage="1" showErrorMessage="1" sqref="E170:E188 C193:C207" xr:uid="{0D1E3E18-1CDA-4C7A-A525-D1280D3CD203}">
      <formula1>6</formula1>
      <formula2>8</formula2>
    </dataValidation>
    <dataValidation type="textLength" allowBlank="1" showErrorMessage="1" errorTitle="Please Check" error="Please enter a valid postcode." sqref="E151:E165 E214:E229" xr:uid="{B435F5FA-D0BC-4318-AFB6-F738487647CF}">
      <formula1>6</formula1>
      <formula2>8</formula2>
    </dataValidation>
    <dataValidation type="textLength" allowBlank="1" showInputMessage="1" showErrorMessage="1" errorTitle="Please Check" error="Please enter a valid postcode._x000a_" sqref="E132:E146" xr:uid="{44E9516F-8AF0-406F-A9BF-E6AA4A03017A}">
      <formula1>6</formula1>
      <formula2>8</formula2>
    </dataValidation>
    <dataValidation type="textLength" allowBlank="1" showErrorMessage="1" errorTitle="Please Check" error="Please enter an 8 digit code. You may need to remove symbols. _x000a_" sqref="F132:F146" xr:uid="{65AF7BD9-E6AF-43B3-857C-7FE41B04FE79}">
      <formula1>8</formula1>
      <formula2>8</formula2>
    </dataValidation>
    <dataValidation type="textLength" allowBlank="1" showErrorMessage="1" errorTitle="Please Check" error="Please enter a four digit code. You may need to remove symbols._x000a__x000a_" promptTitle="Please Check" prompt="Please enter a four digit code._x000a_" sqref="F151:F165" xr:uid="{AB8F6A85-6AFE-46AA-BAF5-1720641227D4}">
      <formula1>4</formula1>
      <formula2>4</formula2>
    </dataValidation>
    <dataValidation type="custom" errorStyle="warning" operator="greaterThan" allowBlank="1" showInputMessage="1" showErrorMessage="1" error="The total grid in this table does not yet match the total grid in table E. Please check. " sqref="E208" xr:uid="{CE260160-50D8-4276-9967-525828F72DD1}">
      <formula1>SUM(E208:E224)=I204</formula1>
    </dataValidation>
    <dataValidation type="textLength" allowBlank="1" showInputMessage="1" showErrorMessage="1" errorTitle="Error" error="You must only enter a 4-digit NACE code_x000a_" sqref="F214:F229" xr:uid="{40ECE6F0-3568-4365-BBC8-B54A1A5DB824}">
      <formula1>4</formula1>
      <formula2>4</formula2>
    </dataValidation>
    <dataValidation type="textLength" allowBlank="1" showErrorMessage="1" errorTitle="Please Check" error="Please enter a valid postcode._x000a_" sqref="E109:E124" xr:uid="{46D069E6-2465-4086-A8FB-7A3BA5D78701}">
      <formula1>6</formula1>
      <formula2>8</formula2>
    </dataValidation>
    <dataValidation type="decimal" operator="greaterThan" allowBlank="1" showInputMessage="1" showErrorMessage="1" sqref="U87 X87 Z87:AC87" xr:uid="{08B9F3FD-964C-4F75-BDE3-27589791B269}">
      <formula1>0</formula1>
    </dataValidation>
  </dataValidations>
  <pageMargins left="0.7" right="0.7" top="0.75" bottom="0.75" header="0.3" footer="0.3"/>
  <pageSetup paperSize="9" scale="26"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AEA3-4630-471C-B04A-6D5FC4146D1B}">
  <dimension ref="B2:Z225"/>
  <sheetViews>
    <sheetView topLeftCell="A83" zoomScale="50" zoomScaleNormal="50" workbookViewId="0">
      <selection activeCell="I89" sqref="I89"/>
    </sheetView>
  </sheetViews>
  <sheetFormatPr defaultRowHeight="14.4" x14ac:dyDescent="0.3"/>
  <cols>
    <col min="1" max="1" width="5.44140625" customWidth="1"/>
    <col min="2" max="3" width="38.44140625" customWidth="1"/>
    <col min="4" max="4" width="26.109375" customWidth="1"/>
    <col min="5" max="5" width="21.44140625" customWidth="1"/>
    <col min="6" max="6" width="46.44140625" customWidth="1"/>
    <col min="7" max="8" width="35.44140625" customWidth="1"/>
    <col min="9" max="9" width="28.44140625" customWidth="1"/>
    <col min="10" max="10" width="30.44140625" customWidth="1"/>
    <col min="11" max="11" width="33" customWidth="1"/>
    <col min="12" max="12" width="28.88671875" customWidth="1"/>
    <col min="13" max="13" width="25" customWidth="1"/>
    <col min="14" max="24" width="19.44140625" customWidth="1"/>
    <col min="25" max="25" width="18.44140625" customWidth="1"/>
  </cols>
  <sheetData>
    <row r="2" spans="2:21" ht="18" x14ac:dyDescent="0.3">
      <c r="B2" s="9" t="s">
        <v>102</v>
      </c>
      <c r="C2" s="8"/>
      <c r="D2" s="8"/>
      <c r="E2" s="5"/>
      <c r="F2" s="5"/>
      <c r="G2" s="5"/>
      <c r="H2" s="5"/>
      <c r="P2" s="101"/>
      <c r="Q2" s="102"/>
    </row>
    <row r="3" spans="2:21" ht="18" x14ac:dyDescent="0.3">
      <c r="B3" s="9"/>
      <c r="C3" s="5"/>
      <c r="D3" s="5"/>
      <c r="E3" s="5"/>
      <c r="F3" s="5"/>
      <c r="G3" s="5"/>
      <c r="H3" s="5"/>
      <c r="I3" s="5"/>
      <c r="J3" s="5"/>
      <c r="K3" s="5"/>
      <c r="L3" s="5"/>
    </row>
    <row r="4" spans="2:21" ht="18.600000000000001" thickBot="1" x14ac:dyDescent="0.35">
      <c r="B4" s="9" t="s">
        <v>103</v>
      </c>
    </row>
    <row r="5" spans="2:21" ht="16.2" thickBot="1" x14ac:dyDescent="0.35">
      <c r="B5" s="476" t="s">
        <v>69</v>
      </c>
      <c r="C5" s="477"/>
      <c r="D5" s="477"/>
      <c r="E5" s="477"/>
      <c r="F5" s="477"/>
      <c r="G5" s="477"/>
      <c r="H5" s="328" t="s">
        <v>104</v>
      </c>
      <c r="L5" s="5"/>
      <c r="M5" s="5"/>
      <c r="N5" s="5"/>
      <c r="O5" s="5"/>
      <c r="P5" s="5"/>
      <c r="Q5" s="5"/>
      <c r="R5" s="5"/>
      <c r="S5" s="5"/>
      <c r="T5" s="5"/>
      <c r="U5" s="5"/>
    </row>
    <row r="6" spans="2:21" ht="16.2" thickBot="1" x14ac:dyDescent="0.35">
      <c r="B6" s="473" t="s">
        <v>245</v>
      </c>
      <c r="C6" s="474"/>
      <c r="D6" s="474"/>
      <c r="E6" s="474"/>
      <c r="F6" s="474"/>
      <c r="G6" s="474"/>
      <c r="H6" s="329" t="s">
        <v>106</v>
      </c>
      <c r="L6" s="5"/>
      <c r="M6" s="5"/>
      <c r="N6" s="5"/>
      <c r="O6" s="5"/>
      <c r="P6" s="5"/>
      <c r="Q6" s="5"/>
      <c r="R6" s="5"/>
      <c r="S6" s="5"/>
      <c r="T6" s="5"/>
      <c r="U6" s="5"/>
    </row>
    <row r="7" spans="2:21" s="5" customFormat="1" ht="16.2" thickBot="1" x14ac:dyDescent="0.35">
      <c r="B7" s="473" t="s">
        <v>107</v>
      </c>
      <c r="C7" s="474"/>
      <c r="D7" s="474"/>
      <c r="E7" s="474"/>
      <c r="F7" s="474"/>
      <c r="G7" s="474"/>
      <c r="H7" s="330" t="s">
        <v>246</v>
      </c>
      <c r="I7" s="202" t="s">
        <v>108</v>
      </c>
    </row>
    <row r="8" spans="2:21" s="5" customFormat="1" ht="33.75" customHeight="1" thickBot="1" x14ac:dyDescent="0.35">
      <c r="B8" s="479" t="s">
        <v>109</v>
      </c>
      <c r="C8" s="480"/>
      <c r="D8" s="480"/>
      <c r="E8" s="480"/>
      <c r="F8" s="480"/>
      <c r="G8" s="480"/>
      <c r="H8" s="329" t="s">
        <v>247</v>
      </c>
      <c r="I8" s="202" t="s">
        <v>108</v>
      </c>
    </row>
    <row r="9" spans="2:21" s="5" customFormat="1" ht="16.2" thickBot="1" x14ac:dyDescent="0.35">
      <c r="B9" s="473" t="s">
        <v>110</v>
      </c>
      <c r="C9" s="474"/>
      <c r="D9" s="474"/>
      <c r="E9" s="474"/>
      <c r="F9" s="474"/>
      <c r="G9" s="474"/>
      <c r="H9" s="330" t="s">
        <v>247</v>
      </c>
      <c r="I9" s="202" t="s">
        <v>108</v>
      </c>
    </row>
    <row r="10" spans="2:21" s="5" customFormat="1" ht="15.6" x14ac:dyDescent="0.3">
      <c r="B10" s="464" t="s">
        <v>111</v>
      </c>
      <c r="C10" s="465"/>
      <c r="D10" s="465"/>
      <c r="E10" s="465"/>
      <c r="F10" s="465"/>
      <c r="G10" s="465"/>
      <c r="H10" s="329" t="s">
        <v>246</v>
      </c>
      <c r="I10" s="202" t="str">
        <f>IF(AND(H6="New Application", H10="Yes"), "A NEW APPLICANT WILL NOT HAVE ALREADY PROVIDED THREE YEARS OF VALIDATED DATA, PLEASE CHECK YOUR ANSWERS",  "&lt;&lt;to be answered by ALL applicants")</f>
        <v>&lt;&lt;to be answered by ALL applicants</v>
      </c>
    </row>
    <row r="11" spans="2:21" s="5" customFormat="1" ht="15.6" x14ac:dyDescent="0.3">
      <c r="B11" s="467" t="s">
        <v>248</v>
      </c>
      <c r="C11" s="468"/>
      <c r="D11" s="468"/>
      <c r="E11" s="468"/>
      <c r="F11" s="468"/>
      <c r="G11" s="468"/>
      <c r="H11" s="331" t="s">
        <v>247</v>
      </c>
      <c r="I11" s="202" t="s">
        <v>113</v>
      </c>
    </row>
    <row r="12" spans="2:21" s="5" customFormat="1" ht="15.6" x14ac:dyDescent="0.3">
      <c r="B12" s="467" t="s">
        <v>114</v>
      </c>
      <c r="C12" s="468"/>
      <c r="D12" s="468"/>
      <c r="E12" s="468"/>
      <c r="F12" s="468"/>
      <c r="G12" s="468"/>
      <c r="H12" s="331" t="s">
        <v>247</v>
      </c>
      <c r="I12" s="202" t="s">
        <v>113</v>
      </c>
    </row>
    <row r="13" spans="2:21" s="5" customFormat="1" ht="16.2" thickBot="1" x14ac:dyDescent="0.35">
      <c r="B13" s="470" t="s">
        <v>115</v>
      </c>
      <c r="C13" s="471"/>
      <c r="D13" s="471"/>
      <c r="E13" s="471"/>
      <c r="F13" s="471"/>
      <c r="G13" s="471"/>
      <c r="H13" s="332" t="s">
        <v>247</v>
      </c>
      <c r="I13" s="202" t="s">
        <v>113</v>
      </c>
    </row>
    <row r="14" spans="2:21" s="5" customFormat="1" ht="16.2" thickBot="1" x14ac:dyDescent="0.35">
      <c r="B14" s="473" t="s">
        <v>116</v>
      </c>
      <c r="C14" s="474"/>
      <c r="D14" s="474"/>
      <c r="E14" s="474"/>
      <c r="F14" s="474"/>
      <c r="G14" s="474"/>
      <c r="H14" s="330" t="s">
        <v>249</v>
      </c>
      <c r="I14" s="202" t="s">
        <v>117</v>
      </c>
    </row>
    <row r="15" spans="2:21" s="5" customFormat="1" x14ac:dyDescent="0.3"/>
    <row r="16" spans="2:21" s="5" customFormat="1" ht="12.75" hidden="1" customHeight="1" x14ac:dyDescent="0.3">
      <c r="B16" s="15" t="s">
        <v>118</v>
      </c>
      <c r="C16" s="170" t="str">
        <f>IF(AND(H6="Annual Return",H10&lt;&gt;"No"),"EB",IF(AND(H6="Annual Return",H10="No"),"ENB",IF(AND(H6="New Application",H10&lt;&gt;"Yes"),"N","")))</f>
        <v>N</v>
      </c>
      <c r="D16" s="15" t="s">
        <v>250</v>
      </c>
      <c r="E16" s="15"/>
      <c r="F16" s="15"/>
      <c r="G16" s="15"/>
      <c r="H16" s="15"/>
      <c r="K16"/>
    </row>
    <row r="17" spans="2:17" s="5" customFormat="1" ht="12.75" hidden="1" customHeight="1" x14ac:dyDescent="0.3">
      <c r="B17" s="15" t="s">
        <v>120</v>
      </c>
      <c r="C17" s="170" t="s">
        <v>121</v>
      </c>
      <c r="D17" s="104" t="str">
        <f>E17&amp;F17&amp;G17&amp;H17</f>
        <v xml:space="preserve"> Table E  Table F</v>
      </c>
      <c r="E17" s="104" t="s">
        <v>122</v>
      </c>
      <c r="F17" s="105" t="str">
        <f>IF(H9="Yes","  Table F","")</f>
        <v xml:space="preserve">  Table F</v>
      </c>
      <c r="G17" s="104" t="str">
        <f>IF(H7="Yes","  Table G","")</f>
        <v/>
      </c>
      <c r="H17" s="104"/>
      <c r="K17"/>
    </row>
    <row r="18" spans="2:17" s="5" customFormat="1" ht="12.75" hidden="1" customHeight="1" x14ac:dyDescent="0.3">
      <c r="B18" s="15" t="s">
        <v>123</v>
      </c>
      <c r="C18" s="170" t="s">
        <v>121</v>
      </c>
      <c r="D18" s="104" t="str">
        <f>E18&amp;F18&amp;G18&amp;H18&amp;I18&amp;J18</f>
        <v>Updated Data for Table A, Table B,  Table C,  Table D, Table E  Table F,</v>
      </c>
      <c r="E18" s="104" t="s">
        <v>124</v>
      </c>
      <c r="F18" s="104" t="str">
        <f>IF(AND(H13="No",H7="No")," Only the prodcomm codes in Column F of Table C,", "  Table C,")</f>
        <v xml:space="preserve">  Table C,</v>
      </c>
      <c r="G18" s="104" t="str">
        <f>IF(H13="Yes", "  Table D,", "")</f>
        <v xml:space="preserve">  Table D,</v>
      </c>
      <c r="H18" s="104" t="s">
        <v>125</v>
      </c>
      <c r="I18" s="104" t="str">
        <f>IF(H9="Yes"," Table F,","")</f>
        <v xml:space="preserve"> Table F,</v>
      </c>
      <c r="J18" s="104" t="str">
        <f>IF(H7="Yes", " Table G ", "")</f>
        <v/>
      </c>
    </row>
    <row r="19" spans="2:17" s="5" customFormat="1" ht="12.75" hidden="1" customHeight="1" x14ac:dyDescent="0.3">
      <c r="B19" s="15" t="s">
        <v>126</v>
      </c>
      <c r="C19" s="171" t="str">
        <f>D19</f>
        <v>Use available annual data for 2014/15, 2015/16 and 2016/17 only, do not complete quarterly data i.e. grayed columns K-U</v>
      </c>
      <c r="D19" s="171" t="str">
        <f>IF(AND(H10&lt;&gt;"Yes",H11&lt;&gt;"No", H14="12/13;13/14;14/15"),"Use available annual data for 2012/13, 2013/14 and 2014/15 only, do not complete quarterly data i.e. grayed columns K-U", E19)</f>
        <v>Use available annual data for 2014/15, 2015/16 and 2016/17 only, do not complete quarterly data i.e. grayed columns K-U</v>
      </c>
      <c r="E19" s="171" t="str">
        <f>IF(AND(H10&lt;&gt;"Yes",H11&lt;&gt;"No", H14="13/14;14/15;15/16"),"Use available annual data for 2013/14, 2014/15 and 2015/16 only, do not complete quarterly data i.e. grayed columns K-U", F19)</f>
        <v>Use available annual data for 2014/15, 2015/16 and 2016/17 only, do not complete quarterly data i.e. grayed columns K-U</v>
      </c>
      <c r="F19" s="171" t="str">
        <f>IF(AND(H10&lt;&gt;"Yes",H11&lt;&gt;"No", H14="14/15;15/16;16/17"),"Use available annual data for 2014/15, 2015/16 and 2016/17 only, do not complete quarterly data i.e. grayed columns K-U", G19)</f>
        <v>Use available annual data for 2014/15, 2015/16 and 2016/17 only, do not complete quarterly data i.e. grayed columns K-U</v>
      </c>
      <c r="G19" s="170" t="str">
        <f>IF(AND(H10&lt;&gt;"Yes",H11="No"),"Please provide as much quarterly data as is available into columns K-U","")</f>
        <v/>
      </c>
      <c r="H19" s="104" t="str">
        <f>I19&amp;J19&amp;K19&amp;L20&amp;M20&amp;N20</f>
        <v>Data for Table A, Table B,   Table C,  Table D, Table E  Table F,</v>
      </c>
      <c r="I19" s="104" t="s">
        <v>127</v>
      </c>
      <c r="J19" s="104" t="str">
        <f>F18</f>
        <v xml:space="preserve">  Table C,</v>
      </c>
      <c r="K19" s="104" t="str">
        <f>G18</f>
        <v xml:space="preserve">  Table D,</v>
      </c>
    </row>
    <row r="20" spans="2:17" s="5" customFormat="1" ht="12.75" hidden="1" customHeight="1" x14ac:dyDescent="0.3">
      <c r="C20" s="5" t="s">
        <v>128</v>
      </c>
      <c r="D20" s="5" t="s">
        <v>129</v>
      </c>
      <c r="E20" s="5" t="s">
        <v>130</v>
      </c>
      <c r="F20" s="5" t="s">
        <v>131</v>
      </c>
      <c r="G20" s="5" t="s">
        <v>132</v>
      </c>
      <c r="H20" s="5" t="s">
        <v>133</v>
      </c>
      <c r="I20" s="5" t="s">
        <v>134</v>
      </c>
      <c r="L20" s="104" t="str">
        <f>H18</f>
        <v xml:space="preserve"> Table E </v>
      </c>
      <c r="M20" s="104" t="str">
        <f>I18</f>
        <v xml:space="preserve"> Table F,</v>
      </c>
      <c r="N20" s="104" t="str">
        <f>J18</f>
        <v/>
      </c>
    </row>
    <row r="21" spans="2:17" s="5" customFormat="1" ht="12.75" hidden="1" customHeight="1" x14ac:dyDescent="0.3">
      <c r="C21" s="5">
        <f>IF(OR(C16="N",C16="ENB"),1,0)</f>
        <v>1</v>
      </c>
      <c r="D21" s="5">
        <f>IF(OR(C16="N",C16="ENB"),1,0)</f>
        <v>1</v>
      </c>
      <c r="E21" s="5">
        <f>IF(C16="",0,IF(C16="EB",0,1))</f>
        <v>1</v>
      </c>
      <c r="F21" s="5">
        <f>IF(G18&lt;&gt;"",1,0)</f>
        <v>1</v>
      </c>
      <c r="G21" s="5">
        <v>1</v>
      </c>
      <c r="H21" s="5">
        <f>IF(F17&lt;&gt;"",1,0)</f>
        <v>1</v>
      </c>
      <c r="I21" s="5">
        <f>IF(G17&lt;&gt;"",1,0)</f>
        <v>0</v>
      </c>
      <c r="L21" s="104"/>
      <c r="M21" s="104"/>
      <c r="N21" s="104"/>
    </row>
    <row r="22" spans="2:17" s="5" customFormat="1" ht="12.75" hidden="1" customHeight="1" x14ac:dyDescent="0.3">
      <c r="C22" s="5" t="str">
        <f>IF(OR(C16="N",C16="ENB"),"You do have to fill out this table.","You do not have to fill out this table.")</f>
        <v>You do have to fill out this table.</v>
      </c>
      <c r="D22" s="5" t="str">
        <f>IF(OR(C16="N",C16="ENB"),"You do have to fill out this table.","You do not have to fill out this table.")</f>
        <v>You do have to fill out this table.</v>
      </c>
      <c r="E22" s="5" t="str">
        <f>IF(C16="","You do not have to fill out this table.",IF(C16="EB","You do not have to fill out this table.",IF(AND(H13=0,H7=0),"You only need to fill out Column F", "You do have to fill out this table.")))</f>
        <v>You do have to fill out this table.</v>
      </c>
      <c r="F22" s="5" t="str">
        <f>IF(G18&lt;&gt;"","You do have to fill out this table.","You do not have to fill out this table.")</f>
        <v>You do have to fill out this table.</v>
      </c>
      <c r="G22" s="5" t="s">
        <v>137</v>
      </c>
      <c r="H22" s="5" t="str">
        <f>IF(F17&lt;&gt;"","You have to fill out this table.","You do not have to fill out this table.")</f>
        <v>You have to fill out this table.</v>
      </c>
      <c r="I22" s="5" t="str">
        <f>IF(G17&lt;&gt;"","You do have to fill out this table.","You do not have to fill out this table.")</f>
        <v>You do not have to fill out this table.</v>
      </c>
      <c r="L22" s="104"/>
      <c r="M22" s="104"/>
      <c r="N22" s="104"/>
    </row>
    <row r="23" spans="2:17" s="5" customFormat="1" ht="12.75" customHeight="1" x14ac:dyDescent="0.3">
      <c r="B23" s="449" t="s">
        <v>138</v>
      </c>
      <c r="C23" s="450"/>
      <c r="D23" s="455" t="str">
        <f>IF(C16="EB",C17,IF(C16="ENB",C18,IF(C16="N",C19,"")))</f>
        <v>Use available annual data for 2014/15, 2015/16 and 2016/17 only, do not complete quarterly data i.e. grayed columns K-U</v>
      </c>
      <c r="E23" s="456"/>
      <c r="F23" s="456"/>
      <c r="G23" s="456"/>
      <c r="H23" s="457"/>
      <c r="I23" s="203"/>
      <c r="J23" s="203"/>
      <c r="K23"/>
    </row>
    <row r="24" spans="2:17" s="5" customFormat="1" ht="14.4" customHeight="1" x14ac:dyDescent="0.3">
      <c r="B24" s="451"/>
      <c r="C24" s="452"/>
      <c r="D24" s="458" t="str">
        <f>IF(AND(H12="No",H13="No"),"You have indicated that you do not produce anything from eligibility tables 1 or 2. Only businesses producing eligible products should apply.",IF(C16="EB",D17,IF(C16="ENB",D18,IF(C16="N",H19,""))))</f>
        <v>Data for Table A, Table B,   Table C,  Table D, Table E  Table F,</v>
      </c>
      <c r="E24" s="459"/>
      <c r="F24" s="459"/>
      <c r="G24" s="459"/>
      <c r="H24" s="460"/>
      <c r="I24" s="130"/>
      <c r="J24" s="130"/>
      <c r="K24"/>
    </row>
    <row r="25" spans="2:17" ht="14.4" customHeight="1" x14ac:dyDescent="0.3">
      <c r="B25" s="453"/>
      <c r="C25" s="454"/>
      <c r="D25" s="461"/>
      <c r="E25" s="462"/>
      <c r="F25" s="462"/>
      <c r="G25" s="462"/>
      <c r="H25" s="463"/>
      <c r="I25" s="130"/>
      <c r="J25" s="130"/>
    </row>
    <row r="26" spans="2:17" ht="15.6" x14ac:dyDescent="0.3">
      <c r="B26" s="5"/>
      <c r="C26" s="5"/>
      <c r="D26" s="5"/>
      <c r="E26" s="5"/>
      <c r="F26" s="5"/>
      <c r="G26" s="174"/>
      <c r="H26" s="204"/>
      <c r="I26" s="204"/>
      <c r="J26" s="5"/>
      <c r="K26" s="5"/>
      <c r="L26" s="5"/>
      <c r="M26" s="5"/>
      <c r="N26" s="5"/>
      <c r="O26" s="5"/>
      <c r="P26" s="5"/>
      <c r="Q26" s="5"/>
    </row>
    <row r="27" spans="2:17" ht="19.5" customHeight="1" x14ac:dyDescent="0.3">
      <c r="B27" s="482" t="s">
        <v>88</v>
      </c>
      <c r="C27" s="483"/>
      <c r="D27" s="486" t="s">
        <v>251</v>
      </c>
      <c r="E27" s="487"/>
      <c r="F27" s="490" t="s">
        <v>139</v>
      </c>
      <c r="G27" s="204"/>
      <c r="H27" s="204"/>
      <c r="I27" s="204"/>
      <c r="J27" s="5"/>
      <c r="K27" s="5"/>
      <c r="L27" s="5"/>
      <c r="M27" s="5"/>
      <c r="N27" s="5"/>
      <c r="O27" s="5"/>
      <c r="P27" s="5"/>
      <c r="Q27" s="5"/>
    </row>
    <row r="28" spans="2:17" ht="20.25" customHeight="1" x14ac:dyDescent="0.3">
      <c r="B28" s="484"/>
      <c r="C28" s="485"/>
      <c r="D28" s="488"/>
      <c r="E28" s="489"/>
      <c r="F28" s="490"/>
      <c r="G28" s="204"/>
      <c r="H28" s="204"/>
      <c r="I28" s="204"/>
      <c r="J28" s="5"/>
      <c r="K28" s="5"/>
      <c r="L28" s="5"/>
      <c r="M28" s="5"/>
      <c r="N28" s="5"/>
      <c r="O28" s="5"/>
      <c r="P28" s="5"/>
      <c r="Q28" s="5"/>
    </row>
    <row r="29" spans="2:17" ht="15.6" x14ac:dyDescent="0.3">
      <c r="B29" s="5"/>
      <c r="C29" s="5"/>
      <c r="D29" s="5"/>
      <c r="E29" s="5"/>
      <c r="F29" s="5"/>
      <c r="G29" s="204"/>
      <c r="H29" s="204"/>
      <c r="I29" s="204"/>
      <c r="J29" s="5"/>
      <c r="K29" s="5"/>
      <c r="L29" s="5"/>
      <c r="M29" s="5"/>
      <c r="N29" s="5"/>
      <c r="O29" s="5"/>
      <c r="P29" s="5"/>
      <c r="Q29" s="5"/>
    </row>
    <row r="30" spans="2:17" ht="18.75" customHeight="1" x14ac:dyDescent="0.3">
      <c r="B30" s="449" t="s">
        <v>140</v>
      </c>
      <c r="C30" s="450"/>
      <c r="D30" s="551" t="s">
        <v>252</v>
      </c>
      <c r="E30" s="552"/>
      <c r="F30" s="495" t="s">
        <v>139</v>
      </c>
      <c r="H30" s="204"/>
      <c r="I30" s="204"/>
      <c r="J30" s="5"/>
      <c r="K30" s="5"/>
      <c r="L30" s="5"/>
      <c r="M30" s="5"/>
      <c r="N30" s="5"/>
      <c r="O30" s="5"/>
      <c r="P30" s="5"/>
      <c r="Q30" s="5"/>
    </row>
    <row r="31" spans="2:17" ht="15.6" x14ac:dyDescent="0.3">
      <c r="B31" s="453"/>
      <c r="C31" s="454"/>
      <c r="D31" s="553"/>
      <c r="E31" s="554"/>
      <c r="F31" s="495"/>
      <c r="G31" s="204"/>
      <c r="H31" s="204"/>
      <c r="I31" s="204"/>
      <c r="J31" s="5"/>
      <c r="K31" s="5"/>
      <c r="L31" s="5"/>
      <c r="M31" s="5"/>
      <c r="N31" s="5"/>
      <c r="O31" s="5"/>
      <c r="P31" s="5"/>
      <c r="Q31" s="5"/>
    </row>
    <row r="32" spans="2:17" ht="15.6" x14ac:dyDescent="0.3">
      <c r="B32" s="5"/>
      <c r="C32" s="5"/>
      <c r="D32" s="5"/>
      <c r="E32" s="5"/>
      <c r="F32" s="5"/>
      <c r="G32" s="204"/>
      <c r="H32" s="204"/>
      <c r="I32" s="204"/>
      <c r="J32" s="5"/>
      <c r="K32" s="5"/>
      <c r="L32" s="5"/>
      <c r="M32" s="5"/>
      <c r="N32" s="5"/>
      <c r="O32" s="5"/>
      <c r="P32" s="5"/>
      <c r="Q32" s="5"/>
    </row>
    <row r="33" spans="2:11" s="5" customFormat="1" ht="25.8" x14ac:dyDescent="0.3">
      <c r="B33" s="205" t="s">
        <v>141</v>
      </c>
      <c r="C33" s="206"/>
      <c r="D33" s="207"/>
    </row>
    <row r="34" spans="2:11" s="5" customFormat="1" ht="15.75" customHeight="1" x14ac:dyDescent="0.3">
      <c r="B34" s="496" t="s">
        <v>142</v>
      </c>
      <c r="C34" s="497"/>
      <c r="D34" s="498"/>
    </row>
    <row r="35" spans="2:11" s="5" customFormat="1" ht="15.75" customHeight="1" x14ac:dyDescent="0.3">
      <c r="B35" s="499"/>
      <c r="C35" s="500"/>
      <c r="D35" s="501"/>
      <c r="H35" s="208"/>
    </row>
    <row r="36" spans="2:11" s="5" customFormat="1" ht="15.75" customHeight="1" x14ac:dyDescent="0.3">
      <c r="B36" s="502"/>
      <c r="C36" s="503"/>
      <c r="D36" s="504"/>
    </row>
    <row r="37" spans="2:11" s="5" customFormat="1" ht="15.75" customHeight="1" x14ac:dyDescent="0.3">
      <c r="B37" s="505" t="str">
        <f>B54</f>
        <v/>
      </c>
      <c r="C37" s="506"/>
      <c r="D37" s="507"/>
      <c r="J37" s="209"/>
      <c r="K37" s="209"/>
    </row>
    <row r="38" spans="2:11" s="5" customFormat="1" ht="18" customHeight="1" x14ac:dyDescent="0.3">
      <c r="B38" s="508" t="str">
        <f>B55</f>
        <v/>
      </c>
      <c r="C38" s="509"/>
      <c r="D38" s="510"/>
    </row>
    <row r="39" spans="2:11" s="5" customFormat="1" ht="18" customHeight="1" x14ac:dyDescent="0.3">
      <c r="B39" s="511" t="str">
        <f>C56</f>
        <v/>
      </c>
      <c r="C39" s="512"/>
      <c r="D39" s="513"/>
    </row>
    <row r="40" spans="2:11" s="5" customFormat="1" ht="18" customHeight="1" x14ac:dyDescent="0.3">
      <c r="B40" s="511" t="str">
        <f t="shared" ref="B40:B45" si="0">C57</f>
        <v/>
      </c>
      <c r="C40" s="512"/>
      <c r="D40" s="513"/>
    </row>
    <row r="41" spans="2:11" s="5" customFormat="1" ht="18" customHeight="1" x14ac:dyDescent="0.3">
      <c r="B41" s="511" t="str">
        <f t="shared" si="0"/>
        <v/>
      </c>
      <c r="C41" s="512"/>
      <c r="D41" s="513"/>
    </row>
    <row r="42" spans="2:11" s="5" customFormat="1" ht="18" customHeight="1" x14ac:dyDescent="0.3">
      <c r="B42" s="511" t="str">
        <f t="shared" si="0"/>
        <v/>
      </c>
      <c r="C42" s="512"/>
      <c r="D42" s="513"/>
    </row>
    <row r="43" spans="2:11" s="5" customFormat="1" ht="18" customHeight="1" x14ac:dyDescent="0.3">
      <c r="B43" s="511" t="str">
        <f t="shared" si="0"/>
        <v/>
      </c>
      <c r="C43" s="512"/>
      <c r="D43" s="513"/>
    </row>
    <row r="44" spans="2:11" s="5" customFormat="1" ht="18" customHeight="1" x14ac:dyDescent="0.3">
      <c r="B44" s="511" t="str">
        <f t="shared" si="0"/>
        <v/>
      </c>
      <c r="C44" s="512"/>
      <c r="D44" s="513"/>
    </row>
    <row r="45" spans="2:11" s="5" customFormat="1" ht="18" customHeight="1" x14ac:dyDescent="0.3">
      <c r="B45" s="511" t="str">
        <f t="shared" si="0"/>
        <v/>
      </c>
      <c r="C45" s="512"/>
      <c r="D45" s="513"/>
    </row>
    <row r="46" spans="2:11" s="5" customFormat="1" ht="34.5" customHeight="1" x14ac:dyDescent="0.3">
      <c r="B46" s="514" t="str">
        <f>B68</f>
        <v/>
      </c>
      <c r="C46" s="515"/>
      <c r="D46" s="516"/>
    </row>
    <row r="47" spans="2:11" s="5" customFormat="1" ht="15.75" customHeight="1" x14ac:dyDescent="0.3">
      <c r="B47" s="517" t="str">
        <f>B71</f>
        <v/>
      </c>
      <c r="C47" s="518"/>
      <c r="D47" s="519"/>
    </row>
    <row r="48" spans="2:11" s="5" customFormat="1" ht="15.75" customHeight="1" x14ac:dyDescent="0.3">
      <c r="B48" s="517" t="str">
        <f>B74</f>
        <v/>
      </c>
      <c r="C48" s="518"/>
      <c r="D48" s="519"/>
    </row>
    <row r="49" spans="2:20" s="5" customFormat="1" ht="15.75" customHeight="1" x14ac:dyDescent="0.3">
      <c r="B49" s="517" t="str">
        <f>B77</f>
        <v/>
      </c>
      <c r="C49" s="518"/>
      <c r="D49" s="519"/>
    </row>
    <row r="50" spans="2:20" s="5" customFormat="1" ht="15.75" customHeight="1" x14ac:dyDescent="0.3">
      <c r="B50" s="517" t="str">
        <f>B79</f>
        <v>Please ensure the total in Table E is the same as the total in Table F.</v>
      </c>
      <c r="C50" s="518"/>
      <c r="D50" s="519"/>
    </row>
    <row r="51" spans="2:20" s="5" customFormat="1" ht="15.75" customHeight="1" x14ac:dyDescent="0.3">
      <c r="B51" s="517" t="str">
        <f>B81</f>
        <v/>
      </c>
      <c r="C51" s="518"/>
      <c r="D51" s="519"/>
      <c r="G51" s="333">
        <v>1</v>
      </c>
    </row>
    <row r="52" spans="2:20" s="5" customFormat="1" ht="15.75" customHeight="1" x14ac:dyDescent="0.3">
      <c r="B52" s="508"/>
      <c r="C52" s="509"/>
      <c r="D52" s="510"/>
    </row>
    <row r="53" spans="2:20" s="5" customFormat="1" ht="15.6" x14ac:dyDescent="0.3">
      <c r="B53" s="502"/>
      <c r="C53" s="503"/>
      <c r="D53" s="504"/>
    </row>
    <row r="54" spans="2:20" s="5" customFormat="1" ht="15.6" hidden="1" x14ac:dyDescent="0.3">
      <c r="B54" s="210" t="str">
        <f>IF(H6="","Please fill out the dropdown tool at the top of this page.","")</f>
        <v/>
      </c>
      <c r="C54" s="211"/>
    </row>
    <row r="55" spans="2:20" s="5" customFormat="1" ht="15.6" hidden="1" x14ac:dyDescent="0.3">
      <c r="B55" s="210" t="str">
        <f>IF(OR(D27="",D30=""),"Please fill out your Business Name and CRN in the above table.","")</f>
        <v/>
      </c>
      <c r="C55" s="211"/>
    </row>
    <row r="56" spans="2:20" s="5" customFormat="1" ht="15.6" hidden="1" x14ac:dyDescent="0.3">
      <c r="B56" s="211" t="s">
        <v>143</v>
      </c>
      <c r="C56" s="210" t="str">
        <f>IF(AND(C21=1,D103=""),"Please ensure you have filled out Table A.","")</f>
        <v/>
      </c>
    </row>
    <row r="57" spans="2:20" s="5" customFormat="1" ht="15.6" hidden="1" x14ac:dyDescent="0.3">
      <c r="B57" s="211" t="s">
        <v>145</v>
      </c>
      <c r="C57" s="210" t="str">
        <f>IF(AND(D21=1,SUM(G124:Y124)=0),"Please ensure you have filled out Table B.","")</f>
        <v/>
      </c>
    </row>
    <row r="58" spans="2:20" s="5" customFormat="1" ht="15.6" hidden="1" x14ac:dyDescent="0.3">
      <c r="B58" s="211" t="s">
        <v>147</v>
      </c>
      <c r="C58" s="210" t="str">
        <f>IF(AND(E21=1,ISBLANK(F131),ISBLANK(F132),ISBLANK(F133)),"Please ensure you have filled out Table C.","")</f>
        <v/>
      </c>
    </row>
    <row r="59" spans="2:20" s="5" customFormat="1" ht="15.6" hidden="1" x14ac:dyDescent="0.3">
      <c r="B59" s="211" t="s">
        <v>149</v>
      </c>
      <c r="C59" s="210" t="str">
        <f>IF(AND(F21=1,SUM(G165:Y165)=0),"Please ensure you have filled out Table D.","")</f>
        <v/>
      </c>
    </row>
    <row r="60" spans="2:20" s="5" customFormat="1" ht="15.6" hidden="1" x14ac:dyDescent="0.3">
      <c r="B60" s="211" t="s">
        <v>151</v>
      </c>
      <c r="C60" s="210" t="str">
        <f>IF(K184="","Please ensure you have filled out Table E.","")</f>
        <v/>
      </c>
    </row>
    <row r="61" spans="2:20" s="5" customFormat="1" ht="15.6" hidden="1" x14ac:dyDescent="0.3">
      <c r="B61" s="211" t="s">
        <v>153</v>
      </c>
      <c r="C61" s="210" t="str">
        <f>IF(AND(H21=1,F204=0),"Please ensure you have filled out Table F.","")</f>
        <v/>
      </c>
    </row>
    <row r="62" spans="2:20" s="5" customFormat="1" ht="15.6" hidden="1" x14ac:dyDescent="0.3">
      <c r="B62" s="211" t="s">
        <v>154</v>
      </c>
      <c r="C62" s="210" t="str">
        <f>IF(AND(I21=1,G225=""),"Please ensure you have filled out Table G.","")</f>
        <v/>
      </c>
    </row>
    <row r="63" spans="2:20" s="5" customFormat="1" ht="15.6" hidden="1" x14ac:dyDescent="0.3">
      <c r="B63" s="211" t="s">
        <v>155</v>
      </c>
      <c r="C63" s="211"/>
    </row>
    <row r="64" spans="2:20" s="5" customFormat="1" ht="15.6" hidden="1" x14ac:dyDescent="0.3">
      <c r="B64" s="212">
        <v>2013</v>
      </c>
      <c r="C64" s="213">
        <v>2014</v>
      </c>
      <c r="D64" s="213">
        <v>2015</v>
      </c>
      <c r="E64" s="213">
        <v>2016</v>
      </c>
      <c r="F64" s="213">
        <v>2017</v>
      </c>
      <c r="G64" s="213">
        <v>2018</v>
      </c>
      <c r="H64" s="213">
        <v>2019</v>
      </c>
      <c r="I64" s="24" t="s">
        <v>253</v>
      </c>
      <c r="J64" s="24" t="s">
        <v>254</v>
      </c>
      <c r="K64" s="24" t="s">
        <v>255</v>
      </c>
      <c r="L64" s="24" t="s">
        <v>256</v>
      </c>
      <c r="M64" s="24" t="s">
        <v>257</v>
      </c>
      <c r="N64" s="24" t="s">
        <v>258</v>
      </c>
      <c r="O64" s="24" t="s">
        <v>259</v>
      </c>
      <c r="P64" s="24" t="s">
        <v>260</v>
      </c>
      <c r="Q64" s="24" t="s">
        <v>156</v>
      </c>
      <c r="R64" s="24" t="s">
        <v>157</v>
      </c>
      <c r="S64" s="24" t="s">
        <v>158</v>
      </c>
      <c r="T64" s="24" t="s">
        <v>159</v>
      </c>
    </row>
    <row r="65" spans="2:20" s="5" customFormat="1" ht="15.6" hidden="1" x14ac:dyDescent="0.3">
      <c r="B65" s="214">
        <v>41275</v>
      </c>
      <c r="C65" s="214">
        <v>41640</v>
      </c>
      <c r="D65" s="214">
        <v>42005</v>
      </c>
      <c r="E65" s="214">
        <v>42370</v>
      </c>
      <c r="F65" s="214">
        <v>42736</v>
      </c>
      <c r="G65" s="214">
        <v>43101</v>
      </c>
      <c r="H65" s="214">
        <v>43466</v>
      </c>
      <c r="I65" s="214">
        <v>42736</v>
      </c>
      <c r="J65" s="214">
        <v>42736</v>
      </c>
      <c r="K65" s="214">
        <v>42736</v>
      </c>
      <c r="L65" s="214">
        <v>42736</v>
      </c>
      <c r="M65" s="215">
        <v>43101</v>
      </c>
      <c r="N65" s="215">
        <v>43101</v>
      </c>
      <c r="O65" s="215">
        <v>43101</v>
      </c>
      <c r="P65" s="215">
        <v>43101</v>
      </c>
      <c r="Q65" s="215">
        <v>43466</v>
      </c>
      <c r="R65" s="215">
        <v>43466</v>
      </c>
      <c r="S65" s="215">
        <v>43466</v>
      </c>
      <c r="T65" s="215">
        <v>43466</v>
      </c>
    </row>
    <row r="66" spans="2:20" s="5" customFormat="1" ht="15.6" hidden="1" x14ac:dyDescent="0.3">
      <c r="B66" s="214">
        <v>41639</v>
      </c>
      <c r="C66" s="214">
        <v>42004</v>
      </c>
      <c r="D66" s="214">
        <v>42369</v>
      </c>
      <c r="E66" s="214">
        <v>42735</v>
      </c>
      <c r="F66" s="214">
        <v>43100</v>
      </c>
      <c r="G66" s="214">
        <v>43465</v>
      </c>
      <c r="H66" s="214">
        <v>43830</v>
      </c>
      <c r="I66" s="214">
        <v>43100</v>
      </c>
      <c r="J66" s="214">
        <v>43100</v>
      </c>
      <c r="K66" s="214">
        <v>43100</v>
      </c>
      <c r="L66" s="214">
        <v>43100</v>
      </c>
      <c r="M66" s="215">
        <v>43465</v>
      </c>
      <c r="N66" s="215">
        <v>43465</v>
      </c>
      <c r="O66" s="215">
        <v>43465</v>
      </c>
      <c r="P66" s="215">
        <v>43465</v>
      </c>
      <c r="Q66" s="215">
        <v>43830</v>
      </c>
      <c r="R66" s="215">
        <v>43830</v>
      </c>
      <c r="S66" s="215">
        <v>43830</v>
      </c>
      <c r="T66" s="215">
        <v>43830</v>
      </c>
    </row>
    <row r="67" spans="2:20" s="5" customFormat="1" ht="15.6" hidden="1" x14ac:dyDescent="0.3">
      <c r="B67" s="216">
        <f t="shared" ref="B67:G67" si="1">IF(G84="",0,IF(OR(G84&lt;B65,G84&gt;B66),1,0))</f>
        <v>0</v>
      </c>
      <c r="C67" s="216">
        <f t="shared" si="1"/>
        <v>0</v>
      </c>
      <c r="D67" s="216">
        <f t="shared" si="1"/>
        <v>0</v>
      </c>
      <c r="E67" s="216">
        <f t="shared" si="1"/>
        <v>0</v>
      </c>
      <c r="F67" s="216">
        <f t="shared" si="1"/>
        <v>0</v>
      </c>
      <c r="G67" s="216">
        <f t="shared" si="1"/>
        <v>0</v>
      </c>
      <c r="H67" s="214"/>
      <c r="I67" s="5">
        <f t="shared" ref="I67:T67" si="2">IF(N84="",0,IF(OR(N84&lt;I65,N84&gt;I66),1,0))</f>
        <v>0</v>
      </c>
      <c r="J67" s="5">
        <f t="shared" si="2"/>
        <v>0</v>
      </c>
      <c r="K67" s="5">
        <f t="shared" si="2"/>
        <v>0</v>
      </c>
      <c r="L67" s="5">
        <f t="shared" si="2"/>
        <v>0</v>
      </c>
      <c r="M67" s="5">
        <f t="shared" si="2"/>
        <v>0</v>
      </c>
      <c r="N67" s="5">
        <f t="shared" si="2"/>
        <v>0</v>
      </c>
      <c r="O67" s="5">
        <f t="shared" si="2"/>
        <v>0</v>
      </c>
      <c r="P67" s="5">
        <f t="shared" si="2"/>
        <v>0</v>
      </c>
      <c r="Q67" s="5">
        <f t="shared" si="2"/>
        <v>0</v>
      </c>
      <c r="R67" s="5">
        <f t="shared" si="2"/>
        <v>0</v>
      </c>
      <c r="S67" s="5">
        <f t="shared" si="2"/>
        <v>0</v>
      </c>
      <c r="T67" s="5">
        <f t="shared" si="2"/>
        <v>0</v>
      </c>
    </row>
    <row r="68" spans="2:20" s="5" customFormat="1" ht="15.6" hidden="1" x14ac:dyDescent="0.3">
      <c r="B68" s="217" t="str">
        <f>IF(SUM(B67:T67)&gt;0,"Table A: Please ensure that financial years begin in the correct year. For example, financial year 2017/18 should begin in 2017.","")</f>
        <v/>
      </c>
      <c r="C68" s="214"/>
      <c r="D68" s="214"/>
      <c r="E68" s="214"/>
      <c r="F68" s="214"/>
      <c r="G68" s="214"/>
      <c r="H68" s="214"/>
    </row>
    <row r="69" spans="2:20" s="5" customFormat="1" ht="31.2" hidden="1" x14ac:dyDescent="0.3">
      <c r="B69" s="216" t="s">
        <v>173</v>
      </c>
      <c r="C69" s="216"/>
      <c r="D69" s="216"/>
      <c r="E69" s="216"/>
      <c r="F69" s="216"/>
      <c r="G69" s="216"/>
      <c r="H69" s="216"/>
      <c r="I69" s="216"/>
      <c r="J69" s="216"/>
      <c r="K69" s="216"/>
      <c r="L69" s="216"/>
      <c r="M69" s="216"/>
      <c r="N69" s="216"/>
      <c r="O69" s="216"/>
      <c r="P69" s="216"/>
      <c r="Q69" s="216"/>
      <c r="R69" s="216"/>
      <c r="S69" s="216"/>
    </row>
    <row r="70" spans="2:20" s="5" customFormat="1" ht="15.6" hidden="1" x14ac:dyDescent="0.3">
      <c r="B70" s="216">
        <f>IF(G89="",0,IF(G90&gt;G89,1,0))</f>
        <v>0</v>
      </c>
      <c r="C70" s="216">
        <f t="shared" ref="C70:T70" si="3">IF(H89="",0,IF(H90&gt;H89,1,0))</f>
        <v>0</v>
      </c>
      <c r="D70" s="216">
        <f t="shared" si="3"/>
        <v>0</v>
      </c>
      <c r="E70" s="216">
        <f t="shared" si="3"/>
        <v>0</v>
      </c>
      <c r="F70" s="216">
        <f t="shared" si="3"/>
        <v>0</v>
      </c>
      <c r="G70" s="216">
        <f t="shared" si="3"/>
        <v>0</v>
      </c>
      <c r="H70" s="216">
        <f t="shared" si="3"/>
        <v>0</v>
      </c>
      <c r="I70" s="216">
        <f t="shared" si="3"/>
        <v>0</v>
      </c>
      <c r="J70" s="216">
        <f t="shared" si="3"/>
        <v>0</v>
      </c>
      <c r="K70" s="216">
        <f t="shared" si="3"/>
        <v>0</v>
      </c>
      <c r="L70" s="216">
        <f t="shared" si="3"/>
        <v>0</v>
      </c>
      <c r="M70" s="216">
        <f t="shared" si="3"/>
        <v>0</v>
      </c>
      <c r="N70" s="216">
        <f t="shared" si="3"/>
        <v>0</v>
      </c>
      <c r="O70" s="216">
        <f t="shared" si="3"/>
        <v>0</v>
      </c>
      <c r="P70" s="216">
        <f t="shared" si="3"/>
        <v>0</v>
      </c>
      <c r="Q70" s="216">
        <f t="shared" si="3"/>
        <v>0</v>
      </c>
      <c r="R70" s="216">
        <f t="shared" si="3"/>
        <v>0</v>
      </c>
      <c r="S70" s="216">
        <f t="shared" si="3"/>
        <v>0</v>
      </c>
      <c r="T70" s="216">
        <f t="shared" si="3"/>
        <v>0</v>
      </c>
    </row>
    <row r="71" spans="2:20" s="5" customFormat="1" ht="15.6" hidden="1" x14ac:dyDescent="0.3">
      <c r="B71" s="218" t="str">
        <f>IF(SUM(B70:T70&gt;0),"Table A: Your total business electricity consumption is higher than just your grid consumption. Please check.","")</f>
        <v/>
      </c>
      <c r="C71" s="216"/>
      <c r="D71" s="216"/>
      <c r="E71" s="216"/>
      <c r="F71" s="216"/>
      <c r="G71" s="216"/>
      <c r="H71" s="216"/>
      <c r="I71" s="216"/>
      <c r="J71" s="216"/>
      <c r="K71" s="216"/>
      <c r="L71" s="216"/>
      <c r="M71" s="216"/>
      <c r="N71" s="216"/>
      <c r="O71" s="216"/>
      <c r="P71" s="216"/>
      <c r="Q71" s="216"/>
      <c r="R71" s="216"/>
      <c r="S71" s="216"/>
    </row>
    <row r="72" spans="2:20" s="5" customFormat="1" ht="15.6" hidden="1" x14ac:dyDescent="0.3">
      <c r="B72" s="216" t="s">
        <v>174</v>
      </c>
      <c r="C72" s="216"/>
      <c r="D72" s="216"/>
      <c r="E72" s="216"/>
      <c r="F72" s="216"/>
      <c r="G72" s="216"/>
      <c r="H72" s="216"/>
      <c r="I72" s="216"/>
      <c r="J72" s="216"/>
      <c r="K72" s="216"/>
      <c r="L72" s="216"/>
      <c r="M72" s="216"/>
      <c r="N72" s="216"/>
      <c r="O72" s="216"/>
      <c r="P72" s="216"/>
      <c r="Q72" s="216"/>
      <c r="R72" s="216"/>
      <c r="S72" s="216"/>
    </row>
    <row r="73" spans="2:20" s="5" customFormat="1" ht="15.6" hidden="1" x14ac:dyDescent="0.3">
      <c r="B73" s="216">
        <f>IF(OR(G124=0,G90=0),0,IF(G124&lt;&gt;G90,1,0))</f>
        <v>0</v>
      </c>
      <c r="C73" s="216">
        <f t="shared" ref="C73:T73" si="4">IF(OR(H124=0,H90=0),0,IF(H124&lt;&gt;H90,1,0))</f>
        <v>0</v>
      </c>
      <c r="D73" s="216">
        <f t="shared" si="4"/>
        <v>1</v>
      </c>
      <c r="E73" s="216">
        <f t="shared" si="4"/>
        <v>1</v>
      </c>
      <c r="F73" s="216">
        <f t="shared" si="4"/>
        <v>0</v>
      </c>
      <c r="G73" s="216">
        <f t="shared" si="4"/>
        <v>0</v>
      </c>
      <c r="H73" s="216">
        <f t="shared" si="4"/>
        <v>0</v>
      </c>
      <c r="I73" s="216">
        <f t="shared" si="4"/>
        <v>0</v>
      </c>
      <c r="J73" s="216">
        <f t="shared" si="4"/>
        <v>0</v>
      </c>
      <c r="K73" s="216">
        <f t="shared" si="4"/>
        <v>0</v>
      </c>
      <c r="L73" s="216">
        <f t="shared" si="4"/>
        <v>0</v>
      </c>
      <c r="M73" s="216">
        <f t="shared" si="4"/>
        <v>0</v>
      </c>
      <c r="N73" s="216">
        <f t="shared" si="4"/>
        <v>0</v>
      </c>
      <c r="O73" s="216">
        <f t="shared" si="4"/>
        <v>0</v>
      </c>
      <c r="P73" s="216">
        <f t="shared" si="4"/>
        <v>0</v>
      </c>
      <c r="Q73" s="216">
        <f t="shared" si="4"/>
        <v>0</v>
      </c>
      <c r="R73" s="216">
        <f t="shared" si="4"/>
        <v>0</v>
      </c>
      <c r="S73" s="216">
        <f t="shared" si="4"/>
        <v>0</v>
      </c>
      <c r="T73" s="216">
        <f t="shared" si="4"/>
        <v>0</v>
      </c>
    </row>
    <row r="74" spans="2:20" s="5" customFormat="1" ht="15.6" hidden="1" x14ac:dyDescent="0.3">
      <c r="B74" s="218" t="str">
        <f>IF(SUM(B73:T73&gt;0),"Table B: The total grid electricity in Table B does not match Table A.","")</f>
        <v/>
      </c>
      <c r="C74" s="216"/>
      <c r="D74" s="216"/>
      <c r="E74" s="216"/>
      <c r="F74" s="216"/>
      <c r="G74" s="216"/>
      <c r="H74" s="216"/>
      <c r="I74" s="216"/>
      <c r="J74" s="216"/>
      <c r="K74" s="216"/>
      <c r="L74" s="216"/>
      <c r="M74" s="216"/>
      <c r="N74" s="216"/>
      <c r="O74" s="216"/>
      <c r="P74" s="216"/>
      <c r="Q74" s="216"/>
      <c r="R74" s="216"/>
      <c r="S74" s="216"/>
    </row>
    <row r="75" spans="2:20" s="5" customFormat="1" ht="15.6" hidden="1" x14ac:dyDescent="0.3">
      <c r="B75" s="216" t="s">
        <v>175</v>
      </c>
      <c r="C75" s="216"/>
      <c r="D75" s="216"/>
      <c r="E75" s="216"/>
      <c r="F75" s="216"/>
      <c r="G75" s="216"/>
      <c r="H75" s="216"/>
      <c r="I75" s="216"/>
      <c r="J75" s="216"/>
      <c r="K75" s="216"/>
      <c r="L75" s="216"/>
      <c r="M75" s="216"/>
      <c r="N75" s="216"/>
      <c r="O75" s="216"/>
      <c r="P75" s="216"/>
      <c r="Q75" s="216"/>
      <c r="R75" s="216"/>
      <c r="S75" s="216"/>
    </row>
    <row r="76" spans="2:20" s="5" customFormat="1" ht="15.6" hidden="1" x14ac:dyDescent="0.3">
      <c r="B76" s="216">
        <f>IF(OR(G146=0,G90=0),0,IF(G146&lt;&gt;G90,1,0))</f>
        <v>0</v>
      </c>
      <c r="C76" s="216">
        <f t="shared" ref="C76:T76" si="5">IF(OR(H146=0,H90=0),0,IF(H146&lt;&gt;H90,1,0))</f>
        <v>0</v>
      </c>
      <c r="D76" s="216">
        <f t="shared" si="5"/>
        <v>1</v>
      </c>
      <c r="E76" s="216">
        <f t="shared" si="5"/>
        <v>1</v>
      </c>
      <c r="F76" s="216">
        <f t="shared" si="5"/>
        <v>0</v>
      </c>
      <c r="G76" s="216">
        <f t="shared" si="5"/>
        <v>0</v>
      </c>
      <c r="H76" s="216">
        <f t="shared" si="5"/>
        <v>0</v>
      </c>
      <c r="I76" s="216">
        <f t="shared" si="5"/>
        <v>0</v>
      </c>
      <c r="J76" s="216">
        <f t="shared" si="5"/>
        <v>0</v>
      </c>
      <c r="K76" s="216">
        <f t="shared" si="5"/>
        <v>0</v>
      </c>
      <c r="L76" s="216">
        <f t="shared" si="5"/>
        <v>0</v>
      </c>
      <c r="M76" s="216">
        <f t="shared" si="5"/>
        <v>0</v>
      </c>
      <c r="N76" s="216">
        <f t="shared" si="5"/>
        <v>0</v>
      </c>
      <c r="O76" s="216">
        <f t="shared" si="5"/>
        <v>0</v>
      </c>
      <c r="P76" s="216">
        <f t="shared" si="5"/>
        <v>0</v>
      </c>
      <c r="Q76" s="216">
        <f t="shared" si="5"/>
        <v>0</v>
      </c>
      <c r="R76" s="216">
        <f t="shared" si="5"/>
        <v>0</v>
      </c>
      <c r="S76" s="216">
        <f t="shared" si="5"/>
        <v>0</v>
      </c>
      <c r="T76" s="216">
        <f t="shared" si="5"/>
        <v>0</v>
      </c>
    </row>
    <row r="77" spans="2:20" s="5" customFormat="1" ht="15.6" hidden="1" x14ac:dyDescent="0.3">
      <c r="B77" s="218" t="str">
        <f>IF(SUM(B76:T76&gt;0),"Table C: The total grid electricity in Table C does not match Table A.","")</f>
        <v/>
      </c>
      <c r="C77" s="216"/>
      <c r="D77" s="216"/>
      <c r="E77" s="216"/>
      <c r="F77" s="216"/>
      <c r="G77" s="216"/>
      <c r="H77" s="216"/>
      <c r="I77" s="216"/>
      <c r="J77" s="216"/>
      <c r="K77" s="216"/>
      <c r="L77" s="216"/>
      <c r="M77" s="216"/>
      <c r="N77" s="216"/>
      <c r="O77" s="216"/>
      <c r="P77" s="216"/>
      <c r="Q77" s="216"/>
      <c r="R77" s="216"/>
      <c r="S77" s="216"/>
    </row>
    <row r="78" spans="2:20" s="5" customFormat="1" ht="15.6" hidden="1" x14ac:dyDescent="0.3">
      <c r="B78" s="216" t="s">
        <v>176</v>
      </c>
      <c r="C78" s="216"/>
      <c r="D78" s="216"/>
      <c r="E78" s="216"/>
      <c r="F78" s="216"/>
      <c r="G78" s="216"/>
      <c r="H78" s="216"/>
      <c r="I78" s="216"/>
      <c r="J78" s="216"/>
      <c r="K78" s="216"/>
      <c r="L78" s="216"/>
      <c r="M78" s="216"/>
      <c r="N78" s="216"/>
      <c r="O78" s="216"/>
      <c r="P78" s="216"/>
      <c r="Q78" s="216"/>
      <c r="R78" s="216"/>
      <c r="S78" s="216"/>
    </row>
    <row r="79" spans="2:20" s="5" customFormat="1" ht="31.2" hidden="1" x14ac:dyDescent="0.3">
      <c r="B79" s="218" t="str">
        <f>IF(F204=0,"",IF(E204&lt;&gt;I184,"Please ensure the total in Table E is the same as the total in Table F.",""))</f>
        <v>Please ensure the total in Table E is the same as the total in Table F.</v>
      </c>
      <c r="C79" s="216"/>
      <c r="D79" s="216"/>
      <c r="E79" s="216"/>
      <c r="F79" s="216"/>
      <c r="G79" s="216"/>
      <c r="H79" s="216"/>
      <c r="I79" s="216"/>
      <c r="J79" s="216"/>
      <c r="K79" s="216"/>
      <c r="L79" s="216"/>
      <c r="M79" s="216"/>
      <c r="N79" s="216"/>
      <c r="O79" s="216"/>
      <c r="P79" s="216"/>
      <c r="Q79" s="216"/>
      <c r="R79" s="216"/>
      <c r="S79" s="216"/>
    </row>
    <row r="80" spans="2:20" s="5" customFormat="1" ht="15.6" hidden="1" x14ac:dyDescent="0.3">
      <c r="B80" s="216" t="s">
        <v>177</v>
      </c>
      <c r="C80" s="216"/>
      <c r="D80" s="216"/>
      <c r="E80" s="216"/>
      <c r="F80" s="216"/>
      <c r="G80" s="216"/>
      <c r="H80" s="216"/>
      <c r="I80" s="216"/>
      <c r="J80" s="216"/>
      <c r="K80" s="216"/>
      <c r="L80" s="216"/>
      <c r="M80" s="216"/>
      <c r="N80" s="216"/>
      <c r="O80" s="216"/>
      <c r="P80" s="216"/>
      <c r="Q80" s="216"/>
      <c r="R80" s="216"/>
      <c r="S80" s="216"/>
    </row>
    <row r="81" spans="2:25" s="5" customFormat="1" ht="15.6" hidden="1" x14ac:dyDescent="0.3">
      <c r="B81" s="218" t="str">
        <f>IF(G225="","",IF(I184&lt;&gt;G225,"Please ensure the total in Table E is the same as the total in Table G.",""))</f>
        <v/>
      </c>
      <c r="C81" s="216"/>
      <c r="D81" s="216"/>
      <c r="E81" s="216"/>
      <c r="F81" s="216"/>
      <c r="G81" s="216"/>
      <c r="H81" s="216"/>
      <c r="I81" s="216"/>
      <c r="J81" s="216"/>
      <c r="K81" s="216"/>
      <c r="L81" s="216"/>
      <c r="M81" s="216"/>
      <c r="N81" s="216"/>
      <c r="O81" s="216"/>
      <c r="P81" s="216"/>
      <c r="Q81" s="216"/>
      <c r="R81" s="216"/>
      <c r="S81" s="216"/>
    </row>
    <row r="82" spans="2:25" s="5" customFormat="1" ht="15" thickBot="1" x14ac:dyDescent="0.35"/>
    <row r="83" spans="2:25" ht="38.25" customHeight="1" thickTop="1" x14ac:dyDescent="0.3">
      <c r="B83" s="219" t="str">
        <f>"TABLE A: "&amp;C22</f>
        <v>TABLE A: You do have to fill out this table.</v>
      </c>
      <c r="C83" s="220"/>
      <c r="D83" s="221"/>
      <c r="E83" s="222"/>
      <c r="F83" s="222"/>
      <c r="G83" s="223" t="s">
        <v>261</v>
      </c>
      <c r="H83" s="223" t="s">
        <v>262</v>
      </c>
      <c r="I83" s="223" t="s">
        <v>263</v>
      </c>
      <c r="J83" s="223" t="s">
        <v>178</v>
      </c>
      <c r="K83" s="223" t="s">
        <v>179</v>
      </c>
      <c r="L83" s="327" t="s">
        <v>180</v>
      </c>
      <c r="M83" s="327" t="s">
        <v>181</v>
      </c>
      <c r="N83" s="223" t="s">
        <v>253</v>
      </c>
      <c r="O83" s="223" t="s">
        <v>254</v>
      </c>
      <c r="P83" s="223" t="s">
        <v>255</v>
      </c>
      <c r="Q83" s="223" t="s">
        <v>256</v>
      </c>
      <c r="R83" s="223" t="s">
        <v>257</v>
      </c>
      <c r="S83" s="223" t="s">
        <v>258</v>
      </c>
      <c r="T83" s="223" t="s">
        <v>259</v>
      </c>
      <c r="U83" s="224" t="s">
        <v>260</v>
      </c>
      <c r="V83" s="223" t="s">
        <v>156</v>
      </c>
      <c r="W83" s="223" t="s">
        <v>157</v>
      </c>
      <c r="X83" s="223" t="s">
        <v>158</v>
      </c>
      <c r="Y83" s="223" t="s">
        <v>159</v>
      </c>
    </row>
    <row r="84" spans="2:25" ht="18.600000000000001" x14ac:dyDescent="0.3">
      <c r="B84" s="432" t="s">
        <v>185</v>
      </c>
      <c r="C84" s="433"/>
      <c r="D84" s="433"/>
      <c r="E84" s="433"/>
      <c r="F84" s="520"/>
      <c r="G84" s="225"/>
      <c r="H84" s="191">
        <v>41765</v>
      </c>
      <c r="I84" s="201">
        <v>42130</v>
      </c>
      <c r="J84" s="191">
        <v>42496</v>
      </c>
      <c r="K84" s="226"/>
      <c r="L84" s="226"/>
      <c r="M84" s="226"/>
      <c r="N84" s="227"/>
      <c r="O84" s="227"/>
      <c r="P84" s="227"/>
      <c r="Q84" s="227"/>
      <c r="R84" s="227"/>
      <c r="S84" s="227"/>
      <c r="T84" s="227"/>
      <c r="U84" s="228"/>
      <c r="V84" s="227"/>
      <c r="W84" s="227"/>
      <c r="X84" s="228"/>
      <c r="Y84" s="229"/>
    </row>
    <row r="85" spans="2:25" ht="18.600000000000001" x14ac:dyDescent="0.3">
      <c r="B85" s="432" t="s">
        <v>186</v>
      </c>
      <c r="C85" s="433"/>
      <c r="D85" s="433"/>
      <c r="E85" s="433"/>
      <c r="F85" s="520"/>
      <c r="G85" s="230"/>
      <c r="H85" s="192">
        <v>42129</v>
      </c>
      <c r="I85" s="192">
        <v>42495</v>
      </c>
      <c r="J85" s="192">
        <v>42860</v>
      </c>
      <c r="K85" s="231"/>
      <c r="L85" s="231"/>
      <c r="M85" s="231"/>
      <c r="N85" s="227"/>
      <c r="O85" s="227"/>
      <c r="P85" s="227"/>
      <c r="Q85" s="227"/>
      <c r="R85" s="227"/>
      <c r="S85" s="227"/>
      <c r="T85" s="227"/>
      <c r="U85" s="227"/>
      <c r="V85" s="227"/>
      <c r="W85" s="227"/>
      <c r="X85" s="228"/>
      <c r="Y85" s="229"/>
    </row>
    <row r="86" spans="2:25" ht="18.600000000000001" x14ac:dyDescent="0.3">
      <c r="B86" s="432" t="s">
        <v>187</v>
      </c>
      <c r="C86" s="433"/>
      <c r="D86" s="433"/>
      <c r="E86" s="433"/>
      <c r="F86" s="520"/>
      <c r="G86" s="232"/>
      <c r="H86" s="25" t="s">
        <v>247</v>
      </c>
      <c r="I86" s="165" t="s">
        <v>247</v>
      </c>
      <c r="J86" s="25" t="s">
        <v>247</v>
      </c>
      <c r="K86" s="235"/>
      <c r="L86" s="235"/>
      <c r="M86" s="235"/>
      <c r="N86" s="236"/>
      <c r="O86" s="237"/>
      <c r="P86" s="237"/>
      <c r="Q86" s="237"/>
      <c r="R86" s="237"/>
      <c r="S86" s="237"/>
      <c r="T86" s="237"/>
      <c r="U86" s="227"/>
      <c r="V86" s="237"/>
      <c r="W86" s="237"/>
      <c r="X86" s="238"/>
      <c r="Y86" s="239"/>
    </row>
    <row r="87" spans="2:25" ht="15.6" x14ac:dyDescent="0.3">
      <c r="B87" s="406" t="s">
        <v>188</v>
      </c>
      <c r="C87" s="407"/>
      <c r="D87" s="407"/>
      <c r="E87" s="407"/>
      <c r="F87" s="521"/>
      <c r="G87" s="240"/>
      <c r="H87" s="26">
        <v>10000004</v>
      </c>
      <c r="I87" s="26">
        <v>12400043</v>
      </c>
      <c r="J87" s="26">
        <v>13500097</v>
      </c>
      <c r="K87" s="242"/>
      <c r="L87" s="242"/>
      <c r="M87" s="242"/>
      <c r="N87" s="243"/>
      <c r="O87" s="244"/>
      <c r="P87" s="244"/>
      <c r="Q87" s="245"/>
      <c r="R87" s="244"/>
      <c r="S87" s="244"/>
      <c r="T87" s="244"/>
      <c r="U87" s="227"/>
      <c r="V87" s="244"/>
      <c r="W87" s="244"/>
      <c r="X87" s="245"/>
      <c r="Y87" s="246"/>
    </row>
    <row r="88" spans="2:25" ht="15.6" x14ac:dyDescent="0.3">
      <c r="B88" s="406" t="s">
        <v>189</v>
      </c>
      <c r="C88" s="407"/>
      <c r="D88" s="407"/>
      <c r="E88" s="407"/>
      <c r="F88" s="521"/>
      <c r="G88" s="240"/>
      <c r="H88" s="26">
        <v>70040000</v>
      </c>
      <c r="I88" s="26">
        <v>80036000</v>
      </c>
      <c r="J88" s="26">
        <v>90986000</v>
      </c>
      <c r="K88" s="242"/>
      <c r="L88" s="242"/>
      <c r="M88" s="242"/>
      <c r="N88" s="247"/>
      <c r="O88" s="244"/>
      <c r="P88" s="244"/>
      <c r="Q88" s="245"/>
      <c r="R88" s="244"/>
      <c r="S88" s="244"/>
      <c r="T88" s="244"/>
      <c r="U88" s="248"/>
      <c r="V88" s="244"/>
      <c r="W88" s="244"/>
      <c r="X88" s="245"/>
      <c r="Y88" s="246"/>
    </row>
    <row r="89" spans="2:25" ht="18.600000000000001" x14ac:dyDescent="0.3">
      <c r="B89" s="432" t="s">
        <v>190</v>
      </c>
      <c r="C89" s="433"/>
      <c r="D89" s="433"/>
      <c r="E89" s="433"/>
      <c r="F89" s="520"/>
      <c r="G89" s="339"/>
      <c r="H89" s="29">
        <v>250000</v>
      </c>
      <c r="I89" s="29">
        <v>305000</v>
      </c>
      <c r="J89" s="29">
        <v>450000</v>
      </c>
      <c r="K89" s="342"/>
      <c r="L89" s="342"/>
      <c r="M89" s="342"/>
      <c r="N89" s="249"/>
      <c r="O89" s="250"/>
      <c r="P89" s="250"/>
      <c r="Q89" s="250"/>
      <c r="R89" s="250"/>
      <c r="S89" s="250"/>
      <c r="T89" s="250"/>
      <c r="U89" s="251"/>
      <c r="V89" s="250"/>
      <c r="W89" s="250"/>
      <c r="X89" s="252"/>
      <c r="Y89" s="253"/>
    </row>
    <row r="90" spans="2:25" ht="18.600000000000001" x14ac:dyDescent="0.3">
      <c r="B90" s="432" t="s">
        <v>191</v>
      </c>
      <c r="C90" s="433"/>
      <c r="D90" s="433"/>
      <c r="E90" s="433"/>
      <c r="F90" s="520"/>
      <c r="G90" s="339"/>
      <c r="H90" s="29">
        <v>130000</v>
      </c>
      <c r="I90" s="29">
        <v>205000</v>
      </c>
      <c r="J90" s="29">
        <v>105000</v>
      </c>
      <c r="K90" s="341"/>
      <c r="L90" s="341"/>
      <c r="M90" s="341"/>
      <c r="N90" s="249"/>
      <c r="O90" s="250"/>
      <c r="P90" s="250"/>
      <c r="Q90" s="250"/>
      <c r="R90" s="250"/>
      <c r="S90" s="250"/>
      <c r="T90" s="250"/>
      <c r="U90" s="254"/>
      <c r="V90" s="250"/>
      <c r="W90" s="250"/>
      <c r="X90" s="252"/>
      <c r="Y90" s="253"/>
    </row>
    <row r="91" spans="2:25" ht="36.75" customHeight="1" x14ac:dyDescent="0.3">
      <c r="B91" s="406" t="s">
        <v>192</v>
      </c>
      <c r="C91" s="407"/>
      <c r="D91" s="407"/>
      <c r="E91" s="407"/>
      <c r="F91" s="521"/>
      <c r="G91" s="255"/>
      <c r="H91" s="30">
        <v>9750345</v>
      </c>
      <c r="I91" s="30">
        <v>16750345</v>
      </c>
      <c r="J91" s="30">
        <v>9567435</v>
      </c>
      <c r="K91" s="257"/>
      <c r="L91" s="257"/>
      <c r="M91" s="257"/>
      <c r="N91" s="258"/>
      <c r="O91" s="259"/>
      <c r="P91" s="259"/>
      <c r="Q91" s="259"/>
      <c r="R91" s="259"/>
      <c r="S91" s="259"/>
      <c r="T91" s="259"/>
      <c r="U91" s="260"/>
      <c r="V91" s="259"/>
      <c r="W91" s="259"/>
      <c r="X91" s="261"/>
      <c r="Y91" s="262"/>
    </row>
    <row r="92" spans="2:25" ht="15.6" x14ac:dyDescent="0.3">
      <c r="B92" s="22"/>
      <c r="C92" s="22"/>
      <c r="D92" s="22"/>
      <c r="E92" s="31"/>
      <c r="F92" s="32"/>
      <c r="H92" s="31"/>
      <c r="I92" s="32"/>
      <c r="J92" s="22"/>
      <c r="L92" s="22"/>
      <c r="M92" s="22"/>
      <c r="N92" s="22"/>
      <c r="O92" s="33"/>
      <c r="P92" s="33"/>
      <c r="Q92" s="33"/>
      <c r="R92" s="32"/>
      <c r="T92" s="33"/>
      <c r="U92" s="32"/>
    </row>
    <row r="93" spans="2:25" ht="21" x14ac:dyDescent="0.3">
      <c r="B93" s="522" t="s">
        <v>12</v>
      </c>
      <c r="C93" s="555"/>
      <c r="D93" s="263" t="s">
        <v>193</v>
      </c>
      <c r="E93" s="31"/>
      <c r="F93" s="32"/>
      <c r="G93" s="31"/>
      <c r="H93" s="31"/>
      <c r="I93" s="32"/>
      <c r="J93" s="31"/>
      <c r="L93" s="31"/>
      <c r="M93" s="31"/>
      <c r="N93" s="31"/>
      <c r="O93" s="33"/>
      <c r="P93" s="33"/>
      <c r="Q93" s="33"/>
      <c r="R93" s="32"/>
      <c r="T93" s="33"/>
      <c r="U93" s="32"/>
    </row>
    <row r="94" spans="2:25" ht="15.6" hidden="1" x14ac:dyDescent="0.3">
      <c r="B94" s="34"/>
      <c r="C94" s="103">
        <v>2013</v>
      </c>
      <c r="D94" s="103">
        <v>2014</v>
      </c>
      <c r="E94" s="103">
        <v>2015</v>
      </c>
      <c r="F94" s="119">
        <v>2016</v>
      </c>
      <c r="G94" s="119">
        <v>2017</v>
      </c>
      <c r="H94" s="103">
        <v>2018</v>
      </c>
      <c r="I94" s="103">
        <v>2019</v>
      </c>
      <c r="J94" s="103">
        <v>2020</v>
      </c>
      <c r="K94" s="265" t="s">
        <v>264</v>
      </c>
      <c r="L94" s="265" t="s">
        <v>265</v>
      </c>
      <c r="M94" s="264" t="s">
        <v>266</v>
      </c>
      <c r="N94" s="265" t="s">
        <v>267</v>
      </c>
      <c r="O94" s="265" t="s">
        <v>268</v>
      </c>
      <c r="P94" s="265" t="s">
        <v>269</v>
      </c>
      <c r="Q94" s="265" t="s">
        <v>270</v>
      </c>
      <c r="R94" s="265" t="s">
        <v>271</v>
      </c>
      <c r="S94" s="265" t="s">
        <v>272</v>
      </c>
      <c r="T94" s="265" t="s">
        <v>273</v>
      </c>
      <c r="U94" s="265" t="s">
        <v>274</v>
      </c>
      <c r="V94" s="265" t="s">
        <v>275</v>
      </c>
    </row>
    <row r="95" spans="2:25" ht="15.6" hidden="1" x14ac:dyDescent="0.3">
      <c r="B95" s="34" t="s">
        <v>195</v>
      </c>
      <c r="C95" s="266">
        <v>0.98130724266199876</v>
      </c>
      <c r="D95" s="266">
        <v>0.96473131056524142</v>
      </c>
      <c r="E95" s="266">
        <v>0.96034384304768128</v>
      </c>
      <c r="F95" s="266">
        <v>0.94179000000000002</v>
      </c>
      <c r="G95" s="266">
        <v>0.92441107184923399</v>
      </c>
      <c r="H95" s="266">
        <v>0.91166294392261293</v>
      </c>
      <c r="I95" s="266">
        <v>0.89885335441957093</v>
      </c>
      <c r="J95" s="266">
        <v>0.88456293938734931</v>
      </c>
      <c r="K95" s="267">
        <v>0.92441107184923399</v>
      </c>
      <c r="L95" s="267">
        <v>0.92441107184923399</v>
      </c>
      <c r="M95" s="267">
        <v>0.92441107184923399</v>
      </c>
      <c r="N95" s="267">
        <v>0.92441107184923399</v>
      </c>
      <c r="O95" s="344">
        <v>0.91166294392261293</v>
      </c>
      <c r="P95" s="344">
        <v>0.91166294392261293</v>
      </c>
      <c r="Q95" s="344">
        <v>0.91166294392261293</v>
      </c>
      <c r="R95" s="344">
        <v>0.91166294392261293</v>
      </c>
      <c r="S95" s="344">
        <v>0.89885335441957093</v>
      </c>
      <c r="T95" s="344">
        <v>0.89885335441957093</v>
      </c>
      <c r="U95" s="344">
        <v>0.89885335441957093</v>
      </c>
      <c r="V95" s="344">
        <v>0.89885335441957093</v>
      </c>
    </row>
    <row r="96" spans="2:25" ht="15.6" hidden="1" x14ac:dyDescent="0.3">
      <c r="B96" s="34" t="s">
        <v>197</v>
      </c>
      <c r="C96" s="268">
        <v>41275</v>
      </c>
      <c r="D96" s="268">
        <v>41640</v>
      </c>
      <c r="E96" s="268">
        <v>42005</v>
      </c>
      <c r="F96" s="268">
        <v>42370</v>
      </c>
      <c r="G96" s="268">
        <v>42736</v>
      </c>
      <c r="H96" s="268">
        <v>43101</v>
      </c>
      <c r="I96" s="268">
        <v>43466</v>
      </c>
      <c r="J96" s="268">
        <v>43831</v>
      </c>
      <c r="K96" s="269">
        <v>42736</v>
      </c>
      <c r="L96" s="269">
        <v>42736</v>
      </c>
      <c r="M96" s="269">
        <v>42736</v>
      </c>
      <c r="N96" s="269">
        <v>42736</v>
      </c>
      <c r="O96" s="270">
        <v>43101</v>
      </c>
      <c r="P96" s="270">
        <v>43101</v>
      </c>
      <c r="Q96" s="270">
        <v>43101</v>
      </c>
      <c r="R96" s="270">
        <v>43101</v>
      </c>
      <c r="S96" s="270">
        <v>43466</v>
      </c>
      <c r="T96" s="270">
        <v>43466</v>
      </c>
      <c r="U96" s="270">
        <v>43466</v>
      </c>
      <c r="V96" s="270">
        <v>43466</v>
      </c>
    </row>
    <row r="97" spans="2:25" ht="15.6" hidden="1" x14ac:dyDescent="0.3">
      <c r="B97" s="34" t="s">
        <v>199</v>
      </c>
      <c r="C97" s="268">
        <v>41639</v>
      </c>
      <c r="D97" s="268">
        <v>42004</v>
      </c>
      <c r="E97" s="268">
        <v>42369</v>
      </c>
      <c r="F97" s="268">
        <v>42735</v>
      </c>
      <c r="G97" s="268">
        <v>43100</v>
      </c>
      <c r="H97" s="268">
        <v>43465</v>
      </c>
      <c r="I97" s="268">
        <v>43830</v>
      </c>
      <c r="J97" s="268">
        <v>44196</v>
      </c>
      <c r="K97" s="269">
        <v>43100</v>
      </c>
      <c r="L97" s="269">
        <v>43100</v>
      </c>
      <c r="M97" s="269">
        <v>43100</v>
      </c>
      <c r="N97" s="269">
        <v>43100</v>
      </c>
      <c r="O97" s="270">
        <v>43465</v>
      </c>
      <c r="P97" s="270">
        <v>43465</v>
      </c>
      <c r="Q97" s="270">
        <v>43465</v>
      </c>
      <c r="R97" s="270">
        <v>43465</v>
      </c>
      <c r="S97" s="270">
        <v>43830</v>
      </c>
      <c r="T97" s="270">
        <v>43830</v>
      </c>
      <c r="U97" s="270">
        <v>43830</v>
      </c>
      <c r="V97" s="270">
        <v>43830</v>
      </c>
    </row>
    <row r="98" spans="2:25" ht="15.6" hidden="1" x14ac:dyDescent="0.3">
      <c r="B98" s="34" t="s">
        <v>202</v>
      </c>
      <c r="C98" s="35">
        <f>IF(G85&gt;C97,(G84-C97)/(G84-G85),1)</f>
        <v>1</v>
      </c>
      <c r="D98" s="35">
        <f t="shared" ref="D98:I98" si="6">IF(H85&gt;D97,(H84-D97)/(H84-H85),1)</f>
        <v>0.65659340659340659</v>
      </c>
      <c r="E98" s="35">
        <f t="shared" si="6"/>
        <v>0.65479452054794518</v>
      </c>
      <c r="F98" s="35">
        <f t="shared" si="6"/>
        <v>0.65659340659340659</v>
      </c>
      <c r="G98" s="35">
        <f t="shared" si="6"/>
        <v>1</v>
      </c>
      <c r="H98" s="35">
        <f t="shared" si="6"/>
        <v>1</v>
      </c>
      <c r="I98" s="35">
        <f t="shared" si="6"/>
        <v>1</v>
      </c>
      <c r="J98" s="35"/>
      <c r="K98" s="35">
        <f>IF(N85&lt;=K97,1,IF(N84&lt;=K97,(K97-N84)/(N85-N84),1))</f>
        <v>1</v>
      </c>
      <c r="L98" s="35">
        <f t="shared" ref="L98:U98" si="7">IF(O85&lt;=L97,1,IF(O84&lt;=L97,(L97-O84)/(O85-O84),1))</f>
        <v>1</v>
      </c>
      <c r="M98" s="35">
        <f t="shared" si="7"/>
        <v>1</v>
      </c>
      <c r="N98" s="35">
        <f t="shared" si="7"/>
        <v>1</v>
      </c>
      <c r="O98" s="35">
        <f t="shared" si="7"/>
        <v>1</v>
      </c>
      <c r="P98" s="35">
        <f t="shared" si="7"/>
        <v>1</v>
      </c>
      <c r="Q98" s="35">
        <f t="shared" si="7"/>
        <v>1</v>
      </c>
      <c r="R98" s="35">
        <f t="shared" si="7"/>
        <v>1</v>
      </c>
      <c r="S98" s="35">
        <f t="shared" si="7"/>
        <v>1</v>
      </c>
      <c r="T98" s="35">
        <f t="shared" si="7"/>
        <v>1</v>
      </c>
      <c r="U98" s="35">
        <f t="shared" si="7"/>
        <v>1</v>
      </c>
      <c r="V98" s="35">
        <f>IF(Y85&lt;=V97,1,IF(Y84&lt;=V97,(V97-Y84)/(Y85-Y84),1))</f>
        <v>1</v>
      </c>
    </row>
    <row r="99" spans="2:25" ht="15.6" hidden="1" x14ac:dyDescent="0.3">
      <c r="B99" s="34" t="s">
        <v>203</v>
      </c>
      <c r="C99" s="35">
        <f>(C98*C95)+((1-C98)*D95)</f>
        <v>0.98130724266199876</v>
      </c>
      <c r="D99" s="35">
        <f t="shared" ref="D99:I99" si="8">(D98*D95)+((1-D98)*E95)</f>
        <v>0.96322462529135411</v>
      </c>
      <c r="E99" s="35">
        <f t="shared" si="8"/>
        <v>0.95393895476272816</v>
      </c>
      <c r="F99" s="35">
        <f t="shared" si="8"/>
        <v>0.93582196148668761</v>
      </c>
      <c r="G99" s="35">
        <f t="shared" si="8"/>
        <v>0.92441107184923399</v>
      </c>
      <c r="H99" s="35">
        <f t="shared" si="8"/>
        <v>0.91166294392261293</v>
      </c>
      <c r="I99" s="35">
        <f t="shared" si="8"/>
        <v>0.89885335441957093</v>
      </c>
      <c r="K99" s="35">
        <f>(K98*K95)+((1-K98)*L95)</f>
        <v>0.92441107184923399</v>
      </c>
      <c r="L99" s="35">
        <f t="shared" ref="L99:V99" si="9">(L98*L95)+((1-L98)*M95)</f>
        <v>0.92441107184923399</v>
      </c>
      <c r="M99" s="35">
        <f t="shared" si="9"/>
        <v>0.92441107184923399</v>
      </c>
      <c r="N99" s="35">
        <f t="shared" si="9"/>
        <v>0.92441107184923399</v>
      </c>
      <c r="O99" s="35">
        <f t="shared" si="9"/>
        <v>0.91166294392261293</v>
      </c>
      <c r="P99" s="35">
        <f t="shared" si="9"/>
        <v>0.91166294392261293</v>
      </c>
      <c r="Q99" s="35">
        <f t="shared" si="9"/>
        <v>0.91166294392261293</v>
      </c>
      <c r="R99" s="35">
        <f>(R98*R95)+((1-R98)*S95)</f>
        <v>0.91166294392261293</v>
      </c>
      <c r="S99" s="35">
        <f t="shared" si="9"/>
        <v>0.89885335441957093</v>
      </c>
      <c r="T99" s="35">
        <f t="shared" si="9"/>
        <v>0.89885335441957093</v>
      </c>
      <c r="U99" s="35">
        <f t="shared" si="9"/>
        <v>0.89885335441957093</v>
      </c>
      <c r="V99" s="35">
        <f t="shared" si="9"/>
        <v>0.89885335441957093</v>
      </c>
    </row>
    <row r="100" spans="2:25" ht="15.6" hidden="1" x14ac:dyDescent="0.3">
      <c r="B100" s="34" t="s">
        <v>204</v>
      </c>
      <c r="C100" s="34" t="str">
        <f>IF(G$86="yes", IF(SUM(G$87:G$88)*C$99&lt;0,1, SUM(G$87:G$88)*C$99), "")</f>
        <v/>
      </c>
      <c r="D100" s="34">
        <f t="shared" ref="D100:I100" si="10">IF(H$86="yes", IF(SUM(H$87:H$88)*D$99&lt;0,1, SUM(H$87:H$88)*D$99), "")</f>
        <v>77096502.861218482</v>
      </c>
      <c r="E100" s="34">
        <f t="shared" si="10"/>
        <v>88178342.2418226</v>
      </c>
      <c r="F100" s="34">
        <f t="shared" si="10"/>
        <v>97780384.242628306</v>
      </c>
      <c r="G100" s="34" t="str">
        <f t="shared" si="10"/>
        <v/>
      </c>
      <c r="H100" s="34" t="str">
        <f t="shared" si="10"/>
        <v/>
      </c>
      <c r="I100" s="34" t="str">
        <f t="shared" si="10"/>
        <v/>
      </c>
      <c r="J100" s="34"/>
      <c r="K100" s="34" t="str">
        <f>IF(N$86="yes", IF(SUM(N$87:N$88)*K$99&lt;0,1, SUM(N$87:N$88)*K$99), "")</f>
        <v/>
      </c>
      <c r="L100" s="34" t="str">
        <f t="shared" ref="L100:V100" si="11">IF(O$86="yes", IF(SUM(O$87:O$88)*L$99&lt;0,1, SUM(O$87:O$88)*L$99), "")</f>
        <v/>
      </c>
      <c r="M100" s="34" t="str">
        <f t="shared" si="11"/>
        <v/>
      </c>
      <c r="N100" s="34" t="str">
        <f t="shared" si="11"/>
        <v/>
      </c>
      <c r="O100" s="34" t="str">
        <f t="shared" si="11"/>
        <v/>
      </c>
      <c r="P100" s="34" t="str">
        <f t="shared" si="11"/>
        <v/>
      </c>
      <c r="Q100" s="34" t="str">
        <f t="shared" si="11"/>
        <v/>
      </c>
      <c r="R100" s="34" t="str">
        <f t="shared" si="11"/>
        <v/>
      </c>
      <c r="S100" s="34" t="str">
        <f t="shared" si="11"/>
        <v/>
      </c>
      <c r="T100" s="34" t="str">
        <f t="shared" si="11"/>
        <v/>
      </c>
      <c r="U100" s="34" t="str">
        <f t="shared" si="11"/>
        <v/>
      </c>
      <c r="V100" s="34" t="str">
        <f t="shared" si="11"/>
        <v/>
      </c>
    </row>
    <row r="101" spans="2:25" ht="15.6" hidden="1" x14ac:dyDescent="0.3">
      <c r="B101" s="34" t="s">
        <v>205</v>
      </c>
      <c r="C101" s="106">
        <v>90.88</v>
      </c>
      <c r="E101" s="34"/>
      <c r="F101" s="34"/>
      <c r="G101" s="34"/>
      <c r="H101" s="34"/>
      <c r="I101" s="34"/>
      <c r="K101" s="34"/>
      <c r="L101" s="34"/>
      <c r="M101" s="34"/>
      <c r="N101" s="34"/>
      <c r="O101" s="34"/>
      <c r="P101" s="34"/>
      <c r="Q101" s="34"/>
      <c r="R101" s="33"/>
      <c r="S101" s="33"/>
      <c r="T101" s="34"/>
      <c r="U101" s="33"/>
      <c r="V101" s="33"/>
    </row>
    <row r="102" spans="2:25" ht="15.6" hidden="1" x14ac:dyDescent="0.3">
      <c r="B102" s="34" t="s">
        <v>206</v>
      </c>
      <c r="C102" s="34" t="str">
        <f>IF(G86="yes",G89*$C$101, "")</f>
        <v/>
      </c>
      <c r="D102" s="34">
        <f t="shared" ref="D102:I102" si="12">IF(H86="yes",H89*$C$101, "")</f>
        <v>22720000</v>
      </c>
      <c r="E102" s="34">
        <f t="shared" si="12"/>
        <v>27718400</v>
      </c>
      <c r="F102" s="34">
        <f t="shared" si="12"/>
        <v>40896000</v>
      </c>
      <c r="G102" s="34" t="str">
        <f t="shared" si="12"/>
        <v/>
      </c>
      <c r="H102" s="34" t="str">
        <f t="shared" si="12"/>
        <v/>
      </c>
      <c r="I102" s="34" t="str">
        <f t="shared" si="12"/>
        <v/>
      </c>
      <c r="J102" s="34"/>
      <c r="K102" s="34" t="str">
        <f>IF(N86="yes",N89*$C$101, "")</f>
        <v/>
      </c>
      <c r="L102" s="34" t="str">
        <f t="shared" ref="L102:V102" si="13">IF(O86="yes",O89*$C$101, "")</f>
        <v/>
      </c>
      <c r="M102" s="34" t="str">
        <f t="shared" si="13"/>
        <v/>
      </c>
      <c r="N102" s="34" t="str">
        <f t="shared" si="13"/>
        <v/>
      </c>
      <c r="O102" s="34" t="str">
        <f t="shared" si="13"/>
        <v/>
      </c>
      <c r="P102" s="34" t="str">
        <f t="shared" si="13"/>
        <v/>
      </c>
      <c r="Q102" s="34" t="str">
        <f t="shared" si="13"/>
        <v/>
      </c>
      <c r="R102" s="34" t="str">
        <f t="shared" si="13"/>
        <v/>
      </c>
      <c r="S102" s="34" t="str">
        <f t="shared" si="13"/>
        <v/>
      </c>
      <c r="T102" s="34" t="str">
        <f t="shared" si="13"/>
        <v/>
      </c>
      <c r="U102" s="34" t="str">
        <f t="shared" si="13"/>
        <v/>
      </c>
      <c r="V102" s="34" t="str">
        <f t="shared" si="13"/>
        <v/>
      </c>
    </row>
    <row r="103" spans="2:25" ht="15.6" x14ac:dyDescent="0.3">
      <c r="B103" s="27" t="s">
        <v>207</v>
      </c>
      <c r="C103" s="28"/>
      <c r="D103" s="36">
        <f>IF(ISERROR(IF(OR(C100&lt;&gt;"", D100&lt;&gt;"", E100&lt;&gt;"", F100&lt;&gt;"",G100&lt;&gt;"",H100&lt;&gt;"",I100&lt;&gt;""),SUM(C102:I102)/SUM(C100:I100), SUM(K102:V102)/SUM(K100:V100))),"", IF(OR(C100&lt;&gt;"", D100&lt;&gt;"", E100&lt;&gt;"", F100&lt;&gt;"",G100&lt;&gt;"",H100&lt;&gt;"",I100&lt;&gt;""),SUM(C102:I102)/SUM(C100:I100), SUM(K102:V102)/SUM(K100:V100)))</f>
        <v>0.34720617501954865</v>
      </c>
      <c r="E103" s="31" t="s">
        <v>208</v>
      </c>
      <c r="F103" s="32"/>
      <c r="G103" s="31"/>
      <c r="H103" s="33"/>
      <c r="I103" s="32"/>
      <c r="K103" s="31"/>
      <c r="M103" s="33"/>
      <c r="N103" s="33"/>
      <c r="O103" s="33"/>
      <c r="P103" s="33"/>
      <c r="Q103" s="22"/>
      <c r="R103" s="22"/>
      <c r="S103" s="32"/>
      <c r="U103" s="22"/>
      <c r="V103" s="32"/>
    </row>
    <row r="104" spans="2:25" ht="15.6" x14ac:dyDescent="0.3">
      <c r="B104" s="27" t="s">
        <v>209</v>
      </c>
      <c r="C104" s="28"/>
      <c r="D104" s="37" t="str">
        <f>IF(D103="","", IF(D103&gt;=0.2, "Yes", "No"))</f>
        <v>Yes</v>
      </c>
      <c r="E104" s="132" t="str">
        <f>IF(AND(G86&lt;&gt;"Yes", H86&lt;&gt;"Yes",I86&lt;&gt;"Yes",J86&lt;&gt;"Yes",N86&lt;&gt;"Yes",O86&lt;&gt;"Yes",P86&lt;&gt;"Yes",Q86&lt;&gt;"Yes",R86&lt;&gt;"Yes",S86&lt;&gt;"Yes",T86&lt;&gt;"Yes",U86&lt;&gt;"Yes"), "You must complete Table A and provide at least two full quarters of operation for the eligibility indicator to work", "")</f>
        <v/>
      </c>
      <c r="F104" s="32"/>
      <c r="G104" s="129"/>
      <c r="H104" s="130"/>
      <c r="I104" s="131"/>
      <c r="J104" s="31"/>
      <c r="L104" s="130"/>
      <c r="M104" s="130"/>
      <c r="N104" s="130"/>
      <c r="O104" s="130"/>
      <c r="P104" s="130"/>
      <c r="Q104" s="130"/>
      <c r="R104" s="32"/>
      <c r="T104" s="130"/>
      <c r="U104" s="32"/>
    </row>
    <row r="105" spans="2:25" ht="15.6" x14ac:dyDescent="0.3">
      <c r="B105" s="271"/>
      <c r="C105" s="271"/>
      <c r="D105" s="24"/>
      <c r="E105" s="132"/>
      <c r="F105" s="32"/>
      <c r="G105" s="130"/>
      <c r="H105" s="130"/>
      <c r="I105" s="131"/>
      <c r="J105" s="31"/>
      <c r="L105" s="130"/>
      <c r="M105" s="130"/>
      <c r="N105" s="130"/>
      <c r="O105" s="130"/>
      <c r="P105" s="130"/>
      <c r="Q105" s="130"/>
      <c r="R105" s="32"/>
      <c r="T105" s="130"/>
      <c r="U105" s="32"/>
    </row>
    <row r="106" spans="2:25" ht="15.6" x14ac:dyDescent="0.3">
      <c r="E106" s="34"/>
      <c r="F106" s="22"/>
      <c r="G106" s="31"/>
      <c r="H106" s="34"/>
      <c r="I106" s="32"/>
      <c r="J106" s="31"/>
      <c r="L106" s="34"/>
      <c r="M106" s="34"/>
      <c r="N106" s="34"/>
      <c r="O106" s="34"/>
      <c r="P106" s="34"/>
      <c r="Q106" s="34"/>
      <c r="R106" s="32"/>
      <c r="T106" s="34"/>
      <c r="U106" s="32"/>
    </row>
    <row r="107" spans="2:25" ht="35.4" customHeight="1" x14ac:dyDescent="0.3">
      <c r="B107" s="272" t="str">
        <f>"TABLE B: "&amp;D22</f>
        <v>TABLE B: You do have to fill out this table.</v>
      </c>
      <c r="C107" s="273"/>
      <c r="D107" s="274"/>
      <c r="E107" s="275"/>
      <c r="F107" s="276"/>
      <c r="G107" s="524" t="s">
        <v>211</v>
      </c>
      <c r="H107" s="525"/>
      <c r="I107" s="525"/>
      <c r="J107" s="525"/>
      <c r="K107" s="525"/>
      <c r="L107" s="525"/>
      <c r="M107" s="526"/>
      <c r="N107" s="556" t="s">
        <v>212</v>
      </c>
      <c r="O107" s="557"/>
      <c r="P107" s="557"/>
      <c r="Q107" s="557"/>
      <c r="R107" s="557"/>
      <c r="S107" s="557"/>
      <c r="T107" s="557"/>
      <c r="U107" s="557"/>
      <c r="V107" s="557"/>
      <c r="W107" s="557"/>
      <c r="X107" s="557"/>
      <c r="Y107" s="557"/>
    </row>
    <row r="108" spans="2:25" ht="46.8" x14ac:dyDescent="0.3">
      <c r="B108" s="178" t="s">
        <v>213</v>
      </c>
      <c r="C108" s="277" t="s">
        <v>214</v>
      </c>
      <c r="D108" s="178" t="s">
        <v>215</v>
      </c>
      <c r="E108" s="278" t="s">
        <v>216</v>
      </c>
      <c r="F108" s="279" t="s">
        <v>276</v>
      </c>
      <c r="G108" s="165" t="s">
        <v>261</v>
      </c>
      <c r="H108" s="165" t="s">
        <v>262</v>
      </c>
      <c r="I108" s="165" t="s">
        <v>263</v>
      </c>
      <c r="J108" s="280" t="s">
        <v>178</v>
      </c>
      <c r="K108" s="280" t="s">
        <v>179</v>
      </c>
      <c r="L108" s="281" t="s">
        <v>180</v>
      </c>
      <c r="M108" s="281" t="s">
        <v>181</v>
      </c>
      <c r="N108" s="40" t="s">
        <v>253</v>
      </c>
      <c r="O108" s="40" t="s">
        <v>254</v>
      </c>
      <c r="P108" s="40" t="s">
        <v>255</v>
      </c>
      <c r="Q108" s="40" t="s">
        <v>256</v>
      </c>
      <c r="R108" s="40" t="s">
        <v>257</v>
      </c>
      <c r="S108" s="40" t="s">
        <v>258</v>
      </c>
      <c r="T108" s="40" t="s">
        <v>259</v>
      </c>
      <c r="U108" s="40" t="s">
        <v>260</v>
      </c>
      <c r="V108" s="40" t="s">
        <v>156</v>
      </c>
      <c r="W108" s="40" t="s">
        <v>157</v>
      </c>
      <c r="X108" s="40" t="s">
        <v>158</v>
      </c>
      <c r="Y108" s="40" t="s">
        <v>159</v>
      </c>
    </row>
    <row r="109" spans="2:25" ht="15.6" x14ac:dyDescent="0.3">
      <c r="B109" s="41" t="s">
        <v>277</v>
      </c>
      <c r="C109" s="42" t="s">
        <v>278</v>
      </c>
      <c r="D109" s="41" t="s">
        <v>279</v>
      </c>
      <c r="E109" s="41" t="s">
        <v>280</v>
      </c>
      <c r="F109" s="43" t="s">
        <v>246</v>
      </c>
      <c r="G109" s="44"/>
      <c r="H109" s="114"/>
      <c r="I109" s="45">
        <v>30000</v>
      </c>
      <c r="J109" s="45">
        <v>90000</v>
      </c>
      <c r="K109" s="45">
        <v>30000</v>
      </c>
      <c r="L109" s="45"/>
      <c r="M109" s="283"/>
      <c r="N109" s="46"/>
      <c r="O109" s="47"/>
      <c r="P109" s="47"/>
      <c r="Q109" s="47"/>
      <c r="R109" s="47"/>
      <c r="S109" s="47"/>
      <c r="T109" s="47"/>
      <c r="U109" s="47"/>
      <c r="V109" s="47"/>
      <c r="W109" s="47"/>
      <c r="X109" s="47"/>
      <c r="Y109" s="48"/>
    </row>
    <row r="110" spans="2:25" ht="15.6" x14ac:dyDescent="0.3">
      <c r="B110" s="49" t="s">
        <v>281</v>
      </c>
      <c r="C110" s="50" t="s">
        <v>278</v>
      </c>
      <c r="D110" s="51" t="s">
        <v>282</v>
      </c>
      <c r="E110" s="49" t="s">
        <v>283</v>
      </c>
      <c r="F110" s="52" t="s">
        <v>247</v>
      </c>
      <c r="G110" s="53"/>
      <c r="H110" s="115"/>
      <c r="I110" s="54">
        <v>45000</v>
      </c>
      <c r="J110" s="54">
        <v>50000</v>
      </c>
      <c r="K110" s="54">
        <v>40000</v>
      </c>
      <c r="L110" s="54"/>
      <c r="M110" s="285"/>
      <c r="N110" s="55"/>
      <c r="O110" s="56"/>
      <c r="P110" s="56"/>
      <c r="Q110" s="56"/>
      <c r="R110" s="56"/>
      <c r="S110" s="56"/>
      <c r="T110" s="56"/>
      <c r="U110" s="56"/>
      <c r="V110" s="56"/>
      <c r="W110" s="56"/>
      <c r="X110" s="56"/>
      <c r="Y110" s="57"/>
    </row>
    <row r="111" spans="2:25" ht="15.6" x14ac:dyDescent="0.3">
      <c r="B111" s="51" t="s">
        <v>284</v>
      </c>
      <c r="C111" s="58" t="s">
        <v>278</v>
      </c>
      <c r="D111" s="59" t="s">
        <v>282</v>
      </c>
      <c r="E111" s="49" t="s">
        <v>283</v>
      </c>
      <c r="F111" s="52" t="s">
        <v>247</v>
      </c>
      <c r="G111" s="65"/>
      <c r="H111" s="115"/>
      <c r="I111" s="61">
        <v>6000</v>
      </c>
      <c r="J111" s="198">
        <v>5000</v>
      </c>
      <c r="K111" s="198">
        <v>2000</v>
      </c>
      <c r="L111" s="198"/>
      <c r="M111" s="286"/>
      <c r="N111" s="62"/>
      <c r="O111" s="63"/>
      <c r="P111" s="63"/>
      <c r="Q111" s="63"/>
      <c r="R111" s="63"/>
      <c r="S111" s="63"/>
      <c r="T111" s="63"/>
      <c r="U111" s="63"/>
      <c r="V111" s="63"/>
      <c r="W111" s="63"/>
      <c r="X111" s="63"/>
      <c r="Y111" s="64"/>
    </row>
    <row r="112" spans="2:25" ht="15.6" x14ac:dyDescent="0.3">
      <c r="B112" s="51" t="s">
        <v>285</v>
      </c>
      <c r="C112" s="19" t="s">
        <v>278</v>
      </c>
      <c r="D112" s="51" t="s">
        <v>282</v>
      </c>
      <c r="E112" s="49" t="s">
        <v>283</v>
      </c>
      <c r="F112" s="52" t="s">
        <v>247</v>
      </c>
      <c r="G112" s="65"/>
      <c r="H112" s="117"/>
      <c r="I112" s="66">
        <v>48000</v>
      </c>
      <c r="J112" s="66">
        <v>60000</v>
      </c>
      <c r="K112" s="66">
        <v>28000</v>
      </c>
      <c r="L112" s="66"/>
      <c r="M112" s="288"/>
      <c r="N112" s="67"/>
      <c r="O112" s="68"/>
      <c r="P112" s="68"/>
      <c r="Q112" s="68"/>
      <c r="R112" s="68"/>
      <c r="S112" s="68"/>
      <c r="T112" s="68"/>
      <c r="U112" s="68"/>
      <c r="V112" s="68"/>
      <c r="W112" s="68"/>
      <c r="X112" s="68"/>
      <c r="Y112" s="69"/>
    </row>
    <row r="113" spans="2:25" ht="15.6" x14ac:dyDescent="0.3">
      <c r="B113" s="51" t="s">
        <v>286</v>
      </c>
      <c r="C113" s="19" t="s">
        <v>278</v>
      </c>
      <c r="D113" s="51" t="s">
        <v>287</v>
      </c>
      <c r="E113" s="49" t="s">
        <v>288</v>
      </c>
      <c r="F113" s="52" t="s">
        <v>246</v>
      </c>
      <c r="G113" s="65"/>
      <c r="H113" s="117"/>
      <c r="I113" s="66">
        <v>1000</v>
      </c>
      <c r="J113" s="66">
        <v>0</v>
      </c>
      <c r="K113" s="66">
        <v>5000</v>
      </c>
      <c r="L113" s="66"/>
      <c r="M113" s="288"/>
      <c r="N113" s="67"/>
      <c r="O113" s="68"/>
      <c r="P113" s="68"/>
      <c r="Q113" s="68"/>
      <c r="R113" s="68"/>
      <c r="S113" s="68"/>
      <c r="T113" s="68"/>
      <c r="U113" s="68"/>
      <c r="V113" s="68"/>
      <c r="W113" s="68"/>
      <c r="X113" s="68"/>
      <c r="Y113" s="69"/>
    </row>
    <row r="114" spans="2:25" ht="15.6" x14ac:dyDescent="0.3">
      <c r="B114" s="51"/>
      <c r="C114" s="19"/>
      <c r="D114" s="51"/>
      <c r="E114" s="49"/>
      <c r="F114" s="52"/>
      <c r="G114" s="65"/>
      <c r="H114" s="117"/>
      <c r="I114" s="66"/>
      <c r="J114" s="66"/>
      <c r="K114" s="66"/>
      <c r="L114" s="66"/>
      <c r="M114" s="288"/>
      <c r="N114" s="67"/>
      <c r="O114" s="68"/>
      <c r="P114" s="68"/>
      <c r="Q114" s="68"/>
      <c r="R114" s="68"/>
      <c r="S114" s="68"/>
      <c r="T114" s="68"/>
      <c r="U114" s="68"/>
      <c r="V114" s="68"/>
      <c r="W114" s="68"/>
      <c r="X114" s="68"/>
      <c r="Y114" s="69"/>
    </row>
    <row r="115" spans="2:25" ht="15.6" x14ac:dyDescent="0.3">
      <c r="B115" s="51"/>
      <c r="C115" s="19"/>
      <c r="D115" s="51"/>
      <c r="E115" s="49"/>
      <c r="F115" s="52"/>
      <c r="G115" s="65"/>
      <c r="H115" s="117"/>
      <c r="I115" s="66"/>
      <c r="J115" s="66"/>
      <c r="K115" s="66"/>
      <c r="L115" s="66"/>
      <c r="M115" s="288"/>
      <c r="N115" s="67"/>
      <c r="O115" s="68"/>
      <c r="P115" s="68"/>
      <c r="Q115" s="68"/>
      <c r="R115" s="68"/>
      <c r="S115" s="68"/>
      <c r="T115" s="68"/>
      <c r="U115" s="68"/>
      <c r="V115" s="68"/>
      <c r="W115" s="68"/>
      <c r="X115" s="68"/>
      <c r="Y115" s="69"/>
    </row>
    <row r="116" spans="2:25" ht="15.6" x14ac:dyDescent="0.3">
      <c r="B116" s="51"/>
      <c r="C116" s="19"/>
      <c r="D116" s="51"/>
      <c r="E116" s="51"/>
      <c r="F116" s="52"/>
      <c r="G116" s="65"/>
      <c r="H116" s="117"/>
      <c r="I116" s="66"/>
      <c r="J116" s="66"/>
      <c r="K116" s="66"/>
      <c r="L116" s="66"/>
      <c r="M116" s="288"/>
      <c r="N116" s="67"/>
      <c r="O116" s="68"/>
      <c r="P116" s="68"/>
      <c r="Q116" s="68"/>
      <c r="R116" s="68"/>
      <c r="S116" s="68"/>
      <c r="T116" s="68"/>
      <c r="U116" s="68"/>
      <c r="V116" s="68"/>
      <c r="W116" s="68"/>
      <c r="X116" s="68"/>
      <c r="Y116" s="69"/>
    </row>
    <row r="117" spans="2:25" ht="15.6" x14ac:dyDescent="0.3">
      <c r="B117" s="51"/>
      <c r="C117" s="19"/>
      <c r="D117" s="51"/>
      <c r="E117" s="51"/>
      <c r="F117" s="52"/>
      <c r="G117" s="65"/>
      <c r="H117" s="117"/>
      <c r="I117" s="66"/>
      <c r="J117" s="66"/>
      <c r="K117" s="66"/>
      <c r="L117" s="66"/>
      <c r="M117" s="288"/>
      <c r="N117" s="67"/>
      <c r="O117" s="68"/>
      <c r="P117" s="68"/>
      <c r="Q117" s="68"/>
      <c r="R117" s="68"/>
      <c r="S117" s="68"/>
      <c r="T117" s="68"/>
      <c r="U117" s="68"/>
      <c r="V117" s="68"/>
      <c r="W117" s="68"/>
      <c r="X117" s="68"/>
      <c r="Y117" s="69"/>
    </row>
    <row r="118" spans="2:25" ht="15.6" x14ac:dyDescent="0.3">
      <c r="B118" s="51"/>
      <c r="C118" s="19"/>
      <c r="D118" s="51"/>
      <c r="E118" s="51"/>
      <c r="F118" s="52"/>
      <c r="G118" s="65"/>
      <c r="H118" s="117"/>
      <c r="I118" s="66"/>
      <c r="J118" s="66"/>
      <c r="K118" s="66"/>
      <c r="L118" s="66"/>
      <c r="M118" s="288"/>
      <c r="N118" s="67"/>
      <c r="O118" s="68"/>
      <c r="P118" s="68"/>
      <c r="Q118" s="68"/>
      <c r="R118" s="68"/>
      <c r="S118" s="68"/>
      <c r="T118" s="68"/>
      <c r="U118" s="68"/>
      <c r="V118" s="68"/>
      <c r="W118" s="68"/>
      <c r="X118" s="68"/>
      <c r="Y118" s="69"/>
    </row>
    <row r="119" spans="2:25" ht="15.6" x14ac:dyDescent="0.3">
      <c r="B119" s="51"/>
      <c r="C119" s="19"/>
      <c r="D119" s="51"/>
      <c r="E119" s="51"/>
      <c r="F119" s="52"/>
      <c r="G119" s="65"/>
      <c r="H119" s="117"/>
      <c r="I119" s="66"/>
      <c r="J119" s="66"/>
      <c r="K119" s="66"/>
      <c r="L119" s="66"/>
      <c r="M119" s="288"/>
      <c r="N119" s="67"/>
      <c r="O119" s="68"/>
      <c r="P119" s="68"/>
      <c r="Q119" s="68"/>
      <c r="R119" s="68"/>
      <c r="S119" s="68"/>
      <c r="T119" s="68"/>
      <c r="U119" s="68"/>
      <c r="V119" s="68"/>
      <c r="W119" s="68"/>
      <c r="X119" s="68"/>
      <c r="Y119" s="69"/>
    </row>
    <row r="120" spans="2:25" ht="15.6" x14ac:dyDescent="0.3">
      <c r="B120" s="51"/>
      <c r="C120" s="19"/>
      <c r="D120" s="51"/>
      <c r="E120" s="51"/>
      <c r="F120" s="52"/>
      <c r="G120" s="65"/>
      <c r="H120" s="117"/>
      <c r="I120" s="66"/>
      <c r="J120" s="66"/>
      <c r="K120" s="66"/>
      <c r="L120" s="66"/>
      <c r="M120" s="288"/>
      <c r="N120" s="67"/>
      <c r="O120" s="68"/>
      <c r="P120" s="68"/>
      <c r="Q120" s="68"/>
      <c r="R120" s="68"/>
      <c r="S120" s="68"/>
      <c r="T120" s="68"/>
      <c r="U120" s="68"/>
      <c r="V120" s="68"/>
      <c r="W120" s="68"/>
      <c r="X120" s="68"/>
      <c r="Y120" s="69"/>
    </row>
    <row r="121" spans="2:25" ht="15.6" x14ac:dyDescent="0.3">
      <c r="B121" s="51"/>
      <c r="C121" s="19"/>
      <c r="D121" s="51"/>
      <c r="E121" s="51"/>
      <c r="F121" s="52"/>
      <c r="G121" s="65"/>
      <c r="H121" s="117"/>
      <c r="I121" s="66"/>
      <c r="J121" s="66"/>
      <c r="K121" s="66"/>
      <c r="L121" s="66"/>
      <c r="M121" s="288"/>
      <c r="N121" s="67"/>
      <c r="O121" s="68"/>
      <c r="P121" s="68"/>
      <c r="Q121" s="68"/>
      <c r="R121" s="68"/>
      <c r="S121" s="68"/>
      <c r="T121" s="68"/>
      <c r="U121" s="68"/>
      <c r="V121" s="68"/>
      <c r="W121" s="68"/>
      <c r="X121" s="68"/>
      <c r="Y121" s="69"/>
    </row>
    <row r="122" spans="2:25" ht="15.6" x14ac:dyDescent="0.3">
      <c r="B122" s="51"/>
      <c r="C122" s="19"/>
      <c r="D122" s="51"/>
      <c r="E122" s="51"/>
      <c r="F122" s="52"/>
      <c r="G122" s="65"/>
      <c r="H122" s="117"/>
      <c r="I122" s="66"/>
      <c r="J122" s="66"/>
      <c r="K122" s="66"/>
      <c r="L122" s="66"/>
      <c r="M122" s="288"/>
      <c r="N122" s="67"/>
      <c r="O122" s="68"/>
      <c r="P122" s="68"/>
      <c r="Q122" s="68"/>
      <c r="R122" s="68"/>
      <c r="S122" s="68"/>
      <c r="T122" s="68"/>
      <c r="U122" s="68"/>
      <c r="V122" s="68"/>
      <c r="W122" s="68"/>
      <c r="X122" s="68"/>
      <c r="Y122" s="69"/>
    </row>
    <row r="123" spans="2:25" ht="15.6" x14ac:dyDescent="0.3">
      <c r="B123" s="70"/>
      <c r="C123" s="20"/>
      <c r="D123" s="71"/>
      <c r="E123" s="71"/>
      <c r="F123" s="72"/>
      <c r="G123" s="73"/>
      <c r="H123" s="74"/>
      <c r="I123" s="74"/>
      <c r="J123" s="118"/>
      <c r="K123" s="118"/>
      <c r="L123" s="118"/>
      <c r="M123" s="289"/>
      <c r="N123" s="75"/>
      <c r="O123" s="76"/>
      <c r="P123" s="76"/>
      <c r="Q123" s="76"/>
      <c r="R123" s="76"/>
      <c r="S123" s="76"/>
      <c r="T123" s="76"/>
      <c r="U123" s="76"/>
      <c r="V123" s="76"/>
      <c r="W123" s="76"/>
      <c r="X123" s="76"/>
      <c r="Y123" s="77"/>
    </row>
    <row r="124" spans="2:25" ht="15.6" x14ac:dyDescent="0.3">
      <c r="B124" s="78"/>
      <c r="C124" s="78"/>
      <c r="D124" s="78"/>
      <c r="E124" s="78"/>
      <c r="F124" s="79" t="s">
        <v>218</v>
      </c>
      <c r="G124" s="80">
        <f>SUM(G109:G123)</f>
        <v>0</v>
      </c>
      <c r="H124" s="80">
        <f t="shared" ref="H124:Y124" si="14">SUM(H109:H123)</f>
        <v>0</v>
      </c>
      <c r="I124" s="80">
        <f t="shared" si="14"/>
        <v>130000</v>
      </c>
      <c r="J124" s="80">
        <f t="shared" si="14"/>
        <v>205000</v>
      </c>
      <c r="K124" s="80">
        <f t="shared" si="14"/>
        <v>105000</v>
      </c>
      <c r="L124" s="80">
        <f t="shared" si="14"/>
        <v>0</v>
      </c>
      <c r="M124" s="80">
        <f t="shared" si="14"/>
        <v>0</v>
      </c>
      <c r="N124" s="80">
        <f t="shared" si="14"/>
        <v>0</v>
      </c>
      <c r="O124" s="80">
        <f t="shared" si="14"/>
        <v>0</v>
      </c>
      <c r="P124" s="80">
        <f t="shared" si="14"/>
        <v>0</v>
      </c>
      <c r="Q124" s="80">
        <f t="shared" si="14"/>
        <v>0</v>
      </c>
      <c r="R124" s="80">
        <f t="shared" si="14"/>
        <v>0</v>
      </c>
      <c r="S124" s="80">
        <f t="shared" si="14"/>
        <v>0</v>
      </c>
      <c r="T124" s="80">
        <f t="shared" si="14"/>
        <v>0</v>
      </c>
      <c r="U124" s="80">
        <f t="shared" si="14"/>
        <v>0</v>
      </c>
      <c r="V124" s="80">
        <f t="shared" si="14"/>
        <v>0</v>
      </c>
      <c r="W124" s="80">
        <f t="shared" si="14"/>
        <v>0</v>
      </c>
      <c r="X124" s="80">
        <f t="shared" si="14"/>
        <v>0</v>
      </c>
      <c r="Y124" s="80">
        <f t="shared" si="14"/>
        <v>0</v>
      </c>
    </row>
    <row r="125" spans="2:25" ht="15.6" x14ac:dyDescent="0.3">
      <c r="B125" s="78"/>
      <c r="C125" s="78"/>
      <c r="D125" s="78"/>
      <c r="E125" s="78"/>
      <c r="F125" s="290"/>
      <c r="G125" s="169"/>
      <c r="H125" s="169"/>
      <c r="I125" s="169"/>
      <c r="J125" s="169"/>
      <c r="K125" s="169"/>
      <c r="L125" s="169"/>
      <c r="M125" s="169"/>
      <c r="N125" s="169"/>
      <c r="O125" s="169"/>
      <c r="P125" s="169"/>
      <c r="Q125" s="169"/>
      <c r="R125" s="169"/>
      <c r="S125" s="169"/>
      <c r="T125" s="169"/>
      <c r="U125" s="169"/>
      <c r="V125" s="169"/>
      <c r="W125" s="169"/>
    </row>
    <row r="126" spans="2:25" ht="15.6" x14ac:dyDescent="0.3">
      <c r="B126" s="78"/>
      <c r="C126" s="78"/>
      <c r="D126" s="78"/>
      <c r="E126" s="78"/>
      <c r="F126" s="290"/>
      <c r="G126" s="169"/>
      <c r="H126" s="169"/>
      <c r="I126" s="169"/>
      <c r="J126" s="169"/>
      <c r="K126" s="169"/>
      <c r="L126" s="169"/>
      <c r="M126" s="169"/>
      <c r="N126" s="169"/>
      <c r="O126" s="169"/>
      <c r="P126" s="169"/>
      <c r="Q126" s="169"/>
      <c r="R126" s="169"/>
      <c r="S126" s="169"/>
      <c r="T126" s="169"/>
      <c r="U126" s="169"/>
      <c r="V126" s="169"/>
      <c r="W126" s="169"/>
    </row>
    <row r="127" spans="2:25" ht="15.6" x14ac:dyDescent="0.3">
      <c r="B127" s="78"/>
      <c r="C127" s="78"/>
      <c r="D127" s="78"/>
      <c r="E127" s="78"/>
      <c r="F127" s="290"/>
      <c r="G127" s="169"/>
      <c r="H127" s="169"/>
      <c r="I127" s="169"/>
      <c r="J127" s="169"/>
      <c r="K127" s="169"/>
      <c r="L127" s="169"/>
      <c r="M127" s="169"/>
      <c r="N127" s="169"/>
      <c r="O127" s="169"/>
      <c r="P127" s="169"/>
      <c r="Q127" s="169"/>
      <c r="R127" s="169"/>
      <c r="S127" s="169"/>
      <c r="T127" s="169"/>
      <c r="U127" s="169"/>
      <c r="V127" s="169"/>
      <c r="W127" s="169"/>
    </row>
    <row r="128" spans="2:25" ht="15.6" x14ac:dyDescent="0.3">
      <c r="B128" s="22"/>
      <c r="C128" s="22"/>
      <c r="D128" s="22"/>
      <c r="E128" s="22"/>
      <c r="F128" s="82"/>
      <c r="G128" s="22" t="str">
        <f>IF(SUM(G90:Y90)&lt;&gt;SUM(G124:Y124), "Note: the sum of table B should equal total business grid electricity in table A", "")</f>
        <v/>
      </c>
      <c r="H128" s="22"/>
      <c r="I128" s="32"/>
      <c r="J128" s="22"/>
      <c r="L128" s="22"/>
      <c r="M128" s="22"/>
      <c r="N128" s="22"/>
      <c r="O128" s="22"/>
      <c r="P128" s="22"/>
      <c r="Q128" s="22"/>
      <c r="R128" s="82"/>
      <c r="T128" s="22"/>
      <c r="U128" s="82"/>
    </row>
    <row r="129" spans="2:25" ht="35.25" customHeight="1" x14ac:dyDescent="0.3">
      <c r="B129" s="272" t="str">
        <f>"TABLE C: "&amp;E22</f>
        <v>TABLE C: You do have to fill out this table.</v>
      </c>
      <c r="C129" s="291"/>
      <c r="D129" s="292"/>
      <c r="E129" s="293"/>
      <c r="F129" s="276"/>
      <c r="G129" s="524" t="s">
        <v>220</v>
      </c>
      <c r="H129" s="525"/>
      <c r="I129" s="525"/>
      <c r="J129" s="525"/>
      <c r="K129" s="525"/>
      <c r="L129" s="525"/>
      <c r="M129" s="526"/>
      <c r="N129" s="534" t="s">
        <v>220</v>
      </c>
      <c r="O129" s="525"/>
      <c r="P129" s="525"/>
      <c r="Q129" s="525"/>
      <c r="R129" s="525"/>
      <c r="S129" s="525"/>
      <c r="T129" s="525"/>
      <c r="U129" s="525"/>
      <c r="V129" s="525"/>
      <c r="W129" s="525"/>
      <c r="X129" s="525"/>
      <c r="Y129" s="525"/>
    </row>
    <row r="130" spans="2:25" ht="46.8" x14ac:dyDescent="0.3">
      <c r="B130" s="96" t="s">
        <v>213</v>
      </c>
      <c r="C130" s="96" t="s">
        <v>214</v>
      </c>
      <c r="D130" s="96" t="s">
        <v>215</v>
      </c>
      <c r="E130" s="179" t="s">
        <v>216</v>
      </c>
      <c r="F130" s="294" t="s">
        <v>221</v>
      </c>
      <c r="G130" s="113" t="s">
        <v>261</v>
      </c>
      <c r="H130" s="37" t="s">
        <v>262</v>
      </c>
      <c r="I130" s="37" t="s">
        <v>263</v>
      </c>
      <c r="J130" s="280" t="s">
        <v>178</v>
      </c>
      <c r="K130" s="281" t="s">
        <v>179</v>
      </c>
      <c r="L130" s="281" t="s">
        <v>180</v>
      </c>
      <c r="M130" s="281" t="s">
        <v>181</v>
      </c>
      <c r="N130" s="40" t="s">
        <v>253</v>
      </c>
      <c r="O130" s="40" t="s">
        <v>254</v>
      </c>
      <c r="P130" s="166" t="s">
        <v>255</v>
      </c>
      <c r="Q130" s="40" t="s">
        <v>256</v>
      </c>
      <c r="R130" s="40" t="s">
        <v>257</v>
      </c>
      <c r="S130" s="40" t="s">
        <v>258</v>
      </c>
      <c r="T130" s="40" t="s">
        <v>259</v>
      </c>
      <c r="U130" s="40" t="s">
        <v>260</v>
      </c>
      <c r="V130" s="40" t="s">
        <v>156</v>
      </c>
      <c r="W130" s="40" t="s">
        <v>157</v>
      </c>
      <c r="X130" s="40" t="s">
        <v>158</v>
      </c>
      <c r="Y130" s="40" t="s">
        <v>159</v>
      </c>
    </row>
    <row r="131" spans="2:25" ht="15.6" x14ac:dyDescent="0.3">
      <c r="B131" s="41" t="s">
        <v>277</v>
      </c>
      <c r="C131" s="42" t="s">
        <v>278</v>
      </c>
      <c r="D131" s="42" t="s">
        <v>279</v>
      </c>
      <c r="E131" s="41" t="s">
        <v>280</v>
      </c>
      <c r="F131" s="83">
        <v>20132111</v>
      </c>
      <c r="G131" s="44"/>
      <c r="H131" s="114"/>
      <c r="I131" s="45">
        <v>30000</v>
      </c>
      <c r="J131" s="45">
        <v>90000</v>
      </c>
      <c r="K131" s="282">
        <v>30000</v>
      </c>
      <c r="L131" s="45"/>
      <c r="M131" s="283"/>
      <c r="N131" s="46"/>
      <c r="O131" s="47"/>
      <c r="P131" s="47"/>
      <c r="Q131" s="47"/>
      <c r="R131" s="47"/>
      <c r="S131" s="47"/>
      <c r="T131" s="47"/>
      <c r="U131" s="47"/>
      <c r="V131" s="47"/>
      <c r="W131" s="47"/>
      <c r="X131" s="47"/>
      <c r="Y131" s="48"/>
    </row>
    <row r="132" spans="2:25" ht="15.6" x14ac:dyDescent="0.3">
      <c r="B132" s="49" t="s">
        <v>281</v>
      </c>
      <c r="C132" s="50" t="s">
        <v>278</v>
      </c>
      <c r="D132" s="50" t="s">
        <v>282</v>
      </c>
      <c r="E132" s="49" t="s">
        <v>283</v>
      </c>
      <c r="F132" s="84">
        <v>20132235</v>
      </c>
      <c r="G132" s="53"/>
      <c r="H132" s="115"/>
      <c r="I132" s="54">
        <v>0</v>
      </c>
      <c r="J132" s="54">
        <v>10000</v>
      </c>
      <c r="K132" s="284">
        <v>10000</v>
      </c>
      <c r="L132" s="54"/>
      <c r="M132" s="285"/>
      <c r="N132" s="55"/>
      <c r="O132" s="56"/>
      <c r="P132" s="56"/>
      <c r="Q132" s="56"/>
      <c r="R132" s="56"/>
      <c r="S132" s="56"/>
      <c r="T132" s="56"/>
      <c r="U132" s="56"/>
      <c r="V132" s="56"/>
      <c r="W132" s="56"/>
      <c r="X132" s="56"/>
      <c r="Y132" s="57"/>
    </row>
    <row r="133" spans="2:25" ht="15.6" x14ac:dyDescent="0.3">
      <c r="B133" s="49" t="s">
        <v>281</v>
      </c>
      <c r="C133" s="50" t="s">
        <v>278</v>
      </c>
      <c r="D133" s="50" t="s">
        <v>282</v>
      </c>
      <c r="E133" s="49" t="s">
        <v>283</v>
      </c>
      <c r="F133" s="84">
        <v>20133250</v>
      </c>
      <c r="G133" s="53"/>
      <c r="H133" s="116"/>
      <c r="I133" s="61">
        <v>20000</v>
      </c>
      <c r="J133" s="198">
        <v>20000</v>
      </c>
      <c r="K133" s="116">
        <v>15000</v>
      </c>
      <c r="L133" s="198"/>
      <c r="M133" s="286"/>
      <c r="N133" s="62"/>
      <c r="O133" s="63"/>
      <c r="P133" s="63"/>
      <c r="Q133" s="63"/>
      <c r="R133" s="63"/>
      <c r="S133" s="63"/>
      <c r="T133" s="63"/>
      <c r="U133" s="63"/>
      <c r="V133" s="63"/>
      <c r="W133" s="63"/>
      <c r="X133" s="63"/>
      <c r="Y133" s="64"/>
    </row>
    <row r="134" spans="2:25" ht="15.6" x14ac:dyDescent="0.3">
      <c r="B134" s="49" t="s">
        <v>281</v>
      </c>
      <c r="C134" s="50" t="s">
        <v>278</v>
      </c>
      <c r="D134" s="50" t="s">
        <v>282</v>
      </c>
      <c r="E134" s="49" t="s">
        <v>283</v>
      </c>
      <c r="F134" s="84">
        <v>20302350</v>
      </c>
      <c r="G134" s="65"/>
      <c r="H134" s="117"/>
      <c r="I134" s="66">
        <v>25000</v>
      </c>
      <c r="J134" s="66">
        <v>20000</v>
      </c>
      <c r="K134" s="287">
        <v>15000</v>
      </c>
      <c r="L134" s="66"/>
      <c r="M134" s="288"/>
      <c r="N134" s="67"/>
      <c r="O134" s="68"/>
      <c r="P134" s="68"/>
      <c r="Q134" s="68"/>
      <c r="R134" s="68"/>
      <c r="S134" s="68"/>
      <c r="T134" s="68"/>
      <c r="U134" s="68"/>
      <c r="V134" s="68"/>
      <c r="W134" s="68"/>
      <c r="X134" s="68"/>
      <c r="Y134" s="69"/>
    </row>
    <row r="135" spans="2:25" ht="15.6" x14ac:dyDescent="0.3">
      <c r="B135" s="51" t="s">
        <v>284</v>
      </c>
      <c r="C135" s="50" t="s">
        <v>278</v>
      </c>
      <c r="D135" s="50" t="s">
        <v>282</v>
      </c>
      <c r="E135" s="49" t="s">
        <v>283</v>
      </c>
      <c r="F135" s="84">
        <v>20132235</v>
      </c>
      <c r="G135" s="65"/>
      <c r="H135" s="117"/>
      <c r="I135" s="66">
        <v>1000</v>
      </c>
      <c r="J135" s="66">
        <v>1000</v>
      </c>
      <c r="K135" s="287">
        <v>1000</v>
      </c>
      <c r="L135" s="66"/>
      <c r="M135" s="288"/>
      <c r="N135" s="67"/>
      <c r="O135" s="68"/>
      <c r="P135" s="68"/>
      <c r="Q135" s="68"/>
      <c r="R135" s="68"/>
      <c r="S135" s="68"/>
      <c r="T135" s="68"/>
      <c r="U135" s="68"/>
      <c r="V135" s="68"/>
      <c r="W135" s="68"/>
      <c r="X135" s="68"/>
      <c r="Y135" s="69"/>
    </row>
    <row r="136" spans="2:25" ht="15.6" x14ac:dyDescent="0.3">
      <c r="B136" s="51" t="s">
        <v>284</v>
      </c>
      <c r="C136" s="50" t="s">
        <v>278</v>
      </c>
      <c r="D136" s="50" t="s">
        <v>282</v>
      </c>
      <c r="E136" s="49" t="s">
        <v>283</v>
      </c>
      <c r="F136" s="84">
        <v>20133250</v>
      </c>
      <c r="G136" s="65"/>
      <c r="H136" s="117"/>
      <c r="I136" s="66">
        <v>5000</v>
      </c>
      <c r="J136" s="66">
        <v>4000</v>
      </c>
      <c r="K136" s="287">
        <v>1000</v>
      </c>
      <c r="L136" s="66"/>
      <c r="M136" s="288"/>
      <c r="N136" s="67"/>
      <c r="O136" s="68"/>
      <c r="P136" s="68"/>
      <c r="Q136" s="68"/>
      <c r="R136" s="68"/>
      <c r="S136" s="68"/>
      <c r="T136" s="68"/>
      <c r="U136" s="68"/>
      <c r="V136" s="68"/>
      <c r="W136" s="68"/>
      <c r="X136" s="68"/>
      <c r="Y136" s="69"/>
    </row>
    <row r="137" spans="2:25" ht="15.6" x14ac:dyDescent="0.3">
      <c r="B137" s="51" t="s">
        <v>285</v>
      </c>
      <c r="C137" s="19" t="s">
        <v>278</v>
      </c>
      <c r="D137" s="19" t="s">
        <v>282</v>
      </c>
      <c r="E137" s="49" t="s">
        <v>283</v>
      </c>
      <c r="F137" s="85">
        <v>20132235</v>
      </c>
      <c r="G137" s="65"/>
      <c r="H137" s="117"/>
      <c r="I137" s="66">
        <v>48000</v>
      </c>
      <c r="J137" s="66">
        <v>60000</v>
      </c>
      <c r="K137" s="287">
        <v>28000</v>
      </c>
      <c r="L137" s="66"/>
      <c r="M137" s="288"/>
      <c r="N137" s="67"/>
      <c r="O137" s="68"/>
      <c r="P137" s="68"/>
      <c r="Q137" s="68"/>
      <c r="R137" s="68"/>
      <c r="S137" s="68"/>
      <c r="T137" s="68"/>
      <c r="U137" s="68"/>
      <c r="V137" s="68"/>
      <c r="W137" s="68"/>
      <c r="X137" s="68"/>
      <c r="Y137" s="69"/>
    </row>
    <row r="138" spans="2:25" ht="15.6" x14ac:dyDescent="0.3">
      <c r="B138" s="51" t="s">
        <v>286</v>
      </c>
      <c r="C138" s="19" t="s">
        <v>278</v>
      </c>
      <c r="D138" s="19" t="s">
        <v>287</v>
      </c>
      <c r="E138" s="51" t="s">
        <v>288</v>
      </c>
      <c r="F138" s="85">
        <v>22292990</v>
      </c>
      <c r="G138" s="65"/>
      <c r="H138" s="117"/>
      <c r="I138" s="66">
        <v>1000</v>
      </c>
      <c r="J138" s="66">
        <v>0</v>
      </c>
      <c r="K138" s="287">
        <v>5000</v>
      </c>
      <c r="L138" s="66"/>
      <c r="M138" s="288"/>
      <c r="N138" s="67"/>
      <c r="O138" s="68"/>
      <c r="P138" s="68"/>
      <c r="Q138" s="68"/>
      <c r="R138" s="68"/>
      <c r="S138" s="68"/>
      <c r="T138" s="68"/>
      <c r="U138" s="68"/>
      <c r="V138" s="68"/>
      <c r="W138" s="68"/>
      <c r="X138" s="68"/>
      <c r="Y138" s="69"/>
    </row>
    <row r="139" spans="2:25" ht="15.6" x14ac:dyDescent="0.3">
      <c r="B139" s="19"/>
      <c r="C139" s="19"/>
      <c r="D139" s="19"/>
      <c r="E139" s="51"/>
      <c r="F139" s="85"/>
      <c r="G139" s="65"/>
      <c r="H139" s="117"/>
      <c r="I139" s="66"/>
      <c r="J139" s="66"/>
      <c r="K139" s="66"/>
      <c r="L139" s="66"/>
      <c r="M139" s="288"/>
      <c r="N139" s="67"/>
      <c r="O139" s="68"/>
      <c r="P139" s="68"/>
      <c r="Q139" s="68"/>
      <c r="R139" s="68"/>
      <c r="S139" s="68"/>
      <c r="T139" s="68"/>
      <c r="U139" s="68"/>
      <c r="V139" s="68"/>
      <c r="W139" s="68"/>
      <c r="X139" s="68"/>
      <c r="Y139" s="69"/>
    </row>
    <row r="140" spans="2:25" ht="15.6" x14ac:dyDescent="0.3">
      <c r="B140" s="19"/>
      <c r="C140" s="19"/>
      <c r="D140" s="19"/>
      <c r="E140" s="51"/>
      <c r="F140" s="85"/>
      <c r="G140" s="65"/>
      <c r="H140" s="117"/>
      <c r="I140" s="66"/>
      <c r="J140" s="66"/>
      <c r="K140" s="66"/>
      <c r="L140" s="66"/>
      <c r="M140" s="288"/>
      <c r="N140" s="67"/>
      <c r="O140" s="68"/>
      <c r="P140" s="68"/>
      <c r="Q140" s="68"/>
      <c r="R140" s="68"/>
      <c r="S140" s="68"/>
      <c r="T140" s="68"/>
      <c r="U140" s="68"/>
      <c r="V140" s="68"/>
      <c r="W140" s="68"/>
      <c r="X140" s="68"/>
      <c r="Y140" s="69"/>
    </row>
    <row r="141" spans="2:25" ht="15.6" x14ac:dyDescent="0.3">
      <c r="B141" s="19"/>
      <c r="C141" s="19"/>
      <c r="D141" s="19"/>
      <c r="E141" s="51"/>
      <c r="F141" s="85"/>
      <c r="G141" s="65"/>
      <c r="H141" s="117"/>
      <c r="I141" s="66"/>
      <c r="J141" s="66"/>
      <c r="K141" s="66"/>
      <c r="L141" s="66"/>
      <c r="M141" s="288"/>
      <c r="N141" s="67"/>
      <c r="O141" s="68"/>
      <c r="P141" s="68"/>
      <c r="Q141" s="68"/>
      <c r="R141" s="68"/>
      <c r="S141" s="68"/>
      <c r="T141" s="68"/>
      <c r="U141" s="68"/>
      <c r="V141" s="68"/>
      <c r="W141" s="68"/>
      <c r="X141" s="68"/>
      <c r="Y141" s="69"/>
    </row>
    <row r="142" spans="2:25" ht="15.6" x14ac:dyDescent="0.3">
      <c r="B142" s="19"/>
      <c r="C142" s="19"/>
      <c r="D142" s="19"/>
      <c r="E142" s="51"/>
      <c r="F142" s="85"/>
      <c r="G142" s="65"/>
      <c r="H142" s="117"/>
      <c r="I142" s="66"/>
      <c r="J142" s="66"/>
      <c r="K142" s="66"/>
      <c r="L142" s="66"/>
      <c r="M142" s="288"/>
      <c r="N142" s="67"/>
      <c r="O142" s="68"/>
      <c r="P142" s="68"/>
      <c r="Q142" s="68"/>
      <c r="R142" s="68"/>
      <c r="S142" s="68"/>
      <c r="T142" s="68"/>
      <c r="U142" s="68"/>
      <c r="V142" s="68"/>
      <c r="W142" s="68"/>
      <c r="X142" s="68"/>
      <c r="Y142" s="69"/>
    </row>
    <row r="143" spans="2:25" ht="15.6" x14ac:dyDescent="0.3">
      <c r="B143" s="19"/>
      <c r="C143" s="19"/>
      <c r="D143" s="19"/>
      <c r="E143" s="51"/>
      <c r="F143" s="85"/>
      <c r="G143" s="65"/>
      <c r="H143" s="117"/>
      <c r="I143" s="66"/>
      <c r="J143" s="66"/>
      <c r="K143" s="66"/>
      <c r="L143" s="66"/>
      <c r="M143" s="288"/>
      <c r="N143" s="67"/>
      <c r="O143" s="68"/>
      <c r="P143" s="68"/>
      <c r="Q143" s="68"/>
      <c r="R143" s="68"/>
      <c r="S143" s="68"/>
      <c r="T143" s="68"/>
      <c r="U143" s="68"/>
      <c r="V143" s="68"/>
      <c r="W143" s="68"/>
      <c r="X143" s="68"/>
      <c r="Y143" s="69"/>
    </row>
    <row r="144" spans="2:25" ht="15.6" x14ac:dyDescent="0.3">
      <c r="B144" s="19"/>
      <c r="C144" s="19"/>
      <c r="D144" s="19"/>
      <c r="E144" s="51"/>
      <c r="F144" s="85"/>
      <c r="G144" s="65"/>
      <c r="H144" s="117"/>
      <c r="I144" s="66"/>
      <c r="J144" s="66"/>
      <c r="K144" s="66"/>
      <c r="L144" s="66"/>
      <c r="M144" s="288"/>
      <c r="N144" s="67"/>
      <c r="O144" s="68"/>
      <c r="P144" s="68"/>
      <c r="Q144" s="68"/>
      <c r="R144" s="68"/>
      <c r="S144" s="68"/>
      <c r="T144" s="68"/>
      <c r="U144" s="68"/>
      <c r="V144" s="68"/>
      <c r="W144" s="68"/>
      <c r="X144" s="68"/>
      <c r="Y144" s="69"/>
    </row>
    <row r="145" spans="2:25" ht="15.6" x14ac:dyDescent="0.3">
      <c r="B145" s="86"/>
      <c r="C145" s="87"/>
      <c r="D145" s="87"/>
      <c r="E145" s="71"/>
      <c r="F145" s="88"/>
      <c r="G145" s="73"/>
      <c r="H145" s="118"/>
      <c r="I145" s="74"/>
      <c r="J145" s="118"/>
      <c r="K145" s="118"/>
      <c r="L145" s="118"/>
      <c r="M145" s="289"/>
      <c r="N145" s="75"/>
      <c r="O145" s="76"/>
      <c r="P145" s="76"/>
      <c r="Q145" s="76"/>
      <c r="R145" s="76"/>
      <c r="S145" s="76"/>
      <c r="T145" s="76"/>
      <c r="U145" s="76"/>
      <c r="V145" s="76"/>
      <c r="W145" s="76"/>
      <c r="X145" s="76"/>
      <c r="Y145" s="77"/>
    </row>
    <row r="146" spans="2:25" ht="15.6" x14ac:dyDescent="0.3">
      <c r="B146" s="78"/>
      <c r="C146" s="78"/>
      <c r="D146" s="78"/>
      <c r="E146" s="78"/>
      <c r="F146" s="37" t="s">
        <v>218</v>
      </c>
      <c r="G146" s="295">
        <f>SUM(G131:G145)</f>
        <v>0</v>
      </c>
      <c r="H146" s="295">
        <f t="shared" ref="H146:Y146" si="15">SUM(H131:H145)</f>
        <v>0</v>
      </c>
      <c r="I146" s="295">
        <f t="shared" si="15"/>
        <v>130000</v>
      </c>
      <c r="J146" s="295">
        <f t="shared" si="15"/>
        <v>205000</v>
      </c>
      <c r="K146" s="295">
        <f t="shared" si="15"/>
        <v>105000</v>
      </c>
      <c r="L146" s="295">
        <f t="shared" si="15"/>
        <v>0</v>
      </c>
      <c r="M146" s="295">
        <f t="shared" si="15"/>
        <v>0</v>
      </c>
      <c r="N146" s="295">
        <f t="shared" si="15"/>
        <v>0</v>
      </c>
      <c r="O146" s="295">
        <f t="shared" si="15"/>
        <v>0</v>
      </c>
      <c r="P146" s="295">
        <f t="shared" si="15"/>
        <v>0</v>
      </c>
      <c r="Q146" s="295">
        <f t="shared" si="15"/>
        <v>0</v>
      </c>
      <c r="R146" s="295">
        <f t="shared" si="15"/>
        <v>0</v>
      </c>
      <c r="S146" s="295">
        <f t="shared" si="15"/>
        <v>0</v>
      </c>
      <c r="T146" s="295">
        <f t="shared" si="15"/>
        <v>0</v>
      </c>
      <c r="U146" s="295">
        <f t="shared" si="15"/>
        <v>0</v>
      </c>
      <c r="V146" s="295">
        <f t="shared" si="15"/>
        <v>0</v>
      </c>
      <c r="W146" s="295">
        <f t="shared" si="15"/>
        <v>0</v>
      </c>
      <c r="X146" s="295">
        <f t="shared" si="15"/>
        <v>0</v>
      </c>
      <c r="Y146" s="295">
        <f t="shared" si="15"/>
        <v>0</v>
      </c>
    </row>
    <row r="147" spans="2:25" ht="15.6" x14ac:dyDescent="0.3">
      <c r="B147" s="89"/>
      <c r="C147" s="89"/>
      <c r="D147" s="89"/>
      <c r="E147" s="24"/>
      <c r="F147" s="24"/>
      <c r="G147" s="200" t="str">
        <f>IF(SUM(G146:Y146)&lt;&gt;SUM(G124:Y124), "Note: the sum of table C should equal the sum of table B", "")</f>
        <v/>
      </c>
      <c r="H147" s="22"/>
      <c r="I147" s="32"/>
      <c r="J147" s="22"/>
      <c r="L147" s="22"/>
      <c r="M147" s="22"/>
      <c r="N147" s="22"/>
      <c r="O147" s="22"/>
      <c r="P147" s="22"/>
      <c r="Q147" s="22"/>
      <c r="R147" s="82"/>
      <c r="T147" s="22"/>
      <c r="U147" s="82"/>
    </row>
    <row r="148" spans="2:25" ht="35.4" customHeight="1" x14ac:dyDescent="0.3">
      <c r="B148" s="296" t="str">
        <f>"TABLE D: "&amp;F22</f>
        <v>TABLE D: You do have to fill out this table.</v>
      </c>
      <c r="C148" s="297"/>
      <c r="D148" s="275"/>
      <c r="E148" s="275"/>
      <c r="F148" s="298"/>
      <c r="G148" s="534" t="s">
        <v>223</v>
      </c>
      <c r="H148" s="525"/>
      <c r="I148" s="525"/>
      <c r="J148" s="525"/>
      <c r="K148" s="525"/>
      <c r="L148" s="525"/>
      <c r="M148" s="526"/>
      <c r="N148" s="534" t="s">
        <v>223</v>
      </c>
      <c r="O148" s="525"/>
      <c r="P148" s="525"/>
      <c r="Q148" s="525"/>
      <c r="R148" s="525"/>
      <c r="S148" s="525"/>
      <c r="T148" s="525"/>
      <c r="U148" s="525"/>
      <c r="V148" s="525"/>
      <c r="W148" s="525"/>
      <c r="X148" s="525"/>
      <c r="Y148" s="526"/>
    </row>
    <row r="149" spans="2:25" ht="46.8" x14ac:dyDescent="0.3">
      <c r="B149" s="38" t="s">
        <v>213</v>
      </c>
      <c r="C149" s="38" t="s">
        <v>214</v>
      </c>
      <c r="D149" s="38" t="s">
        <v>215</v>
      </c>
      <c r="E149" s="17" t="s">
        <v>216</v>
      </c>
      <c r="F149" s="39" t="e">
        <f>"All sectors (4-digit NACE rev2.0) "&amp;frm_BusinessName&amp;" produces products from. Include both eligible and non-eligible sectors."</f>
        <v>#REF!</v>
      </c>
      <c r="G149" s="113" t="s">
        <v>261</v>
      </c>
      <c r="H149" s="37" t="s">
        <v>262</v>
      </c>
      <c r="I149" s="37" t="s">
        <v>263</v>
      </c>
      <c r="J149" s="37" t="s">
        <v>178</v>
      </c>
      <c r="K149" s="193" t="s">
        <v>179</v>
      </c>
      <c r="L149" s="193" t="s">
        <v>180</v>
      </c>
      <c r="M149" s="193" t="s">
        <v>181</v>
      </c>
      <c r="N149" s="40" t="s">
        <v>253</v>
      </c>
      <c r="O149" s="40" t="s">
        <v>254</v>
      </c>
      <c r="P149" s="166" t="s">
        <v>255</v>
      </c>
      <c r="Q149" s="40" t="s">
        <v>256</v>
      </c>
      <c r="R149" s="40" t="s">
        <v>257</v>
      </c>
      <c r="S149" s="40" t="s">
        <v>258</v>
      </c>
      <c r="T149" s="40" t="s">
        <v>259</v>
      </c>
      <c r="U149" s="299" t="s">
        <v>260</v>
      </c>
      <c r="V149" s="40" t="s">
        <v>156</v>
      </c>
      <c r="W149" s="40" t="s">
        <v>157</v>
      </c>
      <c r="X149" s="40" t="s">
        <v>158</v>
      </c>
      <c r="Y149" s="299" t="s">
        <v>159</v>
      </c>
    </row>
    <row r="150" spans="2:25" ht="15.6" x14ac:dyDescent="0.3">
      <c r="B150" s="41" t="s">
        <v>277</v>
      </c>
      <c r="C150" s="41" t="s">
        <v>278</v>
      </c>
      <c r="D150" s="42" t="s">
        <v>279</v>
      </c>
      <c r="E150" s="41" t="s">
        <v>280</v>
      </c>
      <c r="F150" s="90">
        <v>20132111</v>
      </c>
      <c r="G150" s="44"/>
      <c r="H150" s="114"/>
      <c r="I150" s="45">
        <v>30</v>
      </c>
      <c r="J150" s="45">
        <v>90</v>
      </c>
      <c r="K150" s="45">
        <v>60</v>
      </c>
      <c r="L150" s="282"/>
      <c r="M150" s="194"/>
      <c r="N150" s="46"/>
      <c r="O150" s="47"/>
      <c r="P150" s="47"/>
      <c r="Q150" s="47"/>
      <c r="R150" s="47"/>
      <c r="S150" s="47"/>
      <c r="T150" s="47"/>
      <c r="U150" s="47"/>
      <c r="V150" s="47"/>
      <c r="W150" s="47"/>
      <c r="X150" s="47"/>
      <c r="Y150" s="48"/>
    </row>
    <row r="151" spans="2:25" ht="15.6" x14ac:dyDescent="0.3">
      <c r="B151" s="49" t="s">
        <v>281</v>
      </c>
      <c r="C151" s="49" t="s">
        <v>278</v>
      </c>
      <c r="D151" s="50" t="s">
        <v>282</v>
      </c>
      <c r="E151" s="49" t="s">
        <v>283</v>
      </c>
      <c r="F151" s="91">
        <v>20132235</v>
      </c>
      <c r="G151" s="53"/>
      <c r="H151" s="115"/>
      <c r="I151" s="54">
        <v>0</v>
      </c>
      <c r="J151" s="54">
        <v>12</v>
      </c>
      <c r="K151" s="54">
        <v>12</v>
      </c>
      <c r="L151" s="284"/>
      <c r="M151" s="195"/>
      <c r="N151" s="55"/>
      <c r="O151" s="56"/>
      <c r="P151" s="56"/>
      <c r="Q151" s="56"/>
      <c r="R151" s="56"/>
      <c r="S151" s="56"/>
      <c r="T151" s="56"/>
      <c r="U151" s="56"/>
      <c r="V151" s="56"/>
      <c r="W151" s="56"/>
      <c r="X151" s="56"/>
      <c r="Y151" s="57"/>
    </row>
    <row r="152" spans="2:25" ht="15.6" x14ac:dyDescent="0.3">
      <c r="B152" s="49" t="s">
        <v>281</v>
      </c>
      <c r="C152" s="49" t="s">
        <v>278</v>
      </c>
      <c r="D152" s="50" t="s">
        <v>282</v>
      </c>
      <c r="E152" s="49" t="s">
        <v>283</v>
      </c>
      <c r="F152" s="91">
        <v>20133250</v>
      </c>
      <c r="G152" s="60"/>
      <c r="H152" s="66"/>
      <c r="I152" s="61">
        <v>20</v>
      </c>
      <c r="J152" s="198">
        <v>24</v>
      </c>
      <c r="K152" s="198">
        <v>22</v>
      </c>
      <c r="L152" s="116"/>
      <c r="M152" s="196"/>
      <c r="N152" s="62"/>
      <c r="O152" s="63"/>
      <c r="P152" s="63"/>
      <c r="Q152" s="63"/>
      <c r="R152" s="63"/>
      <c r="S152" s="63"/>
      <c r="T152" s="63"/>
      <c r="U152" s="63"/>
      <c r="V152" s="63"/>
      <c r="W152" s="63"/>
      <c r="X152" s="63"/>
      <c r="Y152" s="64"/>
    </row>
    <row r="153" spans="2:25" ht="15.6" x14ac:dyDescent="0.3">
      <c r="B153" s="49" t="s">
        <v>281</v>
      </c>
      <c r="C153" s="49" t="s">
        <v>278</v>
      </c>
      <c r="D153" s="50" t="s">
        <v>282</v>
      </c>
      <c r="E153" s="49" t="s">
        <v>283</v>
      </c>
      <c r="F153" s="91">
        <v>20302350</v>
      </c>
      <c r="G153" s="65"/>
      <c r="H153" s="117"/>
      <c r="I153" s="66">
        <v>25</v>
      </c>
      <c r="J153" s="66">
        <v>24</v>
      </c>
      <c r="K153" s="66">
        <v>22</v>
      </c>
      <c r="L153" s="287"/>
      <c r="M153" s="197"/>
      <c r="N153" s="67"/>
      <c r="O153" s="68"/>
      <c r="P153" s="68"/>
      <c r="Q153" s="68"/>
      <c r="R153" s="68"/>
      <c r="S153" s="68"/>
      <c r="T153" s="68"/>
      <c r="U153" s="68"/>
      <c r="V153" s="68"/>
      <c r="W153" s="68"/>
      <c r="X153" s="68"/>
      <c r="Y153" s="69"/>
    </row>
    <row r="154" spans="2:25" ht="15.6" x14ac:dyDescent="0.3">
      <c r="B154" s="51" t="s">
        <v>284</v>
      </c>
      <c r="C154" s="49" t="s">
        <v>278</v>
      </c>
      <c r="D154" s="50" t="s">
        <v>282</v>
      </c>
      <c r="E154" s="49" t="s">
        <v>283</v>
      </c>
      <c r="F154" s="91">
        <v>20132235</v>
      </c>
      <c r="G154" s="65"/>
      <c r="H154" s="117"/>
      <c r="I154" s="66">
        <v>2</v>
      </c>
      <c r="J154" s="66">
        <v>3</v>
      </c>
      <c r="K154" s="66">
        <v>5</v>
      </c>
      <c r="L154" s="287"/>
      <c r="M154" s="197"/>
      <c r="N154" s="67"/>
      <c r="O154" s="68"/>
      <c r="P154" s="68"/>
      <c r="Q154" s="68"/>
      <c r="R154" s="68"/>
      <c r="S154" s="68"/>
      <c r="T154" s="68"/>
      <c r="U154" s="68"/>
      <c r="V154" s="68"/>
      <c r="W154" s="68"/>
      <c r="X154" s="68"/>
      <c r="Y154" s="69"/>
    </row>
    <row r="155" spans="2:25" ht="15.6" x14ac:dyDescent="0.3">
      <c r="B155" s="51" t="s">
        <v>284</v>
      </c>
      <c r="C155" s="49" t="s">
        <v>278</v>
      </c>
      <c r="D155" s="50" t="s">
        <v>282</v>
      </c>
      <c r="E155" s="49" t="s">
        <v>283</v>
      </c>
      <c r="F155" s="91">
        <v>20133250</v>
      </c>
      <c r="G155" s="65"/>
      <c r="H155" s="117"/>
      <c r="I155" s="66">
        <v>10</v>
      </c>
      <c r="J155" s="66">
        <v>12</v>
      </c>
      <c r="K155" s="66">
        <v>15</v>
      </c>
      <c r="L155" s="287"/>
      <c r="M155" s="197"/>
      <c r="N155" s="67"/>
      <c r="O155" s="68"/>
      <c r="P155" s="68"/>
      <c r="Q155" s="68"/>
      <c r="R155" s="68"/>
      <c r="S155" s="68"/>
      <c r="T155" s="68"/>
      <c r="U155" s="68"/>
      <c r="V155" s="68"/>
      <c r="W155" s="68"/>
      <c r="X155" s="68"/>
      <c r="Y155" s="69"/>
    </row>
    <row r="156" spans="2:25" ht="15.6" x14ac:dyDescent="0.3">
      <c r="B156" s="51" t="s">
        <v>285</v>
      </c>
      <c r="C156" s="51" t="s">
        <v>278</v>
      </c>
      <c r="D156" s="19" t="s">
        <v>282</v>
      </c>
      <c r="E156" s="49" t="s">
        <v>283</v>
      </c>
      <c r="F156" s="92">
        <v>20132235</v>
      </c>
      <c r="G156" s="65"/>
      <c r="H156" s="117"/>
      <c r="I156" s="66">
        <v>41</v>
      </c>
      <c r="J156" s="66">
        <v>50</v>
      </c>
      <c r="K156" s="66">
        <v>55</v>
      </c>
      <c r="L156" s="287"/>
      <c r="M156" s="197"/>
      <c r="N156" s="67"/>
      <c r="O156" s="68"/>
      <c r="P156" s="68"/>
      <c r="Q156" s="68"/>
      <c r="R156" s="68"/>
      <c r="S156" s="68"/>
      <c r="T156" s="68"/>
      <c r="U156" s="68"/>
      <c r="V156" s="68"/>
      <c r="W156" s="68"/>
      <c r="X156" s="68"/>
      <c r="Y156" s="69"/>
    </row>
    <row r="157" spans="2:25" ht="15.6" x14ac:dyDescent="0.3">
      <c r="B157" s="51" t="s">
        <v>286</v>
      </c>
      <c r="C157" s="51" t="s">
        <v>278</v>
      </c>
      <c r="D157" s="19" t="s">
        <v>287</v>
      </c>
      <c r="E157" s="51" t="s">
        <v>288</v>
      </c>
      <c r="F157" s="92">
        <v>22292990</v>
      </c>
      <c r="G157" s="65"/>
      <c r="H157" s="117"/>
      <c r="I157" s="66">
        <v>2</v>
      </c>
      <c r="J157" s="66">
        <v>0</v>
      </c>
      <c r="K157" s="66">
        <v>5</v>
      </c>
      <c r="L157" s="287"/>
      <c r="M157" s="197"/>
      <c r="N157" s="67"/>
      <c r="O157" s="68"/>
      <c r="P157" s="68"/>
      <c r="Q157" s="68"/>
      <c r="R157" s="68"/>
      <c r="S157" s="68"/>
      <c r="T157" s="68"/>
      <c r="U157" s="68"/>
      <c r="V157" s="68"/>
      <c r="W157" s="68"/>
      <c r="X157" s="68"/>
      <c r="Y157" s="69"/>
    </row>
    <row r="158" spans="2:25" ht="15.6" x14ac:dyDescent="0.3">
      <c r="B158" s="51"/>
      <c r="C158" s="51"/>
      <c r="D158" s="19"/>
      <c r="E158" s="51"/>
      <c r="F158" s="92"/>
      <c r="G158" s="65"/>
      <c r="H158" s="117"/>
      <c r="I158" s="66"/>
      <c r="J158" s="66"/>
      <c r="K158" s="66"/>
      <c r="L158" s="287"/>
      <c r="M158" s="197"/>
      <c r="N158" s="67"/>
      <c r="O158" s="68"/>
      <c r="P158" s="68"/>
      <c r="Q158" s="68"/>
      <c r="R158" s="68"/>
      <c r="S158" s="68"/>
      <c r="T158" s="68"/>
      <c r="U158" s="68"/>
      <c r="V158" s="68"/>
      <c r="W158" s="68"/>
      <c r="X158" s="68"/>
      <c r="Y158" s="69"/>
    </row>
    <row r="159" spans="2:25" ht="15.6" x14ac:dyDescent="0.3">
      <c r="B159" s="51"/>
      <c r="C159" s="51"/>
      <c r="D159" s="19"/>
      <c r="E159" s="51"/>
      <c r="F159" s="92"/>
      <c r="G159" s="65"/>
      <c r="H159" s="117"/>
      <c r="I159" s="66"/>
      <c r="J159" s="66"/>
      <c r="K159" s="66"/>
      <c r="L159" s="287"/>
      <c r="M159" s="197"/>
      <c r="N159" s="67"/>
      <c r="O159" s="68"/>
      <c r="P159" s="68"/>
      <c r="Q159" s="68"/>
      <c r="R159" s="68"/>
      <c r="S159" s="68"/>
      <c r="T159" s="68"/>
      <c r="U159" s="68"/>
      <c r="V159" s="68"/>
      <c r="W159" s="68"/>
      <c r="X159" s="68"/>
      <c r="Y159" s="69"/>
    </row>
    <row r="160" spans="2:25" ht="15.6" x14ac:dyDescent="0.3">
      <c r="B160" s="51"/>
      <c r="C160" s="51"/>
      <c r="D160" s="19"/>
      <c r="E160" s="51"/>
      <c r="F160" s="92"/>
      <c r="G160" s="65"/>
      <c r="H160" s="117"/>
      <c r="I160" s="66"/>
      <c r="J160" s="66"/>
      <c r="K160" s="66"/>
      <c r="L160" s="287"/>
      <c r="M160" s="197"/>
      <c r="N160" s="67"/>
      <c r="O160" s="68"/>
      <c r="P160" s="68"/>
      <c r="Q160" s="68"/>
      <c r="R160" s="68"/>
      <c r="S160" s="68"/>
      <c r="T160" s="68"/>
      <c r="U160" s="68"/>
      <c r="V160" s="68"/>
      <c r="W160" s="68"/>
      <c r="X160" s="68"/>
      <c r="Y160" s="69"/>
    </row>
    <row r="161" spans="2:26" ht="15.6" x14ac:dyDescent="0.3">
      <c r="B161" s="51"/>
      <c r="C161" s="51"/>
      <c r="D161" s="19"/>
      <c r="E161" s="51"/>
      <c r="F161" s="92"/>
      <c r="G161" s="65"/>
      <c r="H161" s="117"/>
      <c r="I161" s="66"/>
      <c r="J161" s="66"/>
      <c r="K161" s="66"/>
      <c r="L161" s="287"/>
      <c r="M161" s="197"/>
      <c r="N161" s="67"/>
      <c r="O161" s="68"/>
      <c r="P161" s="68"/>
      <c r="Q161" s="68"/>
      <c r="R161" s="68"/>
      <c r="S161" s="68"/>
      <c r="T161" s="68"/>
      <c r="U161" s="68"/>
      <c r="V161" s="68"/>
      <c r="W161" s="68"/>
      <c r="X161" s="68"/>
      <c r="Y161" s="69"/>
    </row>
    <row r="162" spans="2:26" ht="15.6" x14ac:dyDescent="0.3">
      <c r="B162" s="51"/>
      <c r="C162" s="51"/>
      <c r="D162" s="19"/>
      <c r="E162" s="51"/>
      <c r="F162" s="92"/>
      <c r="G162" s="65"/>
      <c r="H162" s="117"/>
      <c r="I162" s="66"/>
      <c r="J162" s="66"/>
      <c r="K162" s="66"/>
      <c r="L162" s="287"/>
      <c r="M162" s="197"/>
      <c r="N162" s="67"/>
      <c r="O162" s="68"/>
      <c r="P162" s="68"/>
      <c r="Q162" s="68"/>
      <c r="R162" s="68"/>
      <c r="S162" s="68"/>
      <c r="T162" s="68"/>
      <c r="U162" s="68"/>
      <c r="V162" s="68"/>
      <c r="W162" s="68"/>
      <c r="X162" s="68"/>
      <c r="Y162" s="69"/>
    </row>
    <row r="163" spans="2:26" ht="15.6" x14ac:dyDescent="0.3">
      <c r="B163" s="51"/>
      <c r="C163" s="51"/>
      <c r="D163" s="19"/>
      <c r="E163" s="51"/>
      <c r="F163" s="92"/>
      <c r="G163" s="65"/>
      <c r="H163" s="117"/>
      <c r="I163" s="66"/>
      <c r="J163" s="66"/>
      <c r="K163" s="66"/>
      <c r="L163" s="287"/>
      <c r="M163" s="197"/>
      <c r="N163" s="67"/>
      <c r="O163" s="68"/>
      <c r="P163" s="68"/>
      <c r="Q163" s="68"/>
      <c r="R163" s="68"/>
      <c r="S163" s="68"/>
      <c r="T163" s="68"/>
      <c r="U163" s="68"/>
      <c r="V163" s="68"/>
      <c r="W163" s="68"/>
      <c r="X163" s="68"/>
      <c r="Y163" s="69"/>
    </row>
    <row r="164" spans="2:26" ht="15.6" x14ac:dyDescent="0.3">
      <c r="B164" s="135"/>
      <c r="C164" s="355"/>
      <c r="D164" s="87"/>
      <c r="E164" s="71"/>
      <c r="F164" s="87"/>
      <c r="G164" s="93"/>
      <c r="H164" s="118"/>
      <c r="I164" s="94"/>
      <c r="J164" s="118"/>
      <c r="K164" s="118"/>
      <c r="L164" s="343"/>
      <c r="M164" s="199"/>
      <c r="N164" s="75"/>
      <c r="O164" s="76"/>
      <c r="P164" s="76"/>
      <c r="Q164" s="76"/>
      <c r="R164" s="76"/>
      <c r="S164" s="76"/>
      <c r="T164" s="76"/>
      <c r="U164" s="76"/>
      <c r="V164" s="76"/>
      <c r="W164" s="76"/>
      <c r="X164" s="76"/>
      <c r="Y164" s="77"/>
    </row>
    <row r="165" spans="2:26" ht="16.2" thickBot="1" x14ac:dyDescent="0.35">
      <c r="B165" s="78"/>
      <c r="C165" s="23"/>
      <c r="D165" s="78"/>
      <c r="E165" s="78"/>
      <c r="F165" s="300" t="s">
        <v>218</v>
      </c>
      <c r="G165" s="95">
        <f>SUM(G150:G164)</f>
        <v>0</v>
      </c>
      <c r="H165" s="95">
        <f t="shared" ref="H165:Y165" si="16">SUM(H150:H164)</f>
        <v>0</v>
      </c>
      <c r="I165" s="95">
        <f t="shared" si="16"/>
        <v>130</v>
      </c>
      <c r="J165" s="95">
        <f t="shared" si="16"/>
        <v>215</v>
      </c>
      <c r="K165" s="95">
        <f t="shared" si="16"/>
        <v>196</v>
      </c>
      <c r="L165" s="95">
        <f t="shared" si="16"/>
        <v>0</v>
      </c>
      <c r="M165" s="95">
        <f t="shared" si="16"/>
        <v>0</v>
      </c>
      <c r="N165" s="95">
        <f t="shared" si="16"/>
        <v>0</v>
      </c>
      <c r="O165" s="95">
        <f t="shared" si="16"/>
        <v>0</v>
      </c>
      <c r="P165" s="95">
        <f t="shared" si="16"/>
        <v>0</v>
      </c>
      <c r="Q165" s="95">
        <f t="shared" si="16"/>
        <v>0</v>
      </c>
      <c r="R165" s="95">
        <f t="shared" si="16"/>
        <v>0</v>
      </c>
      <c r="S165" s="95">
        <f t="shared" si="16"/>
        <v>0</v>
      </c>
      <c r="T165" s="95">
        <f t="shared" si="16"/>
        <v>0</v>
      </c>
      <c r="U165" s="95">
        <f t="shared" si="16"/>
        <v>0</v>
      </c>
      <c r="V165" s="95">
        <f t="shared" si="16"/>
        <v>0</v>
      </c>
      <c r="W165" s="95">
        <f t="shared" si="16"/>
        <v>0</v>
      </c>
      <c r="X165" s="95">
        <f t="shared" si="16"/>
        <v>0</v>
      </c>
      <c r="Y165" s="95">
        <f t="shared" si="16"/>
        <v>0</v>
      </c>
      <c r="Z165" s="301"/>
    </row>
    <row r="166" spans="2:26" ht="16.2" thickTop="1" x14ac:dyDescent="0.3">
      <c r="B166" s="78"/>
      <c r="C166" s="23"/>
      <c r="D166" s="78"/>
      <c r="E166" s="78"/>
      <c r="F166" s="78"/>
      <c r="G166" s="169"/>
      <c r="H166" s="169"/>
      <c r="I166" s="169"/>
      <c r="J166" s="169"/>
      <c r="K166" s="169"/>
      <c r="L166" s="169"/>
      <c r="M166" s="169"/>
      <c r="N166" s="169"/>
      <c r="O166" s="169"/>
      <c r="P166" s="169"/>
      <c r="Q166" s="169"/>
      <c r="R166" s="169"/>
      <c r="X166" s="302"/>
    </row>
    <row r="167" spans="2:26" ht="36" customHeight="1" x14ac:dyDescent="0.3">
      <c r="B167" s="296" t="str">
        <f>"TABLE E: "&amp;G22</f>
        <v>TABLE E: You have to fill out this table.</v>
      </c>
      <c r="C167" s="275"/>
      <c r="D167" s="275"/>
      <c r="E167" s="275"/>
      <c r="F167" s="275"/>
      <c r="G167" s="275"/>
      <c r="H167" s="276"/>
      <c r="I167" s="529" t="s">
        <v>289</v>
      </c>
      <c r="J167" s="530"/>
      <c r="K167" s="531"/>
      <c r="L167" s="532" t="s">
        <v>290</v>
      </c>
      <c r="M167" s="533"/>
      <c r="N167" s="533"/>
    </row>
    <row r="168" spans="2:26" ht="120" customHeight="1" x14ac:dyDescent="0.3">
      <c r="B168" s="38" t="s">
        <v>213</v>
      </c>
      <c r="C168" s="96" t="s">
        <v>227</v>
      </c>
      <c r="D168" s="96" t="s">
        <v>215</v>
      </c>
      <c r="E168" s="179" t="s">
        <v>216</v>
      </c>
      <c r="F168" s="178" t="s">
        <v>228</v>
      </c>
      <c r="G168" s="96" t="s">
        <v>229</v>
      </c>
      <c r="H168" s="96" t="s">
        <v>230</v>
      </c>
      <c r="I168" s="96" t="str">
        <f>"Total Grid Electricity Consumed by " &amp; D27 &amp; " from Meter"</f>
        <v>Total Grid Electricity Consumed by Example Business Ltd from Meter</v>
      </c>
      <c r="J168" s="356" t="str">
        <f>"Total Grid Electricity from Meter NOT Consumed by " &amp; D27 &amp; " i.e. consumed by other business(es)."</f>
        <v>Total Grid Electricity from Meter NOT Consumed by Example Business Ltd i.e. consumed by other business(es).</v>
      </c>
      <c r="K168" s="38" t="s">
        <v>231</v>
      </c>
      <c r="L168" s="532"/>
      <c r="M168" s="533"/>
      <c r="N168" s="533"/>
    </row>
    <row r="169" spans="2:26" ht="15.6" x14ac:dyDescent="0.3">
      <c r="B169" s="335" t="s">
        <v>277</v>
      </c>
      <c r="C169" s="334" t="s">
        <v>278</v>
      </c>
      <c r="D169" s="334" t="s">
        <v>279</v>
      </c>
      <c r="E169" s="334" t="s">
        <v>280</v>
      </c>
      <c r="F169" s="336" t="s">
        <v>291</v>
      </c>
      <c r="G169" s="337" t="s">
        <v>292</v>
      </c>
      <c r="H169" s="337" t="s">
        <v>293</v>
      </c>
      <c r="I169" s="97">
        <v>92000</v>
      </c>
      <c r="J169" s="98">
        <v>8000</v>
      </c>
      <c r="K169" s="99">
        <f>IF(SUM(I169:J169)&gt;0,SUM(I169:J169),"")</f>
        <v>100000</v>
      </c>
    </row>
    <row r="170" spans="2:26" ht="15.6" x14ac:dyDescent="0.3">
      <c r="B170" s="49" t="s">
        <v>281</v>
      </c>
      <c r="C170" s="19" t="s">
        <v>278</v>
      </c>
      <c r="D170" s="19" t="s">
        <v>282</v>
      </c>
      <c r="E170" s="19" t="s">
        <v>283</v>
      </c>
      <c r="F170" s="338" t="s">
        <v>291</v>
      </c>
      <c r="G170" s="176" t="s">
        <v>293</v>
      </c>
      <c r="H170" s="176" t="s">
        <v>293</v>
      </c>
      <c r="I170" s="99">
        <v>11000</v>
      </c>
      <c r="J170" s="100">
        <v>0</v>
      </c>
      <c r="K170" s="99">
        <f t="shared" ref="K170:K176" si="17">IF(SUM(I170:J170)&gt;0,SUM(I170:J170),"")</f>
        <v>11000</v>
      </c>
    </row>
    <row r="171" spans="2:26" ht="15.6" x14ac:dyDescent="0.3">
      <c r="B171" s="49" t="s">
        <v>281</v>
      </c>
      <c r="C171" s="19" t="s">
        <v>278</v>
      </c>
      <c r="D171" s="19" t="s">
        <v>282</v>
      </c>
      <c r="E171" s="19" t="s">
        <v>283</v>
      </c>
      <c r="F171" s="338" t="s">
        <v>291</v>
      </c>
      <c r="G171" s="176" t="s">
        <v>293</v>
      </c>
      <c r="H171" s="176" t="s">
        <v>293</v>
      </c>
      <c r="I171" s="99">
        <v>10000</v>
      </c>
      <c r="J171" s="100">
        <v>0</v>
      </c>
      <c r="K171" s="99">
        <f t="shared" si="17"/>
        <v>10000</v>
      </c>
    </row>
    <row r="172" spans="2:26" ht="15.6" x14ac:dyDescent="0.3">
      <c r="B172" s="49" t="s">
        <v>281</v>
      </c>
      <c r="C172" s="19" t="s">
        <v>278</v>
      </c>
      <c r="D172" s="19" t="s">
        <v>282</v>
      </c>
      <c r="E172" s="19" t="s">
        <v>283</v>
      </c>
      <c r="F172" s="338" t="s">
        <v>291</v>
      </c>
      <c r="G172" s="176" t="s">
        <v>293</v>
      </c>
      <c r="H172" s="176" t="s">
        <v>293</v>
      </c>
      <c r="I172" s="99">
        <v>10000</v>
      </c>
      <c r="J172" s="100">
        <v>0</v>
      </c>
      <c r="K172" s="99">
        <f t="shared" si="17"/>
        <v>10000</v>
      </c>
    </row>
    <row r="173" spans="2:26" ht="15.6" x14ac:dyDescent="0.3">
      <c r="B173" s="51" t="s">
        <v>284</v>
      </c>
      <c r="C173" s="19" t="s">
        <v>278</v>
      </c>
      <c r="D173" s="19" t="s">
        <v>282</v>
      </c>
      <c r="E173" s="19" t="s">
        <v>283</v>
      </c>
      <c r="F173" s="338" t="s">
        <v>291</v>
      </c>
      <c r="G173" s="176" t="s">
        <v>293</v>
      </c>
      <c r="H173" s="176" t="s">
        <v>293</v>
      </c>
      <c r="I173" s="99">
        <v>3000</v>
      </c>
      <c r="J173" s="100">
        <v>0</v>
      </c>
      <c r="K173" s="99">
        <f t="shared" si="17"/>
        <v>3000</v>
      </c>
    </row>
    <row r="174" spans="2:26" ht="15.6" x14ac:dyDescent="0.3">
      <c r="B174" s="51" t="s">
        <v>284</v>
      </c>
      <c r="C174" s="19" t="s">
        <v>278</v>
      </c>
      <c r="D174" s="19" t="s">
        <v>282</v>
      </c>
      <c r="E174" s="19" t="s">
        <v>283</v>
      </c>
      <c r="F174" s="338" t="s">
        <v>291</v>
      </c>
      <c r="G174" s="176" t="s">
        <v>293</v>
      </c>
      <c r="H174" s="176" t="s">
        <v>293</v>
      </c>
      <c r="I174" s="99">
        <v>3000</v>
      </c>
      <c r="J174" s="100">
        <v>0</v>
      </c>
      <c r="K174" s="99">
        <f t="shared" si="17"/>
        <v>3000</v>
      </c>
    </row>
    <row r="175" spans="2:26" ht="15.6" x14ac:dyDescent="0.3">
      <c r="B175" s="51" t="s">
        <v>285</v>
      </c>
      <c r="C175" s="19" t="s">
        <v>278</v>
      </c>
      <c r="D175" s="19" t="s">
        <v>282</v>
      </c>
      <c r="E175" s="19" t="s">
        <v>283</v>
      </c>
      <c r="F175" s="338" t="s">
        <v>291</v>
      </c>
      <c r="G175" s="176" t="s">
        <v>293</v>
      </c>
      <c r="H175" s="176" t="s">
        <v>293</v>
      </c>
      <c r="I175" s="99">
        <v>80000</v>
      </c>
      <c r="J175" s="100">
        <v>0</v>
      </c>
      <c r="K175" s="99">
        <f t="shared" si="17"/>
        <v>80000</v>
      </c>
    </row>
    <row r="176" spans="2:26" ht="15.6" x14ac:dyDescent="0.3">
      <c r="B176" s="51" t="s">
        <v>286</v>
      </c>
      <c r="C176" s="19" t="s">
        <v>278</v>
      </c>
      <c r="D176" s="19" t="s">
        <v>287</v>
      </c>
      <c r="E176" s="19" t="s">
        <v>288</v>
      </c>
      <c r="F176" s="338" t="s">
        <v>291</v>
      </c>
      <c r="G176" s="176" t="s">
        <v>293</v>
      </c>
      <c r="H176" s="176" t="s">
        <v>293</v>
      </c>
      <c r="I176" s="99">
        <v>1000</v>
      </c>
      <c r="J176" s="100">
        <v>0</v>
      </c>
      <c r="K176" s="99">
        <f t="shared" si="17"/>
        <v>1000</v>
      </c>
    </row>
    <row r="177" spans="2:16" ht="15.6" x14ac:dyDescent="0.3">
      <c r="B177" s="19"/>
      <c r="C177" s="19"/>
      <c r="D177" s="19"/>
      <c r="E177" s="19"/>
      <c r="F177" s="173"/>
      <c r="G177" s="176"/>
      <c r="H177" s="176"/>
      <c r="I177" s="99"/>
      <c r="J177" s="100"/>
      <c r="K177" s="99" t="str">
        <f t="shared" ref="K177:K183" si="18">IF(SUM(I177:J177)&gt;0,SUM(I177:J177),"")</f>
        <v/>
      </c>
    </row>
    <row r="178" spans="2:16" ht="15.6" x14ac:dyDescent="0.3">
      <c r="B178" s="19"/>
      <c r="C178" s="19"/>
      <c r="D178" s="19"/>
      <c r="E178" s="19"/>
      <c r="F178" s="173"/>
      <c r="G178" s="176"/>
      <c r="H178" s="176"/>
      <c r="I178" s="99"/>
      <c r="J178" s="100"/>
      <c r="K178" s="99" t="str">
        <f t="shared" si="18"/>
        <v/>
      </c>
    </row>
    <row r="179" spans="2:16" ht="15.6" x14ac:dyDescent="0.3">
      <c r="B179" s="19"/>
      <c r="C179" s="19"/>
      <c r="D179" s="19"/>
      <c r="E179" s="19"/>
      <c r="F179" s="173"/>
      <c r="G179" s="176"/>
      <c r="H179" s="176"/>
      <c r="I179" s="99"/>
      <c r="J179" s="100"/>
      <c r="K179" s="99" t="str">
        <f t="shared" si="18"/>
        <v/>
      </c>
    </row>
    <row r="180" spans="2:16" ht="15.6" x14ac:dyDescent="0.3">
      <c r="B180" s="19"/>
      <c r="C180" s="19"/>
      <c r="D180" s="19"/>
      <c r="E180" s="19"/>
      <c r="F180" s="173"/>
      <c r="G180" s="176"/>
      <c r="H180" s="176"/>
      <c r="I180" s="99"/>
      <c r="J180" s="100"/>
      <c r="K180" s="99" t="str">
        <f t="shared" si="18"/>
        <v/>
      </c>
    </row>
    <row r="181" spans="2:16" ht="15.6" x14ac:dyDescent="0.3">
      <c r="B181" s="19"/>
      <c r="C181" s="19"/>
      <c r="D181" s="19"/>
      <c r="E181" s="19"/>
      <c r="F181" s="173"/>
      <c r="G181" s="176"/>
      <c r="H181" s="176"/>
      <c r="I181" s="99"/>
      <c r="J181" s="100"/>
      <c r="K181" s="99" t="str">
        <f t="shared" si="18"/>
        <v/>
      </c>
    </row>
    <row r="182" spans="2:16" ht="15.6" x14ac:dyDescent="0.3">
      <c r="B182" s="19"/>
      <c r="C182" s="19"/>
      <c r="D182" s="19"/>
      <c r="E182" s="19"/>
      <c r="F182" s="173"/>
      <c r="G182" s="176"/>
      <c r="H182" s="176"/>
      <c r="I182" s="99"/>
      <c r="J182" s="100"/>
      <c r="K182" s="99" t="str">
        <f t="shared" si="18"/>
        <v/>
      </c>
    </row>
    <row r="183" spans="2:16" ht="15.6" x14ac:dyDescent="0.3">
      <c r="B183" s="20"/>
      <c r="C183" s="20"/>
      <c r="D183" s="20"/>
      <c r="E183" s="20"/>
      <c r="F183" s="118"/>
      <c r="G183" s="177"/>
      <c r="H183" s="303"/>
      <c r="I183" s="304"/>
      <c r="J183" s="305"/>
      <c r="K183" s="306" t="str">
        <f t="shared" si="18"/>
        <v/>
      </c>
    </row>
    <row r="184" spans="2:16" ht="15.6" x14ac:dyDescent="0.3">
      <c r="B184" s="22"/>
      <c r="F184" s="81"/>
      <c r="G184" s="81"/>
      <c r="H184" s="307" t="s">
        <v>218</v>
      </c>
      <c r="I184" s="308">
        <f>IF(SUM(I169:I183)&gt;0,SUM(I169:I183),"")</f>
        <v>210000</v>
      </c>
      <c r="J184" s="308">
        <f>IF(SUM(J169:J183)&gt;0,SUM(J169:J183),"")</f>
        <v>8000</v>
      </c>
      <c r="K184" s="308">
        <f>IF(SUM(K169:K183)&gt;0,SUM(K169:K183),"")</f>
        <v>218000</v>
      </c>
    </row>
    <row r="185" spans="2:16" ht="15.6" x14ac:dyDescent="0.3">
      <c r="B185" s="22"/>
      <c r="C185" s="22"/>
      <c r="D185" s="22"/>
      <c r="E185" s="22"/>
      <c r="F185" s="535"/>
      <c r="G185" s="535"/>
      <c r="H185" s="535"/>
      <c r="I185" s="34"/>
    </row>
    <row r="186" spans="2:16" ht="58.5" customHeight="1" x14ac:dyDescent="0.3">
      <c r="B186" s="296" t="str">
        <f>"TABLE F: "&amp;H22</f>
        <v>TABLE F: You have to fill out this table.</v>
      </c>
      <c r="C186" s="354"/>
      <c r="D186" s="536" t="s">
        <v>294</v>
      </c>
      <c r="E186" s="537"/>
      <c r="F186" s="538"/>
      <c r="G186" s="558" t="s">
        <v>295</v>
      </c>
      <c r="H186" s="559"/>
      <c r="I186" s="524" t="s">
        <v>235</v>
      </c>
      <c r="J186" s="525"/>
      <c r="K186" s="525"/>
      <c r="L186" s="525"/>
      <c r="M186" s="525"/>
      <c r="N186" s="525"/>
      <c r="O186" s="525"/>
      <c r="P186" s="541"/>
    </row>
    <row r="187" spans="2:16" ht="58.5" customHeight="1" x14ac:dyDescent="0.3">
      <c r="B187" s="17" t="s">
        <v>215</v>
      </c>
      <c r="C187" s="17" t="s">
        <v>216</v>
      </c>
      <c r="D187" s="167" t="s">
        <v>236</v>
      </c>
      <c r="E187" s="168" t="s">
        <v>237</v>
      </c>
      <c r="F187" s="168" t="s">
        <v>238</v>
      </c>
      <c r="H187" s="34"/>
      <c r="I187" s="542" t="s">
        <v>296</v>
      </c>
      <c r="J187" s="543"/>
      <c r="K187" s="543"/>
      <c r="L187" s="543"/>
      <c r="M187" s="543"/>
      <c r="N187" s="543"/>
      <c r="O187" s="543"/>
      <c r="P187" s="544"/>
    </row>
    <row r="188" spans="2:16" ht="15.75" customHeight="1" x14ac:dyDescent="0.3">
      <c r="B188" s="334" t="s">
        <v>279</v>
      </c>
      <c r="C188" s="19" t="s">
        <v>297</v>
      </c>
      <c r="D188" s="185">
        <v>0</v>
      </c>
      <c r="E188" s="186">
        <v>100000</v>
      </c>
      <c r="F188" s="186">
        <f>IF(SUM(D188:E188)&gt;0,SUM(D188:E188), "")</f>
        <v>100000</v>
      </c>
      <c r="H188" s="34"/>
      <c r="I188" s="545"/>
      <c r="J188" s="546"/>
      <c r="K188" s="546"/>
      <c r="L188" s="546"/>
      <c r="M188" s="546"/>
      <c r="N188" s="546"/>
      <c r="O188" s="546"/>
      <c r="P188" s="547"/>
    </row>
    <row r="189" spans="2:16" ht="15.6" x14ac:dyDescent="0.3">
      <c r="B189" s="19" t="s">
        <v>282</v>
      </c>
      <c r="C189" s="19" t="s">
        <v>283</v>
      </c>
      <c r="D189" s="187">
        <v>2000</v>
      </c>
      <c r="E189" s="188">
        <v>117000</v>
      </c>
      <c r="F189" s="188">
        <f>IF(SUM(D189:E189)&gt;0,SUM(D189:E189), "")</f>
        <v>119000</v>
      </c>
      <c r="H189" s="34"/>
      <c r="I189" s="545"/>
      <c r="J189" s="546"/>
      <c r="K189" s="546"/>
      <c r="L189" s="546"/>
      <c r="M189" s="546"/>
      <c r="N189" s="546"/>
      <c r="O189" s="546"/>
      <c r="P189" s="547"/>
    </row>
    <row r="190" spans="2:16" ht="15.6" x14ac:dyDescent="0.3">
      <c r="B190" s="19" t="s">
        <v>287</v>
      </c>
      <c r="C190" s="19" t="s">
        <v>288</v>
      </c>
      <c r="D190" s="187">
        <v>0</v>
      </c>
      <c r="E190" s="188">
        <v>1000</v>
      </c>
      <c r="F190" s="188">
        <f t="shared" ref="F190" si="19">IF(SUM(D190:E190)&gt;0,SUM(D190:E190), "")</f>
        <v>1000</v>
      </c>
      <c r="H190" s="34"/>
      <c r="I190" s="545"/>
      <c r="J190" s="546"/>
      <c r="K190" s="546"/>
      <c r="L190" s="546"/>
      <c r="M190" s="546"/>
      <c r="N190" s="546"/>
      <c r="O190" s="546"/>
      <c r="P190" s="547"/>
    </row>
    <row r="191" spans="2:16" ht="15.6" x14ac:dyDescent="0.3">
      <c r="B191" s="19"/>
      <c r="C191" s="19"/>
      <c r="D191" s="187"/>
      <c r="E191" s="188"/>
      <c r="F191" s="310" t="str">
        <f>IF(SUM(D191:E191)&gt;0,SUM(D191:E191), "")</f>
        <v/>
      </c>
      <c r="H191" s="34"/>
      <c r="I191" s="545"/>
      <c r="J191" s="546"/>
      <c r="K191" s="546"/>
      <c r="L191" s="546"/>
      <c r="M191" s="546"/>
      <c r="N191" s="546"/>
      <c r="O191" s="546"/>
      <c r="P191" s="547"/>
    </row>
    <row r="192" spans="2:16" ht="15.6" x14ac:dyDescent="0.3">
      <c r="B192" s="19"/>
      <c r="C192" s="19"/>
      <c r="D192" s="187"/>
      <c r="E192" s="188"/>
      <c r="F192" s="310" t="str">
        <f>IF(SUM(D192:E192)&gt;0,SUM(D192:E192), "")</f>
        <v/>
      </c>
      <c r="H192" s="311"/>
      <c r="I192" s="546"/>
      <c r="J192" s="546"/>
      <c r="K192" s="546"/>
      <c r="L192" s="546"/>
      <c r="M192" s="546"/>
      <c r="N192" s="546"/>
      <c r="O192" s="546"/>
      <c r="P192" s="547"/>
    </row>
    <row r="193" spans="2:16" ht="15.6" x14ac:dyDescent="0.3">
      <c r="B193" s="19"/>
      <c r="C193" s="19"/>
      <c r="D193" s="187"/>
      <c r="E193" s="188"/>
      <c r="F193" s="310" t="str">
        <f t="shared" ref="F193:F201" si="20">IF(SUM(D193:E193)&gt;0,SUM(D193:E193), "")</f>
        <v/>
      </c>
      <c r="H193" s="312"/>
      <c r="I193" s="546"/>
      <c r="J193" s="546"/>
      <c r="K193" s="546"/>
      <c r="L193" s="546"/>
      <c r="M193" s="546"/>
      <c r="N193" s="546"/>
      <c r="O193" s="546"/>
      <c r="P193" s="547"/>
    </row>
    <row r="194" spans="2:16" ht="15.6" x14ac:dyDescent="0.3">
      <c r="B194" s="19"/>
      <c r="C194" s="19"/>
      <c r="D194" s="187"/>
      <c r="E194" s="188"/>
      <c r="F194" s="310" t="str">
        <f t="shared" si="20"/>
        <v/>
      </c>
      <c r="G194" s="313"/>
      <c r="H194" s="314"/>
      <c r="I194" s="546"/>
      <c r="J194" s="546"/>
      <c r="K194" s="546"/>
      <c r="L194" s="546"/>
      <c r="M194" s="546"/>
      <c r="N194" s="546"/>
      <c r="O194" s="546"/>
      <c r="P194" s="547"/>
    </row>
    <row r="195" spans="2:16" ht="15.6" x14ac:dyDescent="0.3">
      <c r="B195" s="19"/>
      <c r="C195" s="19"/>
      <c r="D195" s="187"/>
      <c r="E195" s="188"/>
      <c r="F195" s="310" t="str">
        <f t="shared" si="20"/>
        <v/>
      </c>
      <c r="G195" s="313"/>
      <c r="H195" s="314"/>
      <c r="I195" s="546"/>
      <c r="J195" s="546"/>
      <c r="K195" s="546"/>
      <c r="L195" s="546"/>
      <c r="M195" s="546"/>
      <c r="N195" s="546"/>
      <c r="O195" s="546"/>
      <c r="P195" s="547"/>
    </row>
    <row r="196" spans="2:16" ht="15.6" x14ac:dyDescent="0.3">
      <c r="B196" s="19"/>
      <c r="C196" s="19"/>
      <c r="D196" s="187"/>
      <c r="E196" s="188"/>
      <c r="F196" s="310" t="str">
        <f t="shared" si="20"/>
        <v/>
      </c>
      <c r="H196" s="10"/>
      <c r="I196" s="546"/>
      <c r="J196" s="546"/>
      <c r="K196" s="546"/>
      <c r="L196" s="546"/>
      <c r="M196" s="546"/>
      <c r="N196" s="546"/>
      <c r="O196" s="546"/>
      <c r="P196" s="547"/>
    </row>
    <row r="197" spans="2:16" ht="15.6" x14ac:dyDescent="0.3">
      <c r="B197" s="19"/>
      <c r="C197" s="19"/>
      <c r="D197" s="187"/>
      <c r="E197" s="188"/>
      <c r="F197" s="310" t="str">
        <f t="shared" si="20"/>
        <v/>
      </c>
      <c r="H197" s="10"/>
      <c r="I197" s="546"/>
      <c r="J197" s="546"/>
      <c r="K197" s="546"/>
      <c r="L197" s="546"/>
      <c r="M197" s="546"/>
      <c r="N197" s="546"/>
      <c r="O197" s="546"/>
      <c r="P197" s="547"/>
    </row>
    <row r="198" spans="2:16" ht="15.6" x14ac:dyDescent="0.3">
      <c r="B198" s="19"/>
      <c r="C198" s="19"/>
      <c r="D198" s="187"/>
      <c r="E198" s="188"/>
      <c r="F198" s="310" t="str">
        <f t="shared" si="20"/>
        <v/>
      </c>
      <c r="H198" s="10"/>
      <c r="I198" s="546"/>
      <c r="J198" s="546"/>
      <c r="K198" s="546"/>
      <c r="L198" s="546"/>
      <c r="M198" s="546"/>
      <c r="N198" s="546"/>
      <c r="O198" s="546"/>
      <c r="P198" s="547"/>
    </row>
    <row r="199" spans="2:16" ht="15.6" x14ac:dyDescent="0.3">
      <c r="B199" s="19"/>
      <c r="C199" s="19"/>
      <c r="D199" s="187"/>
      <c r="E199" s="188"/>
      <c r="F199" s="310" t="str">
        <f t="shared" si="20"/>
        <v/>
      </c>
      <c r="I199" s="545"/>
      <c r="J199" s="546"/>
      <c r="K199" s="546"/>
      <c r="L199" s="546"/>
      <c r="M199" s="546"/>
      <c r="N199" s="546"/>
      <c r="O199" s="546"/>
      <c r="P199" s="547"/>
    </row>
    <row r="200" spans="2:16" ht="15.6" x14ac:dyDescent="0.3">
      <c r="B200" s="19"/>
      <c r="C200" s="19"/>
      <c r="D200" s="187"/>
      <c r="E200" s="188"/>
      <c r="F200" s="310" t="str">
        <f t="shared" si="20"/>
        <v/>
      </c>
      <c r="I200" s="545"/>
      <c r="J200" s="546"/>
      <c r="K200" s="546"/>
      <c r="L200" s="546"/>
      <c r="M200" s="546"/>
      <c r="N200" s="546"/>
      <c r="O200" s="546"/>
      <c r="P200" s="547"/>
    </row>
    <row r="201" spans="2:16" ht="15.75" customHeight="1" x14ac:dyDescent="0.3">
      <c r="B201" s="19"/>
      <c r="C201" s="19"/>
      <c r="D201" s="187"/>
      <c r="E201" s="188"/>
      <c r="F201" s="310" t="str">
        <f t="shared" si="20"/>
        <v/>
      </c>
      <c r="I201" s="545"/>
      <c r="J201" s="546"/>
      <c r="K201" s="546"/>
      <c r="L201" s="546"/>
      <c r="M201" s="546"/>
      <c r="N201" s="546"/>
      <c r="O201" s="546"/>
      <c r="P201" s="547"/>
    </row>
    <row r="202" spans="2:16" ht="15.6" x14ac:dyDescent="0.3">
      <c r="B202" s="20"/>
      <c r="C202" s="21"/>
      <c r="D202" s="189"/>
      <c r="E202" s="190"/>
      <c r="F202" s="315" t="str">
        <f>IF(SUM(D202:E202)&gt;0,SUM(D202:E202), "")</f>
        <v/>
      </c>
      <c r="I202" s="545"/>
      <c r="J202" s="546"/>
      <c r="K202" s="546"/>
      <c r="L202" s="546"/>
      <c r="M202" s="546"/>
      <c r="N202" s="546"/>
      <c r="O202" s="546"/>
      <c r="P202" s="547"/>
    </row>
    <row r="203" spans="2:16" ht="15.6" hidden="1" x14ac:dyDescent="0.3">
      <c r="B203" s="316" t="s">
        <v>240</v>
      </c>
      <c r="C203" s="316"/>
      <c r="D203" s="317"/>
      <c r="E203" s="317"/>
      <c r="F203" s="317"/>
      <c r="G203" t="str">
        <f>IF(E204="","",IF(E204=I184,"","The total grid in Table F does not yet match Table E. Please check."))</f>
        <v>The total grid in Table F does not yet match Table E. Please check.</v>
      </c>
      <c r="I203" s="545"/>
      <c r="J203" s="546"/>
      <c r="K203" s="546"/>
      <c r="L203" s="546"/>
      <c r="M203" s="546"/>
      <c r="N203" s="546"/>
      <c r="O203" s="546"/>
      <c r="P203" s="547"/>
    </row>
    <row r="204" spans="2:16" ht="20.399999999999999" customHeight="1" x14ac:dyDescent="0.3">
      <c r="B204" s="318"/>
      <c r="C204" s="319" t="s">
        <v>218</v>
      </c>
      <c r="D204" s="320">
        <f>SUM(D188:D202)</f>
        <v>2000</v>
      </c>
      <c r="E204" s="320">
        <f>SUM(E188:E202)</f>
        <v>218000</v>
      </c>
      <c r="F204" s="320">
        <f>SUM(F188:F202)</f>
        <v>220000</v>
      </c>
      <c r="G204" s="321"/>
      <c r="H204" s="322"/>
      <c r="I204" s="546"/>
      <c r="J204" s="546"/>
      <c r="K204" s="546"/>
      <c r="L204" s="546"/>
      <c r="M204" s="546"/>
      <c r="N204" s="546"/>
      <c r="O204" s="546"/>
      <c r="P204" s="547"/>
    </row>
    <row r="205" spans="2:16" ht="15" customHeight="1" x14ac:dyDescent="0.3">
      <c r="B205" s="318"/>
      <c r="C205" s="313"/>
      <c r="D205" s="323"/>
      <c r="E205" s="323"/>
      <c r="F205" s="323"/>
      <c r="G205" s="321"/>
      <c r="H205" s="322"/>
      <c r="I205" s="546"/>
      <c r="J205" s="546"/>
      <c r="K205" s="546"/>
      <c r="L205" s="546"/>
      <c r="M205" s="546"/>
      <c r="N205" s="546"/>
      <c r="O205" s="546"/>
      <c r="P205" s="547"/>
    </row>
    <row r="206" spans="2:16" ht="15.6" x14ac:dyDescent="0.3">
      <c r="B206" s="22"/>
      <c r="I206" s="545"/>
      <c r="J206" s="546"/>
      <c r="K206" s="546"/>
      <c r="L206" s="546"/>
      <c r="M206" s="546"/>
      <c r="N206" s="546"/>
      <c r="O206" s="546"/>
      <c r="P206" s="547"/>
    </row>
    <row r="207" spans="2:16" ht="56.25" customHeight="1" x14ac:dyDescent="0.3">
      <c r="B207" s="296" t="str">
        <f>"TABLE G: "&amp;I22</f>
        <v>TABLE G: You do not have to fill out this table.</v>
      </c>
      <c r="C207" s="354"/>
      <c r="D207" s="16"/>
      <c r="E207" s="16"/>
      <c r="F207" s="16"/>
      <c r="G207" s="324" t="s">
        <v>242</v>
      </c>
      <c r="I207" s="545"/>
      <c r="J207" s="546"/>
      <c r="K207" s="546"/>
      <c r="L207" s="546"/>
      <c r="M207" s="546"/>
      <c r="N207" s="546"/>
      <c r="O207" s="546"/>
      <c r="P207" s="547"/>
    </row>
    <row r="208" spans="2:16" ht="92.4" customHeight="1" x14ac:dyDescent="0.35">
      <c r="B208" s="38" t="s">
        <v>213</v>
      </c>
      <c r="C208" s="38" t="s">
        <v>214</v>
      </c>
      <c r="D208" s="38" t="s">
        <v>215</v>
      </c>
      <c r="E208" s="17" t="s">
        <v>216</v>
      </c>
      <c r="F208" s="39" t="s">
        <v>243</v>
      </c>
      <c r="G208" s="180" t="s">
        <v>298</v>
      </c>
      <c r="H208" s="325" t="s">
        <v>295</v>
      </c>
      <c r="I208" s="545"/>
      <c r="J208" s="546"/>
      <c r="K208" s="546"/>
      <c r="L208" s="546"/>
      <c r="M208" s="546"/>
      <c r="N208" s="546"/>
      <c r="O208" s="546"/>
      <c r="P208" s="547"/>
    </row>
    <row r="209" spans="2:16" ht="15.6" x14ac:dyDescent="0.3">
      <c r="B209" s="42"/>
      <c r="C209" s="42"/>
      <c r="D209" s="42"/>
      <c r="E209" s="41"/>
      <c r="F209" s="83"/>
      <c r="G209" s="181"/>
      <c r="I209" s="545"/>
      <c r="J209" s="546"/>
      <c r="K209" s="546"/>
      <c r="L209" s="546"/>
      <c r="M209" s="546"/>
      <c r="N209" s="546"/>
      <c r="O209" s="546"/>
      <c r="P209" s="547"/>
    </row>
    <row r="210" spans="2:16" ht="15.6" x14ac:dyDescent="0.3">
      <c r="B210" s="50"/>
      <c r="C210" s="50"/>
      <c r="D210" s="50"/>
      <c r="E210" s="49"/>
      <c r="F210" s="84"/>
      <c r="G210" s="182"/>
      <c r="I210" s="545"/>
      <c r="J210" s="546"/>
      <c r="K210" s="546"/>
      <c r="L210" s="546"/>
      <c r="M210" s="546"/>
      <c r="N210" s="546"/>
      <c r="O210" s="546"/>
      <c r="P210" s="547"/>
    </row>
    <row r="211" spans="2:16" ht="15.6" x14ac:dyDescent="0.3">
      <c r="B211" s="50"/>
      <c r="C211" s="50"/>
      <c r="D211" s="50"/>
      <c r="E211" s="49"/>
      <c r="F211" s="84"/>
      <c r="G211" s="182"/>
      <c r="I211" s="545"/>
      <c r="J211" s="546"/>
      <c r="K211" s="546"/>
      <c r="L211" s="546"/>
      <c r="M211" s="546"/>
      <c r="N211" s="546"/>
      <c r="O211" s="546"/>
      <c r="P211" s="547"/>
    </row>
    <row r="212" spans="2:16" ht="15.6" x14ac:dyDescent="0.3">
      <c r="B212" s="50"/>
      <c r="C212" s="50"/>
      <c r="D212" s="50"/>
      <c r="E212" s="49"/>
      <c r="F212" s="84"/>
      <c r="G212" s="182"/>
      <c r="I212" s="545"/>
      <c r="J212" s="546"/>
      <c r="K212" s="546"/>
      <c r="L212" s="546"/>
      <c r="M212" s="546"/>
      <c r="N212" s="546"/>
      <c r="O212" s="546"/>
      <c r="P212" s="547"/>
    </row>
    <row r="213" spans="2:16" ht="15.6" x14ac:dyDescent="0.3">
      <c r="B213" s="50"/>
      <c r="C213" s="50"/>
      <c r="D213" s="50"/>
      <c r="E213" s="49"/>
      <c r="F213" s="84"/>
      <c r="G213" s="182"/>
      <c r="I213" s="545"/>
      <c r="J213" s="546"/>
      <c r="K213" s="546"/>
      <c r="L213" s="546"/>
      <c r="M213" s="546"/>
      <c r="N213" s="546"/>
      <c r="O213" s="546"/>
      <c r="P213" s="547"/>
    </row>
    <row r="214" spans="2:16" ht="15.6" x14ac:dyDescent="0.3">
      <c r="B214" s="50"/>
      <c r="C214" s="50"/>
      <c r="D214" s="50"/>
      <c r="E214" s="49"/>
      <c r="F214" s="84"/>
      <c r="G214" s="182"/>
      <c r="I214" s="545"/>
      <c r="J214" s="546"/>
      <c r="K214" s="546"/>
      <c r="L214" s="546"/>
      <c r="M214" s="546"/>
      <c r="N214" s="546"/>
      <c r="O214" s="546"/>
      <c r="P214" s="547"/>
    </row>
    <row r="215" spans="2:16" ht="15.6" x14ac:dyDescent="0.3">
      <c r="B215" s="19"/>
      <c r="C215" s="19"/>
      <c r="D215" s="19"/>
      <c r="E215" s="49"/>
      <c r="F215" s="85"/>
      <c r="G215" s="183"/>
      <c r="I215" s="545"/>
      <c r="J215" s="546"/>
      <c r="K215" s="546"/>
      <c r="L215" s="546"/>
      <c r="M215" s="546"/>
      <c r="N215" s="546"/>
      <c r="O215" s="546"/>
      <c r="P215" s="547"/>
    </row>
    <row r="216" spans="2:16" ht="15.6" x14ac:dyDescent="0.3">
      <c r="B216" s="19"/>
      <c r="C216" s="19"/>
      <c r="D216" s="19"/>
      <c r="E216" s="51"/>
      <c r="F216" s="85"/>
      <c r="G216" s="183"/>
      <c r="I216" s="545"/>
      <c r="J216" s="546"/>
      <c r="K216" s="546"/>
      <c r="L216" s="546"/>
      <c r="M216" s="546"/>
      <c r="N216" s="546"/>
      <c r="O216" s="546"/>
      <c r="P216" s="547"/>
    </row>
    <row r="217" spans="2:16" ht="15.6" x14ac:dyDescent="0.3">
      <c r="B217" s="19"/>
      <c r="C217" s="19"/>
      <c r="D217" s="19"/>
      <c r="E217" s="51"/>
      <c r="F217" s="85"/>
      <c r="G217" s="183"/>
      <c r="I217" s="545"/>
      <c r="J217" s="546"/>
      <c r="K217" s="546"/>
      <c r="L217" s="546"/>
      <c r="M217" s="546"/>
      <c r="N217" s="546"/>
      <c r="O217" s="546"/>
      <c r="P217" s="547"/>
    </row>
    <row r="218" spans="2:16" ht="15.6" x14ac:dyDescent="0.3">
      <c r="B218" s="19"/>
      <c r="C218" s="19"/>
      <c r="D218" s="19"/>
      <c r="E218" s="51"/>
      <c r="F218" s="85"/>
      <c r="G218" s="183"/>
      <c r="I218" s="545"/>
      <c r="J218" s="546"/>
      <c r="K218" s="546"/>
      <c r="L218" s="546"/>
      <c r="M218" s="546"/>
      <c r="N218" s="546"/>
      <c r="O218" s="546"/>
      <c r="P218" s="547"/>
    </row>
    <row r="219" spans="2:16" ht="15.6" x14ac:dyDescent="0.3">
      <c r="B219" s="19"/>
      <c r="C219" s="19"/>
      <c r="D219" s="19"/>
      <c r="E219" s="51"/>
      <c r="F219" s="85"/>
      <c r="G219" s="183"/>
      <c r="I219" s="545"/>
      <c r="J219" s="546"/>
      <c r="K219" s="546"/>
      <c r="L219" s="546"/>
      <c r="M219" s="546"/>
      <c r="N219" s="546"/>
      <c r="O219" s="546"/>
      <c r="P219" s="547"/>
    </row>
    <row r="220" spans="2:16" ht="15.6" x14ac:dyDescent="0.3">
      <c r="B220" s="19"/>
      <c r="C220" s="19"/>
      <c r="D220" s="19"/>
      <c r="E220" s="51"/>
      <c r="F220" s="85"/>
      <c r="G220" s="183"/>
      <c r="I220" s="545"/>
      <c r="J220" s="546"/>
      <c r="K220" s="546"/>
      <c r="L220" s="546"/>
      <c r="M220" s="546"/>
      <c r="N220" s="546"/>
      <c r="O220" s="546"/>
      <c r="P220" s="547"/>
    </row>
    <row r="221" spans="2:16" ht="15.6" x14ac:dyDescent="0.3">
      <c r="B221" s="19"/>
      <c r="C221" s="19"/>
      <c r="D221" s="19"/>
      <c r="E221" s="51"/>
      <c r="F221" s="85"/>
      <c r="G221" s="183"/>
      <c r="I221" s="545"/>
      <c r="J221" s="546"/>
      <c r="K221" s="546"/>
      <c r="L221" s="546"/>
      <c r="M221" s="546"/>
      <c r="N221" s="546"/>
      <c r="O221" s="546"/>
      <c r="P221" s="547"/>
    </row>
    <row r="222" spans="2:16" ht="15.6" x14ac:dyDescent="0.3">
      <c r="B222" s="19"/>
      <c r="C222" s="19"/>
      <c r="D222" s="19"/>
      <c r="E222" s="51"/>
      <c r="F222" s="85"/>
      <c r="G222" s="183"/>
      <c r="I222" s="545"/>
      <c r="J222" s="546"/>
      <c r="K222" s="546"/>
      <c r="L222" s="546"/>
      <c r="M222" s="546"/>
      <c r="N222" s="546"/>
      <c r="O222" s="546"/>
      <c r="P222" s="547"/>
    </row>
    <row r="223" spans="2:16" ht="15.6" x14ac:dyDescent="0.3">
      <c r="B223" s="19"/>
      <c r="C223" s="19"/>
      <c r="D223" s="19"/>
      <c r="E223" s="51"/>
      <c r="F223" s="85"/>
      <c r="G223" s="183"/>
      <c r="I223" s="545"/>
      <c r="J223" s="546"/>
      <c r="K223" s="546"/>
      <c r="L223" s="546"/>
      <c r="M223" s="546"/>
      <c r="N223" s="546"/>
      <c r="O223" s="546"/>
      <c r="P223" s="547"/>
    </row>
    <row r="224" spans="2:16" ht="15.6" x14ac:dyDescent="0.3">
      <c r="B224" s="86"/>
      <c r="C224" s="87"/>
      <c r="D224" s="87"/>
      <c r="E224" s="71"/>
      <c r="F224" s="88"/>
      <c r="G224" s="184"/>
      <c r="I224" s="545"/>
      <c r="J224" s="546"/>
      <c r="K224" s="546"/>
      <c r="L224" s="546"/>
      <c r="M224" s="546"/>
      <c r="N224" s="546"/>
      <c r="O224" s="546"/>
      <c r="P224" s="547"/>
    </row>
    <row r="225" spans="2:16" ht="15.6" x14ac:dyDescent="0.3">
      <c r="B225" s="89"/>
      <c r="C225" s="89"/>
      <c r="D225" s="89"/>
      <c r="E225" s="24"/>
      <c r="F225" s="37" t="s">
        <v>218</v>
      </c>
      <c r="G225" s="326" t="str">
        <f>IF(SUM(G209:G224)&gt;0,SUM(G209:G224),"")</f>
        <v/>
      </c>
      <c r="I225" s="548"/>
      <c r="J225" s="549"/>
      <c r="K225" s="549"/>
      <c r="L225" s="549"/>
      <c r="M225" s="549"/>
      <c r="N225" s="549"/>
      <c r="O225" s="549"/>
      <c r="P225" s="550"/>
    </row>
  </sheetData>
  <sheetProtection algorithmName="SHA-512" hashValue="WKci9s+3BnnJUgeacwrrlAQBgW5ChVlfj40rjMzHmpXnDLxkNp/4Kefa51Q0DbOOI682H0zscAPPzX64vnSkvg==" saltValue="oYRlXf9d5LPnuMEKCHADnQ==" spinCount="100000" sheet="1" selectLockedCells="1"/>
  <mergeCells count="59">
    <mergeCell ref="I187:P225"/>
    <mergeCell ref="G148:M148"/>
    <mergeCell ref="N148:Y148"/>
    <mergeCell ref="I167:K167"/>
    <mergeCell ref="L167:N168"/>
    <mergeCell ref="F185:H185"/>
    <mergeCell ref="D186:F186"/>
    <mergeCell ref="G186:H186"/>
    <mergeCell ref="I186:P186"/>
    <mergeCell ref="G129:M129"/>
    <mergeCell ref="N129:Y129"/>
    <mergeCell ref="B84:F84"/>
    <mergeCell ref="B85:F85"/>
    <mergeCell ref="B86:F86"/>
    <mergeCell ref="B87:F87"/>
    <mergeCell ref="B88:F88"/>
    <mergeCell ref="B89:F89"/>
    <mergeCell ref="B90:F90"/>
    <mergeCell ref="B91:F91"/>
    <mergeCell ref="B93:C93"/>
    <mergeCell ref="G107:M107"/>
    <mergeCell ref="N107:Y107"/>
    <mergeCell ref="B53:D53"/>
    <mergeCell ref="B42:D42"/>
    <mergeCell ref="B43:D43"/>
    <mergeCell ref="B44:D44"/>
    <mergeCell ref="B45:D45"/>
    <mergeCell ref="B46:D46"/>
    <mergeCell ref="B47:D47"/>
    <mergeCell ref="B48:D48"/>
    <mergeCell ref="B49:D49"/>
    <mergeCell ref="B50:D50"/>
    <mergeCell ref="B51:D51"/>
    <mergeCell ref="B52:D52"/>
    <mergeCell ref="B41:D41"/>
    <mergeCell ref="B27:C28"/>
    <mergeCell ref="D27:E28"/>
    <mergeCell ref="F27:F28"/>
    <mergeCell ref="B30:C31"/>
    <mergeCell ref="D30:E31"/>
    <mergeCell ref="F30:F31"/>
    <mergeCell ref="B34:D36"/>
    <mergeCell ref="B37:D37"/>
    <mergeCell ref="B38:D38"/>
    <mergeCell ref="B39:D39"/>
    <mergeCell ref="B40:D40"/>
    <mergeCell ref="B11:G11"/>
    <mergeCell ref="B12:G12"/>
    <mergeCell ref="B13:G13"/>
    <mergeCell ref="B14:G14"/>
    <mergeCell ref="B23:C25"/>
    <mergeCell ref="D23:H23"/>
    <mergeCell ref="D24:H25"/>
    <mergeCell ref="B10:G10"/>
    <mergeCell ref="B5:G5"/>
    <mergeCell ref="B6:G6"/>
    <mergeCell ref="B7:G7"/>
    <mergeCell ref="B8:G8"/>
    <mergeCell ref="B9:G9"/>
  </mergeCells>
  <conditionalFormatting sqref="C188:C203">
    <cfRule type="expression" dxfId="23" priority="1" stopIfTrue="1">
      <formula>LEN(C188)=0</formula>
    </cfRule>
    <cfRule type="expression" dxfId="22" priority="2" stopIfTrue="1">
      <formula>LEN(C188)&lt;6</formula>
    </cfRule>
    <cfRule type="expression" dxfId="21" priority="3" stopIfTrue="1">
      <formula>LEN(C188)&gt;8</formula>
    </cfRule>
  </conditionalFormatting>
  <conditionalFormatting sqref="E109:E127">
    <cfRule type="expression" dxfId="20" priority="16" stopIfTrue="1">
      <formula>LEN(E109)=0</formula>
    </cfRule>
    <cfRule type="expression" dxfId="19" priority="17" stopIfTrue="1">
      <formula>LEN(E109)&lt;6</formula>
    </cfRule>
    <cfRule type="expression" dxfId="18" priority="18" stopIfTrue="1">
      <formula>LEN(E109)&gt;8</formula>
    </cfRule>
  </conditionalFormatting>
  <conditionalFormatting sqref="E131:E146">
    <cfRule type="expression" dxfId="17" priority="11" stopIfTrue="1">
      <formula>LEN(E131)&lt;6</formula>
    </cfRule>
    <cfRule type="expression" dxfId="16" priority="10" stopIfTrue="1">
      <formula>LEN(E131)=0</formula>
    </cfRule>
    <cfRule type="expression" dxfId="15" priority="12" stopIfTrue="1">
      <formula>LEN(E131)&gt;8</formula>
    </cfRule>
  </conditionalFormatting>
  <conditionalFormatting sqref="E150:E165">
    <cfRule type="expression" dxfId="14" priority="8" stopIfTrue="1">
      <formula>LEN(E150)&lt;6</formula>
    </cfRule>
    <cfRule type="expression" dxfId="13" priority="9" stopIfTrue="1">
      <formula>LEN(E150)&gt;8</formula>
    </cfRule>
  </conditionalFormatting>
  <conditionalFormatting sqref="E150:E166">
    <cfRule type="expression" dxfId="12" priority="7" stopIfTrue="1">
      <formula>LEN(E150)=0</formula>
    </cfRule>
  </conditionalFormatting>
  <conditionalFormatting sqref="E169:E183">
    <cfRule type="expression" dxfId="11" priority="4" stopIfTrue="1">
      <formula>LEN(E169)=0</formula>
    </cfRule>
    <cfRule type="expression" dxfId="10" priority="5" stopIfTrue="1">
      <formula>LEN(E169)&lt;6</formula>
    </cfRule>
    <cfRule type="expression" dxfId="9" priority="6" stopIfTrue="1">
      <formula>LEN(E169)&gt;8</formula>
    </cfRule>
  </conditionalFormatting>
  <conditionalFormatting sqref="E209:E224">
    <cfRule type="expression" dxfId="8" priority="30" stopIfTrue="1">
      <formula>LEN(E209)&gt;8</formula>
    </cfRule>
    <cfRule type="expression" dxfId="7" priority="28" stopIfTrue="1">
      <formula>LEN(E209)=0</formula>
    </cfRule>
    <cfRule type="expression" dxfId="6" priority="29" stopIfTrue="1">
      <formula>LEN(E209)&lt;6</formula>
    </cfRule>
  </conditionalFormatting>
  <conditionalFormatting sqref="E166:F166">
    <cfRule type="expression" dxfId="5" priority="26" stopIfTrue="1">
      <formula>LEN(E166)&lt;6</formula>
    </cfRule>
    <cfRule type="expression" dxfId="4" priority="27" stopIfTrue="1">
      <formula>LEN(E166)&gt;8</formula>
    </cfRule>
  </conditionalFormatting>
  <conditionalFormatting sqref="F131:F145">
    <cfRule type="expression" dxfId="3" priority="13" stopIfTrue="1">
      <formula>LEN(F131)=0</formula>
    </cfRule>
    <cfRule type="expression" dxfId="2" priority="14" stopIfTrue="1">
      <formula>LEN(F131)&lt;8</formula>
    </cfRule>
    <cfRule type="expression" dxfId="1" priority="15" stopIfTrue="1">
      <formula>LEN(F131)&gt;10</formula>
    </cfRule>
  </conditionalFormatting>
  <conditionalFormatting sqref="F166">
    <cfRule type="expression" dxfId="0" priority="25" stopIfTrue="1">
      <formula>LEN(F166)=0</formula>
    </cfRule>
  </conditionalFormatting>
  <dataValidations disablePrompts="1" count="21">
    <dataValidation type="decimal" operator="greaterThan" allowBlank="1" showInputMessage="1" showErrorMessage="1" sqref="G87:Y91" xr:uid="{69CA28A1-31A4-4679-8F21-846476072F4F}">
      <formula1>-100000000000</formula1>
    </dataValidation>
    <dataValidation type="date" allowBlank="1" showInputMessage="1" showErrorMessage="1" sqref="G84:Y85" xr:uid="{C738269D-620D-4D47-8026-053C0EE6609D}">
      <formula1>40909</formula1>
      <formula2>43831</formula2>
    </dataValidation>
    <dataValidation type="textLength" allowBlank="1" showInputMessage="1" showErrorMessage="1" errorTitle="Error" error="You must only enter a 4-digit NACE code_x000a_" sqref="F209:F224" xr:uid="{74113485-4B95-484A-B540-299CAF7745A8}">
      <formula1>4</formula1>
      <formula2>4</formula2>
    </dataValidation>
    <dataValidation type="custom" errorStyle="warning" operator="greaterThan" allowBlank="1" showInputMessage="1" showErrorMessage="1" error="The total grid in this table does not yet match the total grid in table E. Please check. " sqref="E203" xr:uid="{355B815A-DCB9-48C1-B445-E8560B4F33DC}">
      <formula1>SUM(E203:E219)=I199</formula1>
    </dataValidation>
    <dataValidation type="textLength" allowBlank="1" showErrorMessage="1" errorTitle="Please Check" error="Please enter a four digit code. You may need to remove symbols._x000a__x000a_" promptTitle="Please Check" prompt="Please enter a four digit code._x000a_" sqref="F158:F164" xr:uid="{389243E5-859B-4D61-A2B7-8F4A6AE077A9}">
      <formula1>4</formula1>
      <formula2>4</formula2>
    </dataValidation>
    <dataValidation type="textLength" allowBlank="1" showErrorMessage="1" errorTitle="Please Check" error="Please enter an 8 digit code. You may need to remove symbols. _x000a_" sqref="F139:F145" xr:uid="{8536FE78-7094-4709-9066-DFEDCC0C8EA5}">
      <formula1>8</formula1>
      <formula2>8</formula2>
    </dataValidation>
    <dataValidation type="textLength" allowBlank="1" showErrorMessage="1" errorTitle="Please Check" error="Please enter a valid postcode._x000a_" sqref="E114:E123" xr:uid="{672D270B-D534-4439-AF66-8DC8B161A99F}">
      <formula1>6</formula1>
      <formula2>8</formula2>
    </dataValidation>
    <dataValidation type="textLength" allowBlank="1" showInputMessage="1" showErrorMessage="1" errorTitle="Please Check" error="Please enter a valid postcode._x000a_" sqref="E139:E145" xr:uid="{66C813B2-1DBB-4265-801A-4E95687A05F2}">
      <formula1>6</formula1>
      <formula2>8</formula2>
    </dataValidation>
    <dataValidation type="textLength" allowBlank="1" showErrorMessage="1" errorTitle="Please Check" error="Please enter a valid postcode." sqref="E209:E224 E158:E164" xr:uid="{A6BD8AFB-EBE6-4884-BE5E-73809999B0C9}">
      <formula1>6</formula1>
      <formula2>8</formula2>
    </dataValidation>
    <dataValidation type="textLength" allowBlank="1" showInputMessage="1" showErrorMessage="1" sqref="E177:E183 C191:C202" xr:uid="{23003D0C-6131-4E82-B7E3-1FD5A66CD8DE}">
      <formula1>6</formula1>
      <formula2>8</formula2>
    </dataValidation>
    <dataValidation type="decimal" operator="greaterThanOrEqual" allowBlank="1" showInputMessage="1" showErrorMessage="1" sqref="D191:E202" xr:uid="{EB731517-766F-4E9A-B9D5-C34F56F83D27}">
      <formula1>0</formula1>
    </dataValidation>
    <dataValidation type="list" allowBlank="1" showInputMessage="1" showErrorMessage="1" sqref="H11:H13" xr:uid="{02822CF3-46E7-451C-94B7-395413D3C921}">
      <formula1>"Yes, No, N/A"</formula1>
    </dataValidation>
    <dataValidation type="list" operator="greaterThan" allowBlank="1" showInputMessage="1" showErrorMessage="1" sqref="H7" xr:uid="{78314C92-9ADD-4B9F-A531-43645D6C2EF8}">
      <formula1>"Yes, No, N/A"</formula1>
    </dataValidation>
    <dataValidation type="list" allowBlank="1" showInputMessage="1" showErrorMessage="1" sqref="H6" xr:uid="{ACC813E4-FFFA-40DF-BD00-24316FE9E38A}">
      <formula1>"Annual Return, New Application"</formula1>
    </dataValidation>
    <dataValidation type="decimal" operator="greaterThan" allowBlank="1" showInputMessage="1" showErrorMessage="1" sqref="G209:G224 G131:M145" xr:uid="{2D316C59-D673-45BE-A4EA-1F3517704DD8}">
      <formula1>-10000000000</formula1>
    </dataValidation>
    <dataValidation operator="greaterThan" allowBlank="1" showInputMessage="1" showErrorMessage="1" sqref="H196:H198 D103 I16 E46:E63 G186 H187:H193 K169:K183 B34 B82:G82 E33:G36 F46:G46 F50:G63 G49:H49 H50:K50 G47 F48:K48 D54:D64 C64 E64:F64 F187:F203" xr:uid="{1D9FEC45-2DA0-42CB-911D-E2D077E62278}"/>
    <dataValidation type="list" allowBlank="1" showInputMessage="1" showErrorMessage="1" sqref="H86:L86 N86:Y86 F109:F123" xr:uid="{5CC79D24-26D7-4EBF-83EF-81CDEB0D13EC}">
      <formula1>"Yes, No"</formula1>
    </dataValidation>
    <dataValidation type="list" operator="greaterThan" allowBlank="1" showInputMessage="1" showErrorMessage="1" sqref="H9 M86 G86" xr:uid="{58F5365B-15D7-48D5-A982-FB42E90F88C2}">
      <formula1>"Yes, No"</formula1>
    </dataValidation>
    <dataValidation type="decimal" operator="greaterThan" allowBlank="1" showInputMessage="1" showErrorMessage="1" sqref="G2:H2 L106:Q106 J3:L3 T147:U147 D203:D205 G150:Y164 F184:G184 T106 F204:F205 H147:J147 N131:Y145 L147:R147 G109:Y123 I169:J183 D188:E190" xr:uid="{19C049E7-8432-4BFF-828F-03F0362F9BF5}">
      <formula1>-1000000000000</formula1>
    </dataValidation>
    <dataValidation type="list" allowBlank="1" showInputMessage="1" showErrorMessage="1" sqref="F2 H8 H10" xr:uid="{A56C2EC0-56F1-435F-90B3-F5898F0EE25E}">
      <formula1>"Yes,No"</formula1>
    </dataValidation>
    <dataValidation type="list" operator="greaterThan" allowBlank="1" showInputMessage="1" showErrorMessage="1" sqref="H14" xr:uid="{AA48B246-52A5-4148-9AB4-9C693C60FA84}">
      <formula1>"13/14;14/15;15/16, 14/15;15/16;16/17, 15/16; 16/17; 17/18, N/A"</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F52"/>
  <sheetViews>
    <sheetView topLeftCell="A4" workbookViewId="0">
      <selection activeCell="C20" sqref="C20"/>
    </sheetView>
  </sheetViews>
  <sheetFormatPr defaultColWidth="14.44140625" defaultRowHeight="14.4" x14ac:dyDescent="0.3"/>
  <cols>
    <col min="1" max="1" width="6" customWidth="1"/>
    <col min="2" max="2" width="16.44140625" customWidth="1"/>
    <col min="3" max="3" width="51.44140625" customWidth="1"/>
    <col min="4" max="4" width="4.44140625" customWidth="1"/>
    <col min="5" max="5" width="16.44140625" customWidth="1"/>
    <col min="6" max="6" width="65.44140625" customWidth="1"/>
    <col min="7" max="7" width="19.44140625" customWidth="1"/>
  </cols>
  <sheetData>
    <row r="2" spans="2:6" x14ac:dyDescent="0.3">
      <c r="B2" s="107" t="s">
        <v>299</v>
      </c>
      <c r="E2" s="107" t="s">
        <v>300</v>
      </c>
    </row>
    <row r="3" spans="2:6" ht="16.2" thickBot="1" x14ac:dyDescent="0.35">
      <c r="E3" s="108"/>
    </row>
    <row r="4" spans="2:6" ht="32.4" customHeight="1" thickBot="1" x14ac:dyDescent="0.35">
      <c r="B4" s="109" t="s">
        <v>301</v>
      </c>
      <c r="C4" s="110" t="s">
        <v>5</v>
      </c>
      <c r="E4" s="109" t="s">
        <v>301</v>
      </c>
      <c r="F4" s="109" t="s">
        <v>5</v>
      </c>
    </row>
    <row r="5" spans="2:6" ht="15" thickBot="1" x14ac:dyDescent="0.35">
      <c r="B5" s="133" t="s">
        <v>302</v>
      </c>
      <c r="C5" s="112" t="s">
        <v>303</v>
      </c>
      <c r="E5" s="133" t="s">
        <v>304</v>
      </c>
      <c r="F5" s="112" t="s">
        <v>305</v>
      </c>
    </row>
    <row r="6" spans="2:6" ht="15" thickBot="1" x14ac:dyDescent="0.35">
      <c r="B6" s="560" t="s">
        <v>306</v>
      </c>
      <c r="C6" s="562" t="s">
        <v>307</v>
      </c>
      <c r="E6" s="111">
        <v>1012</v>
      </c>
      <c r="F6" s="112" t="s">
        <v>308</v>
      </c>
    </row>
    <row r="7" spans="2:6" ht="15" thickBot="1" x14ac:dyDescent="0.35">
      <c r="B7" s="561"/>
      <c r="C7" s="563"/>
      <c r="E7" s="111">
        <v>1061</v>
      </c>
      <c r="F7" s="112" t="s">
        <v>309</v>
      </c>
    </row>
    <row r="8" spans="2:6" ht="15" thickBot="1" x14ac:dyDescent="0.35">
      <c r="B8" s="133" t="s">
        <v>310</v>
      </c>
      <c r="C8" s="112" t="s">
        <v>311</v>
      </c>
      <c r="E8" s="111">
        <v>1091</v>
      </c>
      <c r="F8" s="112" t="s">
        <v>312</v>
      </c>
    </row>
    <row r="9" spans="2:6" ht="15" thickBot="1" x14ac:dyDescent="0.35">
      <c r="B9" s="111">
        <v>1106</v>
      </c>
      <c r="C9" s="112" t="s">
        <v>313</v>
      </c>
      <c r="E9" s="111">
        <v>1391</v>
      </c>
      <c r="F9" s="112" t="s">
        <v>314</v>
      </c>
    </row>
    <row r="10" spans="2:6" ht="15" thickBot="1" x14ac:dyDescent="0.35">
      <c r="B10" s="111">
        <v>1310</v>
      </c>
      <c r="C10" s="112" t="s">
        <v>315</v>
      </c>
      <c r="E10" s="111">
        <v>1393</v>
      </c>
      <c r="F10" s="112" t="s">
        <v>316</v>
      </c>
    </row>
    <row r="11" spans="2:6" ht="15" thickBot="1" x14ac:dyDescent="0.35">
      <c r="B11" s="111">
        <v>1320</v>
      </c>
      <c r="C11" s="112" t="s">
        <v>317</v>
      </c>
      <c r="E11" s="111">
        <v>1396</v>
      </c>
      <c r="F11" s="112" t="s">
        <v>318</v>
      </c>
    </row>
    <row r="12" spans="2:6" ht="28.2" thickBot="1" x14ac:dyDescent="0.35">
      <c r="B12" s="111">
        <v>1395</v>
      </c>
      <c r="C12" s="112" t="s">
        <v>319</v>
      </c>
      <c r="E12" s="111">
        <v>1399</v>
      </c>
      <c r="F12" s="112" t="s">
        <v>320</v>
      </c>
    </row>
    <row r="13" spans="2:6" ht="15" thickBot="1" x14ac:dyDescent="0.35">
      <c r="B13" s="111">
        <v>1610</v>
      </c>
      <c r="C13" s="112" t="s">
        <v>321</v>
      </c>
      <c r="E13" s="111">
        <v>1419</v>
      </c>
      <c r="F13" s="112" t="s">
        <v>322</v>
      </c>
    </row>
    <row r="14" spans="2:6" ht="15" thickBot="1" x14ac:dyDescent="0.35">
      <c r="B14" s="111">
        <v>1621</v>
      </c>
      <c r="C14" s="112" t="s">
        <v>323</v>
      </c>
      <c r="E14" s="111">
        <v>1431</v>
      </c>
      <c r="F14" s="112" t="s">
        <v>324</v>
      </c>
    </row>
    <row r="15" spans="2:6" ht="15" thickBot="1" x14ac:dyDescent="0.35">
      <c r="B15" s="111">
        <v>1712</v>
      </c>
      <c r="C15" s="112" t="s">
        <v>325</v>
      </c>
      <c r="E15" s="111">
        <v>1439</v>
      </c>
      <c r="F15" s="112" t="s">
        <v>326</v>
      </c>
    </row>
    <row r="16" spans="2:6" ht="28.2" thickBot="1" x14ac:dyDescent="0.35">
      <c r="B16" s="111">
        <v>1722</v>
      </c>
      <c r="C16" s="112" t="s">
        <v>327</v>
      </c>
      <c r="E16" s="111">
        <v>1511</v>
      </c>
      <c r="F16" s="112" t="s">
        <v>328</v>
      </c>
    </row>
    <row r="17" spans="2:6" ht="28.2" thickBot="1" x14ac:dyDescent="0.35">
      <c r="B17" s="111">
        <v>1920</v>
      </c>
      <c r="C17" s="112" t="s">
        <v>329</v>
      </c>
      <c r="E17" s="111">
        <v>1629</v>
      </c>
      <c r="F17" s="112" t="s">
        <v>330</v>
      </c>
    </row>
    <row r="18" spans="2:6" ht="28.2" thickBot="1" x14ac:dyDescent="0.35">
      <c r="B18" s="111">
        <v>2011</v>
      </c>
      <c r="C18" s="112" t="s">
        <v>331</v>
      </c>
      <c r="E18" s="111">
        <v>1721</v>
      </c>
      <c r="F18" s="112" t="s">
        <v>332</v>
      </c>
    </row>
    <row r="19" spans="2:6" ht="15" thickBot="1" x14ac:dyDescent="0.35">
      <c r="B19" s="111">
        <v>2013</v>
      </c>
      <c r="C19" s="112" t="s">
        <v>333</v>
      </c>
      <c r="E19" s="111">
        <v>1724</v>
      </c>
      <c r="F19" s="112" t="s">
        <v>334</v>
      </c>
    </row>
    <row r="20" spans="2:6" ht="15" thickBot="1" x14ac:dyDescent="0.35">
      <c r="B20" s="111">
        <v>2014</v>
      </c>
      <c r="C20" s="112" t="s">
        <v>335</v>
      </c>
      <c r="E20" s="111">
        <v>2211</v>
      </c>
      <c r="F20" s="112" t="s">
        <v>336</v>
      </c>
    </row>
    <row r="21" spans="2:6" ht="15" thickBot="1" x14ac:dyDescent="0.35">
      <c r="B21" s="111">
        <v>2015</v>
      </c>
      <c r="C21" s="112" t="s">
        <v>337</v>
      </c>
      <c r="E21" s="111">
        <v>2219</v>
      </c>
      <c r="F21" s="112" t="s">
        <v>338</v>
      </c>
    </row>
    <row r="22" spans="2:6" ht="15" thickBot="1" x14ac:dyDescent="0.35">
      <c r="B22" s="111">
        <v>2016</v>
      </c>
      <c r="C22" s="112" t="s">
        <v>339</v>
      </c>
      <c r="E22" s="111">
        <v>2229</v>
      </c>
      <c r="F22" s="112" t="s">
        <v>340</v>
      </c>
    </row>
    <row r="23" spans="2:6" ht="15" thickBot="1" x14ac:dyDescent="0.35">
      <c r="B23" s="111">
        <v>2017</v>
      </c>
      <c r="C23" s="112" t="s">
        <v>341</v>
      </c>
      <c r="E23" s="111">
        <v>2344</v>
      </c>
      <c r="F23" s="112" t="s">
        <v>342</v>
      </c>
    </row>
    <row r="24" spans="2:6" ht="15" thickBot="1" x14ac:dyDescent="0.35">
      <c r="B24" s="111">
        <v>2060</v>
      </c>
      <c r="C24" s="112" t="s">
        <v>343</v>
      </c>
      <c r="E24" s="111">
        <v>2362</v>
      </c>
      <c r="F24" s="112" t="s">
        <v>344</v>
      </c>
    </row>
    <row r="25" spans="2:6" ht="15" thickBot="1" x14ac:dyDescent="0.35">
      <c r="B25" s="111">
        <v>2221</v>
      </c>
      <c r="C25" s="112" t="s">
        <v>345</v>
      </c>
      <c r="E25" s="111">
        <v>2365</v>
      </c>
      <c r="F25" s="112" t="s">
        <v>346</v>
      </c>
    </row>
    <row r="26" spans="2:6" ht="15" thickBot="1" x14ac:dyDescent="0.35">
      <c r="B26" s="111">
        <v>2222</v>
      </c>
      <c r="C26" s="112" t="s">
        <v>347</v>
      </c>
      <c r="E26" s="111">
        <v>2592</v>
      </c>
      <c r="F26" s="112" t="s">
        <v>348</v>
      </c>
    </row>
    <row r="27" spans="2:6" ht="15" thickBot="1" x14ac:dyDescent="0.35">
      <c r="B27" s="111">
        <v>2311</v>
      </c>
      <c r="C27" s="112" t="s">
        <v>349</v>
      </c>
      <c r="E27" s="111">
        <v>2732</v>
      </c>
      <c r="F27" s="112" t="s">
        <v>350</v>
      </c>
    </row>
    <row r="28" spans="2:6" ht="15" thickBot="1" x14ac:dyDescent="0.35">
      <c r="B28" s="111">
        <v>2313</v>
      </c>
      <c r="C28" s="112" t="s">
        <v>351</v>
      </c>
      <c r="E28" s="111">
        <v>2891</v>
      </c>
      <c r="F28" s="112" t="s">
        <v>352</v>
      </c>
    </row>
    <row r="29" spans="2:6" ht="15" thickBot="1" x14ac:dyDescent="0.35">
      <c r="B29" s="111">
        <v>2314</v>
      </c>
      <c r="C29" s="112" t="s">
        <v>353</v>
      </c>
    </row>
    <row r="30" spans="2:6" ht="28.2" thickBot="1" x14ac:dyDescent="0.35">
      <c r="B30" s="111">
        <v>2319</v>
      </c>
      <c r="C30" s="112" t="s">
        <v>354</v>
      </c>
    </row>
    <row r="31" spans="2:6" ht="15" thickBot="1" x14ac:dyDescent="0.35">
      <c r="B31" s="111">
        <v>2320</v>
      </c>
      <c r="C31" s="112" t="s">
        <v>355</v>
      </c>
    </row>
    <row r="32" spans="2:6" ht="15" thickBot="1" x14ac:dyDescent="0.35">
      <c r="B32" s="111">
        <v>2331</v>
      </c>
      <c r="C32" s="112" t="s">
        <v>356</v>
      </c>
    </row>
    <row r="33" spans="2:3" ht="28.2" thickBot="1" x14ac:dyDescent="0.35">
      <c r="B33" s="111">
        <v>2332</v>
      </c>
      <c r="C33" s="112" t="s">
        <v>357</v>
      </c>
    </row>
    <row r="34" spans="2:3" ht="15" thickBot="1" x14ac:dyDescent="0.35">
      <c r="B34" s="111">
        <v>2349</v>
      </c>
      <c r="C34" s="112" t="s">
        <v>358</v>
      </c>
    </row>
    <row r="35" spans="2:3" ht="15" thickBot="1" x14ac:dyDescent="0.35">
      <c r="B35" s="111">
        <v>2351</v>
      </c>
      <c r="C35" s="112" t="s">
        <v>359</v>
      </c>
    </row>
    <row r="36" spans="2:3" ht="15" thickBot="1" x14ac:dyDescent="0.35">
      <c r="B36" s="111">
        <v>2352</v>
      </c>
      <c r="C36" s="112" t="s">
        <v>360</v>
      </c>
    </row>
    <row r="37" spans="2:3" ht="15" thickBot="1" x14ac:dyDescent="0.35">
      <c r="B37" s="111">
        <v>2399</v>
      </c>
      <c r="C37" s="112" t="s">
        <v>361</v>
      </c>
    </row>
    <row r="38" spans="2:3" ht="15" thickBot="1" x14ac:dyDescent="0.35">
      <c r="B38" s="111">
        <v>2410</v>
      </c>
      <c r="C38" s="112" t="s">
        <v>362</v>
      </c>
    </row>
    <row r="39" spans="2:3" ht="28.2" thickBot="1" x14ac:dyDescent="0.35">
      <c r="B39" s="111">
        <v>2420</v>
      </c>
      <c r="C39" s="112" t="s">
        <v>363</v>
      </c>
    </row>
    <row r="40" spans="2:3" ht="15" thickBot="1" x14ac:dyDescent="0.35">
      <c r="B40" s="111">
        <v>2431</v>
      </c>
      <c r="C40" s="112" t="s">
        <v>364</v>
      </c>
    </row>
    <row r="41" spans="2:3" ht="15" thickBot="1" x14ac:dyDescent="0.35">
      <c r="B41" s="111">
        <v>2432</v>
      </c>
      <c r="C41" s="112" t="s">
        <v>365</v>
      </c>
    </row>
    <row r="42" spans="2:3" ht="15" thickBot="1" x14ac:dyDescent="0.35">
      <c r="B42" s="111">
        <v>2434</v>
      </c>
      <c r="C42" s="112" t="s">
        <v>366</v>
      </c>
    </row>
    <row r="43" spans="2:3" ht="15" thickBot="1" x14ac:dyDescent="0.35">
      <c r="B43" s="111">
        <v>2442</v>
      </c>
      <c r="C43" s="112" t="s">
        <v>367</v>
      </c>
    </row>
    <row r="44" spans="2:3" ht="15" thickBot="1" x14ac:dyDescent="0.35">
      <c r="B44" s="111">
        <v>2443</v>
      </c>
      <c r="C44" s="112" t="s">
        <v>368</v>
      </c>
    </row>
    <row r="45" spans="2:3" ht="15" thickBot="1" x14ac:dyDescent="0.35">
      <c r="B45" s="111">
        <v>2444</v>
      </c>
      <c r="C45" s="112" t="s">
        <v>369</v>
      </c>
    </row>
    <row r="46" spans="2:3" ht="15" thickBot="1" x14ac:dyDescent="0.35">
      <c r="B46" s="111">
        <v>2445</v>
      </c>
      <c r="C46" s="112" t="s">
        <v>370</v>
      </c>
    </row>
    <row r="47" spans="2:3" ht="15" thickBot="1" x14ac:dyDescent="0.35">
      <c r="B47" s="111">
        <v>2451</v>
      </c>
      <c r="C47" s="112" t="s">
        <v>371</v>
      </c>
    </row>
    <row r="48" spans="2:3" ht="15" thickBot="1" x14ac:dyDescent="0.35">
      <c r="B48" s="111">
        <v>2452</v>
      </c>
      <c r="C48" s="112" t="s">
        <v>372</v>
      </c>
    </row>
    <row r="49" spans="2:3" ht="15" thickBot="1" x14ac:dyDescent="0.35">
      <c r="B49" s="111">
        <v>2453</v>
      </c>
      <c r="C49" s="112" t="s">
        <v>373</v>
      </c>
    </row>
    <row r="50" spans="2:3" ht="15" thickBot="1" x14ac:dyDescent="0.35">
      <c r="B50" s="111">
        <v>2454</v>
      </c>
      <c r="C50" s="112" t="s">
        <v>374</v>
      </c>
    </row>
    <row r="51" spans="2:3" ht="15" thickBot="1" x14ac:dyDescent="0.35">
      <c r="B51" s="111">
        <v>2611</v>
      </c>
      <c r="C51" s="112" t="s">
        <v>375</v>
      </c>
    </row>
    <row r="52" spans="2:3" ht="15" thickBot="1" x14ac:dyDescent="0.35">
      <c r="B52" s="111">
        <v>2720</v>
      </c>
      <c r="C52" s="112" t="s">
        <v>376</v>
      </c>
    </row>
  </sheetData>
  <mergeCells count="2">
    <mergeCell ref="B6:B7"/>
    <mergeCell ref="C6:C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2020-08-17T22:07:23+00:00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m975189f4ba442ecbf67d4147307b177 xmlns="6d753d47-ff64-44eb-b3d8-4bd4a6fb9563">
      <Terms xmlns="http://schemas.microsoft.com/office/infopath/2007/PartnerControls">
        <TermInfo xmlns="http://schemas.microsoft.com/office/infopath/2007/PartnerControls">
          <TermName xmlns="http://schemas.microsoft.com/office/infopath/2007/PartnerControls">Industry Analysis</TermName>
          <TermId xmlns="http://schemas.microsoft.com/office/infopath/2007/PartnerControls">5dea7ec5-590b-465e-9803-696a40863dad</TermId>
        </TermInfo>
      </Terms>
    </m975189f4ba442ecbf67d4147307b177>
    <TaxCatchAll xmlns="6d753d47-ff64-44eb-b3d8-4bd4a6fb9563">
      <Value>3</Value>
    </TaxCatchAll>
    <_dlc_DocId xmlns="6d753d47-ff64-44eb-b3d8-4bd4a6fb9563">CTF3MVDQNUM4-721884323-449858</_dlc_DocId>
    <_dlc_DocIdUrl xmlns="6d753d47-ff64-44eb-b3d8-4bd4a6fb9563">
      <Url>https://beisgov.sharepoint.com/sites/IMA/_layouts/15/DocIdRedir.aspx?ID=CTF3MVDQNUM4-721884323-449858</Url>
      <Description>CTF3MVDQNUM4-721884323-449858</Description>
    </_dlc_DocIdUrl>
    <LegacyData xmlns="aaacb922-5235-4a66-b188-303b9b46fbd7" xsi:nil="true"/>
    <lcf76f155ced4ddcb4097134ff3c332f xmlns="be9e8181-1e3f-4dad-ac4c-800425525bc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DA1ACF96686F4B97F11E6F9378EF61" ma:contentTypeVersion="23" ma:contentTypeDescription="Create a new document." ma:contentTypeScope="" ma:versionID="73d858af9a3fa0c838ddad16311357f2">
  <xsd:schema xmlns:xsd="http://www.w3.org/2001/XMLSchema" xmlns:xs="http://www.w3.org/2001/XMLSchema" xmlns:p="http://schemas.microsoft.com/office/2006/metadata/properties" xmlns:ns2="6d753d47-ff64-44eb-b3d8-4bd4a6fb9563" xmlns:ns3="0063f72e-ace3-48fb-9c1f-5b513408b31f" xmlns:ns4="b413c3fd-5a3b-4239-b985-69032e371c04" xmlns:ns5="a8f60570-4bd3-4f2b-950b-a996de8ab151" xmlns:ns6="aaacb922-5235-4a66-b188-303b9b46fbd7" xmlns:ns7="be9e8181-1e3f-4dad-ac4c-800425525bc4" targetNamespace="http://schemas.microsoft.com/office/2006/metadata/properties" ma:root="true" ma:fieldsID="21f62e70a1d572151c997dcd580addd5" ns2:_="" ns3:_="" ns4:_="" ns5:_="" ns6:_="" ns7:_="">
    <xsd:import namespace="6d753d47-ff64-44eb-b3d8-4bd4a6fb9563"/>
    <xsd:import namespace="0063f72e-ace3-48fb-9c1f-5b513408b31f"/>
    <xsd:import namespace="b413c3fd-5a3b-4239-b985-69032e371c04"/>
    <xsd:import namespace="a8f60570-4bd3-4f2b-950b-a996de8ab151"/>
    <xsd:import namespace="aaacb922-5235-4a66-b188-303b9b46fbd7"/>
    <xsd:import namespace="be9e8181-1e3f-4dad-ac4c-800425525bc4"/>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753d47-ff64-44eb-b3d8-4bd4a6fb95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Business Sectors|be8bb376-2a41-41a5-b83e-2896d936c92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0590a5a-3875-408d-b6c3-5548ab53ce54}" ma:internalName="TaxCatchAll" ma:showField="CatchAllData" ma:web="6d753d47-ff64-44eb-b3d8-4bd4a6fb956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0590a5a-3875-408d-b6c3-5548ab53ce54}" ma:internalName="TaxCatchAllLabel" ma:readOnly="true" ma:showField="CatchAllDataLabel" ma:web="6d753d47-ff64-44eb-b3d8-4bd4a6fb9563">
      <xsd:complexType>
        <xsd:complexContent>
          <xsd:extension base="dms:MultiChoiceLookup">
            <xsd:sequence>
              <xsd:element name="Value" type="dms:Lookup" maxOccurs="unbounded" minOccurs="0" nillable="true"/>
            </xsd:sequence>
          </xsd:extension>
        </xsd:complexContent>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9e8181-1e3f-4dad-ac4c-800425525bc4"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5A6E2-0672-45CF-AD3E-A8C4C4FFE3CE}">
  <ds:schemaRefs>
    <ds:schemaRef ds:uri="be9e8181-1e3f-4dad-ac4c-800425525bc4"/>
    <ds:schemaRef ds:uri="http://purl.org/dc/terms/"/>
    <ds:schemaRef ds:uri="aaacb922-5235-4a66-b188-303b9b46fbd7"/>
    <ds:schemaRef ds:uri="http://schemas.microsoft.com/office/2006/documentManagement/types"/>
    <ds:schemaRef ds:uri="http://schemas.microsoft.com/office/infopath/2007/PartnerControls"/>
    <ds:schemaRef ds:uri="a8f60570-4bd3-4f2b-950b-a996de8ab151"/>
    <ds:schemaRef ds:uri="http://purl.org/dc/elements/1.1/"/>
    <ds:schemaRef ds:uri="http://schemas.microsoft.com/office/2006/metadata/properties"/>
    <ds:schemaRef ds:uri="http://schemas.openxmlformats.org/package/2006/metadata/core-properties"/>
    <ds:schemaRef ds:uri="b413c3fd-5a3b-4239-b985-69032e371c04"/>
    <ds:schemaRef ds:uri="0063f72e-ace3-48fb-9c1f-5b513408b31f"/>
    <ds:schemaRef ds:uri="6d753d47-ff64-44eb-b3d8-4bd4a6fb9563"/>
    <ds:schemaRef ds:uri="http://www.w3.org/XML/1998/namespace"/>
    <ds:schemaRef ds:uri="http://purl.org/dc/dcmitype/"/>
  </ds:schemaRefs>
</ds:datastoreItem>
</file>

<file path=customXml/itemProps2.xml><?xml version="1.0" encoding="utf-8"?>
<ds:datastoreItem xmlns:ds="http://schemas.openxmlformats.org/officeDocument/2006/customXml" ds:itemID="{4142C10F-74F0-4179-AF37-13FCBC632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753d47-ff64-44eb-b3d8-4bd4a6fb9563"/>
    <ds:schemaRef ds:uri="0063f72e-ace3-48fb-9c1f-5b513408b31f"/>
    <ds:schemaRef ds:uri="b413c3fd-5a3b-4239-b985-69032e371c04"/>
    <ds:schemaRef ds:uri="a8f60570-4bd3-4f2b-950b-a996de8ab151"/>
    <ds:schemaRef ds:uri="aaacb922-5235-4a66-b188-303b9b46fbd7"/>
    <ds:schemaRef ds:uri="be9e8181-1e3f-4dad-ac4c-800425525b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5886B7-CDC2-47D8-AFA4-4772617357E8}">
  <ds:schemaRefs>
    <ds:schemaRef ds:uri="http://schemas.microsoft.com/sharepoint/v3/contenttype/forms"/>
  </ds:schemaRefs>
</ds:datastoreItem>
</file>

<file path=customXml/itemProps4.xml><?xml version="1.0" encoding="utf-8"?>
<ds:datastoreItem xmlns:ds="http://schemas.openxmlformats.org/officeDocument/2006/customXml" ds:itemID="{A61C9AFC-8E2B-4040-ABFC-980EA3296E0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Guidance</vt:lpstr>
      <vt:lpstr>Sheet1</vt:lpstr>
      <vt:lpstr>Quarterly Changes</vt:lpstr>
      <vt:lpstr>Annual Return or New Applicants</vt:lpstr>
      <vt:lpstr>Example Application</vt:lpstr>
      <vt:lpstr>Eligibility Tables</vt:lpstr>
      <vt:lpstr>foot_Changes</vt:lpstr>
      <vt:lpstr>foot_TableQR1</vt:lpstr>
      <vt:lpstr>foot_TableQR2</vt:lpstr>
      <vt:lpstr>frm_QRBusinessName</vt:lpstr>
      <vt:lpstr>frm_QRCRN</vt:lpstr>
      <vt:lpstr>hdr_Changes</vt:lpstr>
      <vt:lpstr>hdr_TableQR1</vt:lpstr>
      <vt:lpstr>hdr_TableQR2</vt:lpstr>
      <vt:lpstr>hdr_TableQR3</vt:lpstr>
      <vt:lpstr>lst_ChangeType</vt:lpstr>
      <vt:lpstr>rng_SigChange</vt:lpstr>
      <vt:lpstr>rng_TableQR3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Zaman, Muhammad (BEIS)</dc:creator>
  <cp:keywords/>
  <dc:description/>
  <cp:lastModifiedBy>Gibson, Rachel (Corporate Services - Communications)</cp:lastModifiedBy>
  <cp:revision/>
  <dcterms:created xsi:type="dcterms:W3CDTF">2021-07-23T10:45:58Z</dcterms:created>
  <dcterms:modified xsi:type="dcterms:W3CDTF">2023-04-20T11:46:23Z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0x010100BEDA1ACF96686F4B97F11E6F9378EF61</vt:lpwstr>
  </property>
  <property fmtid="{D5CDD505-2E9C-101B-9397-08002B2CF9AE}" pid="3" name="_dlc_DocIdItemGuid">
    <vt:lpwstr>aca0e31d-c6d1-4866-94b5-f4c93e7685c5</vt:lpwstr>
  </property>
  <property fmtid="{D5CDD505-2E9C-101B-9397-08002B2CF9AE}" pid="4" name="Business Unit">
    <vt:lpwstr>3;#Industry Analysis|5dea7ec5-590b-465e-9803-696a40863dad</vt:lpwstr>
  </property>
  <property fmtid="{D5CDD505-2E9C-101B-9397-08002B2CF9AE}" pid="5" name="MSIP_Label_ba62f585-b40f-4ab9-bafe-39150f03d124_Enabled">
    <vt:lpwstr>true</vt:lpwstr>
  </property>
  <property fmtid="{D5CDD505-2E9C-101B-9397-08002B2CF9AE}" pid="6" name="MSIP_Label_ba62f585-b40f-4ab9-bafe-39150f03d124_SetDate">
    <vt:lpwstr>2021-07-23T10:36:01Z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b5abc072-164e-4608-a53a-9ea9d4eaa801</vt:lpwstr>
  </property>
  <property fmtid="{D5CDD505-2E9C-101B-9397-08002B2CF9AE}" pid="11" name="MSIP_Label_ba62f585-b40f-4ab9-bafe-39150f03d124_ContentBits">
    <vt:lpwstr>0</vt:lpwstr>
  </property>
  <property fmtid="{D5CDD505-2E9C-101B-9397-08002B2CF9AE}" pid="12" name="MediaServiceImageTags">
    <vt:lpwstr/>
  </property>
</Properties>
</file>